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710" windowWidth="21840" windowHeight="5505" activeTab="4"/>
  </bookViews>
  <sheets>
    <sheet name="2011" sheetId="4" r:id="rId1"/>
    <sheet name="2012" sheetId="5" r:id="rId2"/>
    <sheet name="2013" sheetId="7" r:id="rId3"/>
    <sheet name="2014" sheetId="8" r:id="rId4"/>
    <sheet name="2015" sheetId="9" r:id="rId5"/>
  </sheets>
  <calcPr calcId="125725"/>
</workbook>
</file>

<file path=xl/calcChain.xml><?xml version="1.0" encoding="utf-8"?>
<calcChain xmlns="http://schemas.openxmlformats.org/spreadsheetml/2006/main">
  <c r="F68" i="9"/>
  <c r="P70"/>
  <c r="F32"/>
  <c r="S71"/>
  <c r="J92"/>
  <c r="L92"/>
  <c r="J81"/>
  <c r="L70"/>
  <c r="L51"/>
  <c r="J12"/>
  <c r="D92"/>
  <c r="F92"/>
  <c r="J87"/>
  <c r="D87"/>
  <c r="J82"/>
  <c r="D82"/>
  <c r="L77"/>
  <c r="F77"/>
  <c r="L69"/>
  <c r="F69"/>
  <c r="F71"/>
  <c r="F73"/>
  <c r="F78"/>
  <c r="F88"/>
  <c r="F93"/>
  <c r="P67"/>
  <c r="P71"/>
  <c r="P74"/>
  <c r="P25"/>
  <c r="P26"/>
  <c r="P48"/>
  <c r="S54"/>
  <c r="P54"/>
  <c r="S53"/>
  <c r="P53"/>
  <c r="S52"/>
  <c r="P52"/>
  <c r="P51"/>
  <c r="L55"/>
  <c r="F55"/>
  <c r="L46"/>
  <c r="F46"/>
  <c r="S42"/>
  <c r="P42"/>
  <c r="L41"/>
  <c r="L42"/>
  <c r="F41"/>
  <c r="S37"/>
  <c r="S38"/>
  <c r="P37"/>
  <c r="P38"/>
  <c r="L35"/>
  <c r="L37"/>
  <c r="F35"/>
  <c r="F37"/>
  <c r="F42"/>
  <c r="L29"/>
  <c r="F29"/>
  <c r="S22"/>
  <c r="P22"/>
  <c r="J22"/>
  <c r="H22"/>
  <c r="D22"/>
  <c r="B22"/>
  <c r="L21"/>
  <c r="F21"/>
  <c r="L20"/>
  <c r="F20"/>
  <c r="L19"/>
  <c r="F19"/>
  <c r="S18"/>
  <c r="P18"/>
  <c r="L18"/>
  <c r="F18"/>
  <c r="L17"/>
  <c r="F17"/>
  <c r="L16"/>
  <c r="F16"/>
  <c r="J13"/>
  <c r="H13"/>
  <c r="B13"/>
  <c r="L12"/>
  <c r="L13"/>
  <c r="D13"/>
  <c r="F68" i="8"/>
  <c r="F70"/>
  <c r="D81"/>
  <c r="D12"/>
  <c r="J92"/>
  <c r="J87"/>
  <c r="J81"/>
  <c r="L70"/>
  <c r="L68"/>
  <c r="S54"/>
  <c r="S55"/>
  <c r="S56"/>
  <c r="L53"/>
  <c r="S53"/>
  <c r="L35"/>
  <c r="L92"/>
  <c r="D92"/>
  <c r="F92"/>
  <c r="D87"/>
  <c r="J82"/>
  <c r="L87"/>
  <c r="D82"/>
  <c r="F87"/>
  <c r="J77"/>
  <c r="L77"/>
  <c r="F77"/>
  <c r="S70"/>
  <c r="S73"/>
  <c r="P69"/>
  <c r="L69"/>
  <c r="L71"/>
  <c r="F69"/>
  <c r="F71"/>
  <c r="F73"/>
  <c r="F78"/>
  <c r="F88"/>
  <c r="F93"/>
  <c r="P67"/>
  <c r="P70"/>
  <c r="P73"/>
  <c r="P25"/>
  <c r="L57"/>
  <c r="P56"/>
  <c r="P55"/>
  <c r="P54"/>
  <c r="F53"/>
  <c r="F57"/>
  <c r="L48"/>
  <c r="F48"/>
  <c r="S44"/>
  <c r="P44"/>
  <c r="L43"/>
  <c r="F43"/>
  <c r="L40"/>
  <c r="F40"/>
  <c r="S37"/>
  <c r="S38"/>
  <c r="S50"/>
  <c r="P37"/>
  <c r="P38"/>
  <c r="L37"/>
  <c r="F35"/>
  <c r="F37"/>
  <c r="L29"/>
  <c r="F29"/>
  <c r="S22"/>
  <c r="P22"/>
  <c r="J22"/>
  <c r="H22"/>
  <c r="D22"/>
  <c r="B22"/>
  <c r="L21"/>
  <c r="F21"/>
  <c r="F22"/>
  <c r="F23"/>
  <c r="F50"/>
  <c r="L20"/>
  <c r="F20"/>
  <c r="L19"/>
  <c r="F19"/>
  <c r="S18"/>
  <c r="P18"/>
  <c r="P26"/>
  <c r="P50"/>
  <c r="L18"/>
  <c r="F18"/>
  <c r="L17"/>
  <c r="F17"/>
  <c r="L16"/>
  <c r="L22"/>
  <c r="L23"/>
  <c r="F16"/>
  <c r="J13"/>
  <c r="H13"/>
  <c r="D13"/>
  <c r="B13"/>
  <c r="L12"/>
  <c r="L13"/>
  <c r="F12"/>
  <c r="F13"/>
  <c r="F75" i="7"/>
  <c r="L75"/>
  <c r="F71"/>
  <c r="L35"/>
  <c r="F35"/>
  <c r="J90"/>
  <c r="D90"/>
  <c r="P57"/>
  <c r="F55"/>
  <c r="F59"/>
  <c r="D95"/>
  <c r="F95"/>
  <c r="D84"/>
  <c r="F73"/>
  <c r="J95"/>
  <c r="J84"/>
  <c r="J80"/>
  <c r="L80"/>
  <c r="S44"/>
  <c r="L59"/>
  <c r="L40"/>
  <c r="L37"/>
  <c r="L95"/>
  <c r="J85"/>
  <c r="L90"/>
  <c r="D85"/>
  <c r="F90"/>
  <c r="D80"/>
  <c r="F80"/>
  <c r="S73"/>
  <c r="P72"/>
  <c r="L72"/>
  <c r="L74"/>
  <c r="L76"/>
  <c r="L81"/>
  <c r="L91"/>
  <c r="L96"/>
  <c r="F72"/>
  <c r="P58"/>
  <c r="S58"/>
  <c r="S56"/>
  <c r="P56"/>
  <c r="S55"/>
  <c r="S59"/>
  <c r="P55"/>
  <c r="L50"/>
  <c r="F50"/>
  <c r="P44"/>
  <c r="L43"/>
  <c r="F43"/>
  <c r="F40"/>
  <c r="S37"/>
  <c r="S38"/>
  <c r="P37"/>
  <c r="P38"/>
  <c r="F37"/>
  <c r="L29"/>
  <c r="F29"/>
  <c r="S22"/>
  <c r="P22"/>
  <c r="J22"/>
  <c r="H22"/>
  <c r="D22"/>
  <c r="B22"/>
  <c r="L21"/>
  <c r="F21"/>
  <c r="L20"/>
  <c r="F20"/>
  <c r="L19"/>
  <c r="F19"/>
  <c r="S18"/>
  <c r="P18"/>
  <c r="L18"/>
  <c r="F18"/>
  <c r="L17"/>
  <c r="F17"/>
  <c r="L16"/>
  <c r="L22"/>
  <c r="L23"/>
  <c r="F16"/>
  <c r="J13"/>
  <c r="H13"/>
  <c r="D13"/>
  <c r="B13"/>
  <c r="L12"/>
  <c r="L13"/>
  <c r="F12"/>
  <c r="F13"/>
  <c r="L49" i="5"/>
  <c r="S22"/>
  <c r="P22"/>
  <c r="D82"/>
  <c r="D83"/>
  <c r="P43"/>
  <c r="F49"/>
  <c r="F39"/>
  <c r="D31"/>
  <c r="F32"/>
  <c r="F36"/>
  <c r="J92"/>
  <c r="L92"/>
  <c r="J82"/>
  <c r="L56"/>
  <c r="S56"/>
  <c r="J31"/>
  <c r="L32"/>
  <c r="L36"/>
  <c r="D92"/>
  <c r="F92"/>
  <c r="J87"/>
  <c r="D87"/>
  <c r="F87"/>
  <c r="J83"/>
  <c r="L87"/>
  <c r="J78"/>
  <c r="L78"/>
  <c r="D78"/>
  <c r="F78"/>
  <c r="L73"/>
  <c r="F73"/>
  <c r="S71"/>
  <c r="L70"/>
  <c r="L72"/>
  <c r="F70"/>
  <c r="F72"/>
  <c r="F74"/>
  <c r="F79"/>
  <c r="F88"/>
  <c r="L57"/>
  <c r="F57"/>
  <c r="S55"/>
  <c r="P55"/>
  <c r="S54"/>
  <c r="S57"/>
  <c r="P54"/>
  <c r="L42"/>
  <c r="L43"/>
  <c r="F42"/>
  <c r="F43"/>
  <c r="S43"/>
  <c r="S36"/>
  <c r="S37"/>
  <c r="P36"/>
  <c r="P37"/>
  <c r="L29"/>
  <c r="F29"/>
  <c r="J22"/>
  <c r="H22"/>
  <c r="D22"/>
  <c r="B22"/>
  <c r="L21"/>
  <c r="F21"/>
  <c r="L20"/>
  <c r="F20"/>
  <c r="L19"/>
  <c r="F19"/>
  <c r="S18"/>
  <c r="S26"/>
  <c r="S51"/>
  <c r="P18"/>
  <c r="L18"/>
  <c r="F18"/>
  <c r="L17"/>
  <c r="F17"/>
  <c r="L16"/>
  <c r="L22"/>
  <c r="L23"/>
  <c r="F16"/>
  <c r="F22"/>
  <c r="F23"/>
  <c r="J13"/>
  <c r="H13"/>
  <c r="D13"/>
  <c r="B13"/>
  <c r="L12"/>
  <c r="L13"/>
  <c r="F12"/>
  <c r="F13"/>
  <c r="P70"/>
  <c r="P56"/>
  <c r="P57"/>
  <c r="L74"/>
  <c r="L79"/>
  <c r="L88"/>
  <c r="L93"/>
  <c r="F74" i="7"/>
  <c r="F76"/>
  <c r="F81"/>
  <c r="F91"/>
  <c r="F96"/>
  <c r="P70"/>
  <c r="P73"/>
  <c r="P25"/>
  <c r="P26"/>
  <c r="P52"/>
  <c r="F44"/>
  <c r="F22"/>
  <c r="F23"/>
  <c r="S26"/>
  <c r="S52"/>
  <c r="L44"/>
  <c r="P59"/>
  <c r="L73" i="8"/>
  <c r="S57"/>
  <c r="S26"/>
  <c r="L44"/>
  <c r="F44"/>
  <c r="P53"/>
  <c r="P57"/>
  <c r="F52" i="7"/>
  <c r="F51" i="5"/>
  <c r="L51"/>
  <c r="F93"/>
  <c r="P68"/>
  <c r="P71"/>
  <c r="P25"/>
  <c r="P26"/>
  <c r="P51"/>
  <c r="L52" i="7"/>
  <c r="L78" i="8"/>
  <c r="L88"/>
  <c r="L93"/>
  <c r="L50"/>
  <c r="F87" i="9"/>
  <c r="F22"/>
  <c r="F23"/>
  <c r="F48"/>
  <c r="F12"/>
  <c r="F13"/>
  <c r="S51"/>
  <c r="S55"/>
  <c r="S74"/>
  <c r="L71"/>
  <c r="L73"/>
  <c r="L78"/>
  <c r="L88"/>
  <c r="L93"/>
  <c r="S26"/>
  <c r="S48"/>
  <c r="L87"/>
  <c r="L22"/>
  <c r="L23"/>
  <c r="L48"/>
  <c r="P55"/>
</calcChain>
</file>

<file path=xl/sharedStrings.xml><?xml version="1.0" encoding="utf-8"?>
<sst xmlns="http://schemas.openxmlformats.org/spreadsheetml/2006/main" count="721" uniqueCount="178">
  <si>
    <t>Ποσά κλειόμενης</t>
  </si>
  <si>
    <t>Ποσά προηγούμενης</t>
  </si>
  <si>
    <t>ΕΝΕΡΓΗΤΙΚΟ</t>
  </si>
  <si>
    <t>Αξία κτήσεως</t>
  </si>
  <si>
    <t>Αποσβέσεις</t>
  </si>
  <si>
    <t>Αναπόσβεστη αξία</t>
  </si>
  <si>
    <t>ΠΑΘΗΤΙΚΟ</t>
  </si>
  <si>
    <t>Β. ΕΞΟΔΑ ΕΓΚΑΤΑΣΤΑΣΕΩΝ</t>
  </si>
  <si>
    <t xml:space="preserve"> </t>
  </si>
  <si>
    <t>Α.ΙΔΙΑ ΚΕΦΑΛΑΙΑ</t>
  </si>
  <si>
    <t>4. Λοιπά έξοδα εγκαταστάσεως</t>
  </si>
  <si>
    <t>Ι.Κεφάλαιο</t>
  </si>
  <si>
    <t>1. Καταβεβλημένο</t>
  </si>
  <si>
    <t>Γ. ΠΑΓΙΟ ΕΝΕΡΓΗΤΙΚΟ</t>
  </si>
  <si>
    <t>ΙΙ.Ενσώματες Ακινητοποήσεις</t>
  </si>
  <si>
    <t xml:space="preserve">ΙΙ.Διαφορές αναπρ/γής και επιχορηγήσεις </t>
  </si>
  <si>
    <t>1. Γήπεδα-Οικόπεδα</t>
  </si>
  <si>
    <t>2. Αγροί, Φυτείες, Δάση</t>
  </si>
  <si>
    <t xml:space="preserve"> 3. Δωρεές παγίων</t>
  </si>
  <si>
    <t>3. Κτίρια &amp; Τεχνικά Έργα</t>
  </si>
  <si>
    <t xml:space="preserve"> 4. Επιχορηγήσεις επενδύσεων</t>
  </si>
  <si>
    <t>4. Μηχ/τα-Τεχνικές Εγκατ. &amp; Λοιπός Μηχ. Εξοπλ.</t>
  </si>
  <si>
    <t>5. Μεταφορικά Μέσα</t>
  </si>
  <si>
    <t>ΙV.Αποτελέσματα εις νέο</t>
  </si>
  <si>
    <t>6. Επιπλα &amp; Λοιπός Εξοπλισμός</t>
  </si>
  <si>
    <t>Σύνολο ακινητοποιήσεων</t>
  </si>
  <si>
    <t>ΣΥΝΟΛΟ ΠΑΓΙΟΥ ΕΝΕΡΓΗΤΙΚΟΥ (ΓΙΙ)</t>
  </si>
  <si>
    <t xml:space="preserve"> Σύνολο ιδίων κεφαλαίων (ΑΙ+ΑΙΙ+ΑIV)</t>
  </si>
  <si>
    <t>Δ.ΚΥΚΛΟΦΟΡΟΥΝ ΕΝΕΡΓΗΤΙΚΟ</t>
  </si>
  <si>
    <t>Ι.Αποθέματα</t>
  </si>
  <si>
    <t>Γ. ΥΠΟΧΡΕΩΣΕΙΣ</t>
  </si>
  <si>
    <t>4. Πρώτες και βοηθητικες ύλες, Αναλώσιμα υλικά</t>
  </si>
  <si>
    <t>ΙΙ.Βραχυπρόθεσμες Υποχρεώσεις</t>
  </si>
  <si>
    <t>Ανταλλακτικά και Είδη συσκευασίας</t>
  </si>
  <si>
    <t xml:space="preserve"> 1. Προμηθευτές</t>
  </si>
  <si>
    <t xml:space="preserve"> 5. Υποχρεώσεις από φόρους &amp; τέλη</t>
  </si>
  <si>
    <t>ΙΙ.Απαιτήσεις</t>
  </si>
  <si>
    <t xml:space="preserve"> 8. Πιστωτές διάφοροι</t>
  </si>
  <si>
    <t>1. Απαιτήσεις από πώληση αγαθών και υπηρεσιών</t>
  </si>
  <si>
    <t>5. Χρεώστες Διάφοροι</t>
  </si>
  <si>
    <t xml:space="preserve"> Σύνολο υποχρεώσεων (ΓΙΙ )</t>
  </si>
  <si>
    <t>IV.Διαθέσιμα</t>
  </si>
  <si>
    <t>3. Καταθέσεις όψεως και προθεσμίας</t>
  </si>
  <si>
    <t>Σύνολο Κυκλοφορούντος Ενεργητικού (ΔΙ+ΔΙΙ+ΔΙV)</t>
  </si>
  <si>
    <t>Δ. ΜΕΤΑΒΑΤΙΚΟΙ ΛΟΓ/ΣΜΟΙ ΕΝΕΡΓΗΤΙΚΟΥ</t>
  </si>
  <si>
    <t>Δ. ΜΕΤΑΒΑΤΙΚΟΙ ΛΟΓ/ΣΜΟΙ ΠΑΘΗΤΙΚΟΥ</t>
  </si>
  <si>
    <t>2. Έσοδα χρήσεως εισπρακτέα</t>
  </si>
  <si>
    <t>2.Έξοδα χρήσεως δουλευμένα</t>
  </si>
  <si>
    <t>ΓΕΝΙΚΟ ΣΥΝΟΛΟ ΕΝΕΡΓΗΤΙΚΟΥ (Β+Γ+Δ)</t>
  </si>
  <si>
    <t>ΛΟΓΑΡΙΑΣΜΟΙ ΤΑΞΕΩΣ ΧΡΕΩΣΤΙΚΟΙ</t>
  </si>
  <si>
    <t>ΛΟΓΑΡΙΑΣΜΟΙ ΤΑΞΕΩΣ ΠΙΣΤΩΤΙΚΟΙ</t>
  </si>
  <si>
    <t>1. Αλλότρια περιουσιακά στοιχεία</t>
  </si>
  <si>
    <t>1. Δικαιούχοι αλλότριων περιουσιακών στοιχείων</t>
  </si>
  <si>
    <t>2. Χρεωστικοί λογαριασμοί Δημοσίου Λογιστικού</t>
  </si>
  <si>
    <t>2. Πιστωτικοί λογαριασμοί Δημοσίου Λογιστικού</t>
  </si>
  <si>
    <t>ΚΑΤΑΣΤΑΣΗ ΑΠΟΤΕΛΕΣΜΑΤΩΝ ΧΡΗΣΕΩΣ</t>
  </si>
  <si>
    <t>ΠΙΝΑΚΑΣ ΔΙΑΘΕΣΕΩΣ ΑΠΟΤΕΛΕΣΜΑΤΩΝ</t>
  </si>
  <si>
    <t>Ι. Αποτελέσματα εκμεταλλεύσεως</t>
  </si>
  <si>
    <t>1. Έσοδα από πώληση αγαθών και υπηρεσιών</t>
  </si>
  <si>
    <t>Μικτά αποτελέσματα (ζημίες) εκμεταλλεύσεως</t>
  </si>
  <si>
    <t>προηγούμενων χρήσεων</t>
  </si>
  <si>
    <t>Πλέον : Άλλα έσοδα</t>
  </si>
  <si>
    <t>Σύνολο</t>
  </si>
  <si>
    <t>Μείον : 1. Έξοδα διοικητικής λειτουργίας</t>
  </si>
  <si>
    <t>Μερικά αποτελέσματα (ζημίες) εκμεταλλεύσεως</t>
  </si>
  <si>
    <t>4. Πιστωτικοί Τόκοι &amp; Συναφή Έσοδα</t>
  </si>
  <si>
    <t>3. Χρεωστικοί Τόκοι &amp; Συναφή Έξοδα</t>
  </si>
  <si>
    <t>Ολικά Αποτελέσματα (ζημίες) εκμεταλλεύσεως</t>
  </si>
  <si>
    <t>ΙΙ. ΠΛΕΟΝ : Έκτακτα αποτελέσματα</t>
  </si>
  <si>
    <t>1. Έκτακτα &amp; Ανόργανα έσοδα</t>
  </si>
  <si>
    <t>3. Έσοδα προηγουμένων χρήσεων</t>
  </si>
  <si>
    <t>1. Έκτακτα &amp; Ανόργανα έξοδα</t>
  </si>
  <si>
    <t>3. Έξοδα προηγουμένων χρήσεων</t>
  </si>
  <si>
    <t>Σύνολο αποσβέσεων παγίων στοιχείων</t>
  </si>
  <si>
    <t xml:space="preserve"> στο λειτουργικό κόστος</t>
  </si>
  <si>
    <t>-Ο-</t>
  </si>
  <si>
    <t xml:space="preserve">ΔΙΟΙΚΗΤΗΣ </t>
  </si>
  <si>
    <t>ΔΙΟΙΚΗΤΙΚΟΣ</t>
  </si>
  <si>
    <t>ΣΥΝΤΑΞΑΣ ΣΥΜΒΟΥΛΟΣ ΛΟΓΙΣΤΙΚΗΣ</t>
  </si>
  <si>
    <t xml:space="preserve">&amp; ΠΡΟΕΔΡΟΣ Δ.Σ. </t>
  </si>
  <si>
    <t>ΔΙΕΥΘΥΝΤΗΣ</t>
  </si>
  <si>
    <t>ΟΙΚΟΝΟΜΙΚΗΣ ΥΠΗΡΕΣΙΑΣ</t>
  </si>
  <si>
    <t xml:space="preserve">ΕΚ ΤΗΣ ΕΤΑΙΡΙΑΣ </t>
  </si>
  <si>
    <t>"ΟΡΘΟΛΟΓΙΣΜΟΣ Α.Ε. "</t>
  </si>
  <si>
    <t>Α.Μ. ΟΕΕ 544</t>
  </si>
  <si>
    <t>ΓΕΝΙΚΟ ΝΟΣΟΚΟΜΕΙΟ ΚΟΜΟΤΗΝΗΣ</t>
  </si>
  <si>
    <t xml:space="preserve"> 6. Ασφαλιστικοί Οργανισμοί</t>
  </si>
  <si>
    <r>
      <t xml:space="preserve">    </t>
    </r>
    <r>
      <rPr>
        <b/>
        <u/>
        <sz val="9"/>
        <rFont val="Times New Roman"/>
        <family val="1"/>
      </rPr>
      <t>επενδύσεων-Δωρεές παγίων</t>
    </r>
  </si>
  <si>
    <r>
      <t>ΣΗΜΕΙΩΣΕΙΣ</t>
    </r>
    <r>
      <rPr>
        <b/>
        <sz val="9"/>
        <rFont val="Times New Roman"/>
        <family val="1"/>
      </rPr>
      <t>:</t>
    </r>
  </si>
  <si>
    <r>
      <t>Μείον</t>
    </r>
    <r>
      <rPr>
        <sz val="9"/>
        <rFont val="Times New Roman"/>
        <family val="1"/>
      </rPr>
      <t xml:space="preserve"> : Κόστος αγαθών και υπηρεσιών</t>
    </r>
  </si>
  <si>
    <r>
      <t>Πλέον</t>
    </r>
    <r>
      <rPr>
        <sz val="9"/>
        <rFont val="Times New Roman"/>
        <family val="1"/>
      </rPr>
      <t xml:space="preserve"> :</t>
    </r>
  </si>
  <si>
    <r>
      <t>Μείον</t>
    </r>
    <r>
      <rPr>
        <sz val="9"/>
        <rFont val="Times New Roman"/>
        <family val="1"/>
      </rPr>
      <t xml:space="preserve"> :</t>
    </r>
  </si>
  <si>
    <r>
      <t>Μείον</t>
    </r>
    <r>
      <rPr>
        <sz val="9"/>
        <rFont val="Times New Roman"/>
        <family val="1"/>
      </rPr>
      <t xml:space="preserve"> : Οι από αυτές ενσωματωμένες</t>
    </r>
  </si>
  <si>
    <t>ΤΑΓΓΙΡΗΣ ΚΩΝΣΤΑΝΤΙΝΟΣ</t>
  </si>
  <si>
    <t>Α.Δ.Τ. ΑΑ 283243</t>
  </si>
  <si>
    <t>-H-</t>
  </si>
  <si>
    <t>ΠΡΟΙΣΤΑΜΕΝH</t>
  </si>
  <si>
    <t>ΧΑΤΖΗΝΕΣΤΩΡΟΣ ΗΡΑΚΛΗΣ</t>
  </si>
  <si>
    <t>ΜΗΛΙΑΤΖΟΠΟΥΛΟΣ ΠΑΣΧΑΛΗΣ</t>
  </si>
  <si>
    <t>χρήσης 2010</t>
  </si>
  <si>
    <t>2. Απαιτήσεις από επιχορηγήσεις και παρεπ.ασχ.</t>
  </si>
  <si>
    <t>4. Λοιποί λογαριασμοί τάξεως</t>
  </si>
  <si>
    <t xml:space="preserve"> Υπόλοιπο πλεονάσματος εις νέο</t>
  </si>
  <si>
    <t>ΓΕΝΙΚΟ ΣΥΝΟΛΟ ΠΑΘΗΤΙΚΟΥ (Α+Γ+Δ)</t>
  </si>
  <si>
    <t>ΙΣΟΛΟΓΙΣΜΟΣ ΤΗΣ 31ης ΔΕΚΕΜΒΡΙΟΥ 2011</t>
  </si>
  <si>
    <t>Ποσά κλειόμενης χρήσης 2011</t>
  </si>
  <si>
    <t>Ποσά προηγούμενης χρήσης 2010</t>
  </si>
  <si>
    <t>χρήσης 2011</t>
  </si>
  <si>
    <t>31ης ΔΕΚΕΜΒΡΙΟΥ 2011</t>
  </si>
  <si>
    <t>ΚΟΚΚΙΝΑΚΗ ΚΩΣΤΑΝΤΙΝΑ</t>
  </si>
  <si>
    <t>4. Επισφαλείς - Επίδικες απαιτήσεις</t>
  </si>
  <si>
    <t>Οργανικά &amp; Έκτακτα Αποτελέσματα (ζημίες)</t>
  </si>
  <si>
    <t>ΚΑΘΑΡΑ ΑΠΟΤΕΛΕΣΜΑΤΑ (έλλειμμα) ΧΡΗΣΕΩΣ</t>
  </si>
  <si>
    <t xml:space="preserve">Υπόλοιπο αποτελεσμάτων (πλεόνασμα) </t>
  </si>
  <si>
    <t>Καθαρά αποτελέσματα (έλλειμμα) χρήσεως</t>
  </si>
  <si>
    <t>ΚΟΜΟΤΗΝΗ, 29 Ιουνίου 2012</t>
  </si>
  <si>
    <t>Έλλειμμα εις νέο</t>
  </si>
  <si>
    <t xml:space="preserve">Έκθεση Ελέγχου Ανεξάρτητων Ορκωτών Ελεγκτών Λογιστών </t>
  </si>
  <si>
    <t>προς το Διοικητικό Συμβούλιο του Γενικού Νοσοκομείου Κομοτηνής "Σισμανόγλειο"</t>
  </si>
  <si>
    <t>ΑΝΑΓΝΟΣ  Θ. ΛΥΜΠΕΡΗΣ</t>
  </si>
  <si>
    <t>ΔΗΜΗΤΡΙΟΣ Ν. ΠΑΠΠΑΣ</t>
  </si>
  <si>
    <t>Α.Μ.ΣΟΕΛ 11241</t>
  </si>
  <si>
    <t>Α.Μ.ΣΟΕΛ 14391</t>
  </si>
  <si>
    <t>Οι Oρκωτοί Ελεγκτές Λογιστές</t>
  </si>
  <si>
    <t>Μείον: Προβλέψεις</t>
  </si>
  <si>
    <t>Αθήνα, 31 Αυγούστου 2012</t>
  </si>
  <si>
    <t>ΙΣΟΛΟΓΙΣΜΟΣ ΤΗΣ 31ης ΔΕΚΕΜΒΡΙΟΥ 2012</t>
  </si>
  <si>
    <t>Ποσά κλειόμενης χρήσης 2012</t>
  </si>
  <si>
    <t>Ποσά προηγούμενης χρήσης 2011</t>
  </si>
  <si>
    <t>χρήσης 2012</t>
  </si>
  <si>
    <t>31ης ΔΕΚΕΜΒΡΙΟΥ 2012</t>
  </si>
  <si>
    <t>ΙΙΙ. Χρεόγραφα</t>
  </si>
  <si>
    <t>3. Λοιπά χρεόγραφα</t>
  </si>
  <si>
    <t>Σύνολο Κυκλοφορούντος Ενεργητικού (ΔΙ+ΔΙΙ+ΔΙΙΙ+ΔΙV)</t>
  </si>
  <si>
    <t>1. Έξοδα επόμενων χρήσεων</t>
  </si>
  <si>
    <t>3. Λοιποί μεταβατικοί λογαριασμοί ενεργητικού</t>
  </si>
  <si>
    <t>3.Λοιποί μεταβατικοί λογ/μοι παθητικου</t>
  </si>
  <si>
    <t>Καθαρά αποτελέσματα (πλεόνασμα) χρήσεως</t>
  </si>
  <si>
    <t xml:space="preserve">Υπόλοιπο αποτελεσμάτων (έλλειμμα) </t>
  </si>
  <si>
    <t>Υπόλοιπο πλεονάσματος εις νέο</t>
  </si>
  <si>
    <t>ΚΑΘΑΡΑ ΑΠΟΤΕΛΕΣΜΑΤΑ (πλεόνασμα) ΧΡΗΣΕΩΣ</t>
  </si>
  <si>
    <t>2. Έκτακτες ζημίες</t>
  </si>
  <si>
    <t>ΙΙΙ. Αποθεματικά Κεφάλαια</t>
  </si>
  <si>
    <t xml:space="preserve"> Σύνολο ιδίων κεφαλαίων (ΑΙ+ΑΙΙ+ΑΙΙΙ+ΑIV)</t>
  </si>
  <si>
    <t>Μερικά αποτελέσματα (κέρδη) εκμεταλλεύσεως</t>
  </si>
  <si>
    <t>Ολικά Αποτελέσματα (κέρδη) εκμεταλλεύσεως</t>
  </si>
  <si>
    <t>Οργανικά &amp; Έκτακτα Αποτελέσματα (κέρδη)</t>
  </si>
  <si>
    <t>ΚΟΜΟΤΗΝΗ, 27 Ιουνίου 2013</t>
  </si>
  <si>
    <t>4. Διαφορά αποτίμσης χρεογράφων στην τρέχουσα  αξία τους</t>
  </si>
  <si>
    <t>ΙΣΟΛΟΓΙΣΜΟΣ ΤΗΣ 31ης ΔΕΚΕΜΒΡΙΟΥ 2013</t>
  </si>
  <si>
    <t>Ποσά κλειόμενης χρήσης 2013</t>
  </si>
  <si>
    <t>Ποσά προηγούμενης χρήσης 2012</t>
  </si>
  <si>
    <t>χρήσης 2013</t>
  </si>
  <si>
    <t>31ης ΔΕΚΕΜΒΡΙΟΥ 2013</t>
  </si>
  <si>
    <t>ΚΟΜΟΤΗΝΗ, 27 Ιουνίου 2014</t>
  </si>
  <si>
    <t xml:space="preserve">   ΝΑΛΜΠΑΝΤΗΣ ΚΩΝΣΤΑΝΤΙΝΟΣ</t>
  </si>
  <si>
    <t>3. Χρεωστικοί λογαριασμοί εγγυήσεων, εμπραγμ.ασφαλειών</t>
  </si>
  <si>
    <t>3. Πιστωτικοί λογαριασμοί εγγυήσεων, εμπραγμ.ασφαλειών</t>
  </si>
  <si>
    <t>4. Προβλέψεις για έκτακτους κινδύνους</t>
  </si>
  <si>
    <t>ΙΣΟΛΟΓΙΣΜΟΣ ΤΗΣ 31ης ΔΕΚΕΜΒΡΙΟΥ 2014</t>
  </si>
  <si>
    <t>ΠΟΛΙΤΕΙΑΔΗΣ ΕΥΑΓΓΕΛΟΣ</t>
  </si>
  <si>
    <t>Ποσά κλειόμενης χρήσης 2014</t>
  </si>
  <si>
    <t>Ποσά προηγούμενης χρήσης 2013</t>
  </si>
  <si>
    <t>χρήσης 2014</t>
  </si>
  <si>
    <t>31ης ΔΕΚΕΜΒΡΙΟΥ 2014</t>
  </si>
  <si>
    <t>ΜΕΙΟΝ :</t>
  </si>
  <si>
    <t>1. Φόρος Εισοδήματος</t>
  </si>
  <si>
    <t xml:space="preserve"> Πλέονασμα εις νέο</t>
  </si>
  <si>
    <t>ΧΡΙΣΤΟΔΟΥΛΟΥ ΔΗΜΗΤΡΙΟΣ</t>
  </si>
  <si>
    <t>Α.Μ. ΟΕΕ 101711</t>
  </si>
  <si>
    <t>ΚΟΜΟΤΗΝΗ, 29 Ιουνίου 2015</t>
  </si>
  <si>
    <t>ΚΟΜΟΤΗΝΗ, 29 Ιουνίου 2016</t>
  </si>
  <si>
    <t>ΙΣΟΛΟΓΙΣΜΟΣ ΤΗΣ 31ης ΔΕΚΕΜΒΡΙΟΥ 2015</t>
  </si>
  <si>
    <t>Ποσά κλειόμενης χρήσης 2015</t>
  </si>
  <si>
    <t>Ποσά προηγούμενης χρήσης 2014</t>
  </si>
  <si>
    <t>χρήσης 2015</t>
  </si>
  <si>
    <t>31ης ΔΕΚΕΜΒΡΙΟΥ 2015</t>
  </si>
  <si>
    <t>Αποτέλεσμα (Απένταξη Κ.Υ. Ν.4238/14)</t>
  </si>
</sst>
</file>

<file path=xl/styles.xml><?xml version="1.0" encoding="utf-8"?>
<styleSheet xmlns="http://schemas.openxmlformats.org/spreadsheetml/2006/main">
  <fonts count="22">
    <font>
      <sz val="10"/>
      <name val="Arial"/>
      <charset val="161"/>
    </font>
    <font>
      <sz val="10"/>
      <name val="Arial Greek"/>
      <charset val="161"/>
    </font>
    <font>
      <sz val="9"/>
      <name val="Times New Roman"/>
      <family val="1"/>
      <charset val="161"/>
    </font>
    <font>
      <b/>
      <u/>
      <sz val="9"/>
      <name val="Times New Roman"/>
      <family val="1"/>
    </font>
    <font>
      <sz val="9"/>
      <name val="Times New Roman"/>
      <family val="1"/>
    </font>
    <font>
      <b/>
      <sz val="9"/>
      <name val="Times New Roman"/>
      <family val="1"/>
    </font>
    <font>
      <b/>
      <u val="double"/>
      <sz val="9"/>
      <name val="Times New Roman"/>
      <family val="1"/>
    </font>
    <font>
      <sz val="9"/>
      <name val="Times New Roman Greek"/>
      <family val="1"/>
      <charset val="161"/>
    </font>
    <font>
      <b/>
      <sz val="10"/>
      <name val="Times New Roman"/>
      <family val="1"/>
      <charset val="161"/>
    </font>
    <font>
      <sz val="8"/>
      <name val="Times New Roman"/>
      <family val="1"/>
      <charset val="161"/>
    </font>
    <font>
      <u/>
      <sz val="9"/>
      <name val="Times New Roman"/>
      <family val="1"/>
    </font>
    <font>
      <u val="double"/>
      <sz val="9"/>
      <name val="Times New Roman"/>
      <family val="1"/>
    </font>
    <font>
      <b/>
      <u val="doubleAccounting"/>
      <sz val="9"/>
      <name val="Times New Roman"/>
      <family val="1"/>
    </font>
    <font>
      <b/>
      <sz val="11"/>
      <name val="Times New Roman"/>
      <family val="1"/>
    </font>
    <font>
      <b/>
      <u/>
      <sz val="9"/>
      <name val="Times New Roman"/>
      <family val="1"/>
      <charset val="161"/>
    </font>
    <font>
      <sz val="11"/>
      <name val="Times New Roman"/>
      <family val="1"/>
    </font>
    <font>
      <sz val="8"/>
      <name val="Arial"/>
      <family val="2"/>
      <charset val="161"/>
    </font>
    <font>
      <b/>
      <sz val="9"/>
      <name val="Tahoma"/>
      <family val="2"/>
      <charset val="161"/>
    </font>
    <font>
      <sz val="9"/>
      <name val="Tahoma"/>
      <family val="2"/>
      <charset val="161"/>
    </font>
    <font>
      <b/>
      <sz val="10"/>
      <color indexed="8"/>
      <name val="Tahoma"/>
      <family val="2"/>
      <charset val="161"/>
    </font>
    <font>
      <sz val="10"/>
      <color indexed="8"/>
      <name val="Tahoma"/>
      <family val="2"/>
      <charset val="161"/>
    </font>
    <font>
      <b/>
      <sz val="9"/>
      <name val="Times New Roman"/>
      <family val="1"/>
      <charset val="161"/>
    </font>
  </fonts>
  <fills count="2">
    <fill>
      <patternFill patternType="none"/>
    </fill>
    <fill>
      <patternFill patternType="gray125"/>
    </fill>
  </fills>
  <borders count="6">
    <border>
      <left/>
      <right/>
      <top/>
      <bottom/>
      <diagonal/>
    </border>
    <border>
      <left/>
      <right/>
      <top/>
      <bottom style="double">
        <color indexed="64"/>
      </bottom>
      <diagonal/>
    </border>
    <border>
      <left/>
      <right/>
      <top style="medium">
        <color indexed="64"/>
      </top>
      <bottom style="double">
        <color indexed="64"/>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2">
    <xf numFmtId="0" fontId="0" fillId="0" borderId="0"/>
    <xf numFmtId="0" fontId="1" fillId="0" borderId="0"/>
  </cellStyleXfs>
  <cellXfs count="140">
    <xf numFmtId="0" fontId="0" fillId="0" borderId="0" xfId="0"/>
    <xf numFmtId="4" fontId="3" fillId="0" borderId="0" xfId="1" applyNumberFormat="1" applyFont="1" applyAlignment="1">
      <alignment horizontal="left"/>
    </xf>
    <xf numFmtId="4" fontId="4" fillId="0" borderId="0" xfId="1" applyNumberFormat="1" applyFont="1" applyAlignment="1">
      <alignment horizontal="right"/>
    </xf>
    <xf numFmtId="0" fontId="4" fillId="0" borderId="0" xfId="1" applyFont="1"/>
    <xf numFmtId="4" fontId="5" fillId="0" borderId="0" xfId="1" applyNumberFormat="1" applyFont="1" applyBorder="1" applyAlignment="1">
      <alignment horizontal="right"/>
    </xf>
    <xf numFmtId="4" fontId="4" fillId="0" borderId="0" xfId="1" applyNumberFormat="1" applyFont="1" applyBorder="1" applyAlignment="1">
      <alignment horizontal="right"/>
    </xf>
    <xf numFmtId="4" fontId="5" fillId="0" borderId="1" xfId="1" applyNumberFormat="1" applyFont="1" applyFill="1" applyBorder="1" applyAlignment="1">
      <alignment horizontal="right"/>
    </xf>
    <xf numFmtId="0" fontId="4" fillId="0" borderId="0" xfId="1" applyFont="1" applyAlignment="1">
      <alignment horizontal="left"/>
    </xf>
    <xf numFmtId="4" fontId="4" fillId="0" borderId="0" xfId="1" applyNumberFormat="1" applyFont="1"/>
    <xf numFmtId="4" fontId="4" fillId="0" borderId="0" xfId="1" applyNumberFormat="1" applyFont="1" applyAlignment="1">
      <alignment horizontal="left"/>
    </xf>
    <xf numFmtId="4" fontId="5" fillId="0" borderId="2" xfId="1" applyNumberFormat="1" applyFont="1" applyBorder="1" applyAlignment="1">
      <alignment horizontal="right"/>
    </xf>
    <xf numFmtId="4" fontId="4" fillId="0" borderId="0" xfId="1" applyNumberFormat="1" applyFont="1" applyFill="1" applyAlignment="1">
      <alignment horizontal="left"/>
    </xf>
    <xf numFmtId="4" fontId="5" fillId="0" borderId="1" xfId="1" applyNumberFormat="1" applyFont="1" applyBorder="1" applyAlignment="1">
      <alignment horizontal="right"/>
    </xf>
    <xf numFmtId="4" fontId="5" fillId="0" borderId="0" xfId="1" applyNumberFormat="1" applyFont="1" applyAlignment="1">
      <alignment horizontal="left"/>
    </xf>
    <xf numFmtId="4" fontId="6" fillId="0" borderId="0" xfId="1" applyNumberFormat="1" applyFont="1" applyAlignment="1">
      <alignment horizontal="right"/>
    </xf>
    <xf numFmtId="4" fontId="4" fillId="0" borderId="3" xfId="1" applyNumberFormat="1" applyFont="1" applyBorder="1" applyAlignment="1">
      <alignment horizontal="right"/>
    </xf>
    <xf numFmtId="4" fontId="4" fillId="0" borderId="0" xfId="1" applyNumberFormat="1" applyFont="1" applyBorder="1"/>
    <xf numFmtId="4" fontId="3" fillId="0" borderId="0" xfId="1" applyNumberFormat="1" applyFont="1" applyBorder="1" applyAlignment="1">
      <alignment horizontal="left"/>
    </xf>
    <xf numFmtId="4" fontId="7" fillId="0" borderId="4" xfId="1" applyNumberFormat="1" applyFont="1" applyFill="1" applyBorder="1"/>
    <xf numFmtId="4" fontId="5" fillId="0" borderId="0" xfId="1" applyNumberFormat="1" applyFont="1"/>
    <xf numFmtId="4" fontId="5" fillId="0" borderId="1" xfId="1" applyNumberFormat="1" applyFont="1" applyFill="1" applyBorder="1"/>
    <xf numFmtId="4" fontId="5" fillId="0" borderId="0" xfId="1" applyNumberFormat="1" applyFont="1" applyFill="1" applyBorder="1"/>
    <xf numFmtId="0" fontId="5" fillId="0" borderId="0" xfId="1" applyFont="1"/>
    <xf numFmtId="0" fontId="5" fillId="0" borderId="0" xfId="1" applyFont="1" applyAlignment="1">
      <alignment horizontal="center"/>
    </xf>
    <xf numFmtId="4" fontId="8" fillId="0" borderId="0" xfId="1" applyNumberFormat="1" applyFont="1" applyFill="1" applyAlignment="1">
      <alignment horizontal="center" vertical="center"/>
    </xf>
    <xf numFmtId="4" fontId="5" fillId="0" borderId="0" xfId="1" applyNumberFormat="1" applyFont="1" applyAlignment="1">
      <alignment horizontal="center"/>
    </xf>
    <xf numFmtId="4" fontId="5" fillId="0" borderId="0" xfId="1" applyNumberFormat="1" applyFont="1" applyBorder="1" applyAlignment="1">
      <alignment horizontal="center"/>
    </xf>
    <xf numFmtId="4" fontId="5" fillId="0" borderId="0" xfId="1" applyNumberFormat="1" applyFont="1" applyBorder="1" applyAlignment="1">
      <alignment wrapText="1"/>
    </xf>
    <xf numFmtId="3" fontId="5" fillId="0" borderId="0" xfId="1" applyNumberFormat="1" applyFont="1" applyBorder="1" applyAlignment="1">
      <alignment wrapText="1"/>
    </xf>
    <xf numFmtId="3" fontId="5" fillId="0" borderId="0" xfId="1" applyNumberFormat="1" applyFont="1" applyBorder="1" applyAlignment="1">
      <alignment vertical="center"/>
    </xf>
    <xf numFmtId="4" fontId="3" fillId="0" borderId="0" xfId="1" applyNumberFormat="1" applyFont="1" applyBorder="1" applyAlignment="1">
      <alignment horizontal="center" vertical="center" wrapText="1"/>
    </xf>
    <xf numFmtId="4" fontId="5" fillId="0" borderId="0" xfId="1" applyNumberFormat="1" applyFont="1" applyBorder="1" applyAlignment="1">
      <alignment horizontal="center" vertical="center" wrapText="1"/>
    </xf>
    <xf numFmtId="4" fontId="5" fillId="0" borderId="0" xfId="1" applyNumberFormat="1" applyFont="1" applyBorder="1" applyAlignment="1">
      <alignment vertical="center" wrapText="1"/>
    </xf>
    <xf numFmtId="3" fontId="5" fillId="0" borderId="0" xfId="1" applyNumberFormat="1" applyFont="1" applyBorder="1" applyAlignment="1">
      <alignment horizontal="center" vertical="center" wrapText="1"/>
    </xf>
    <xf numFmtId="3" fontId="4" fillId="0" borderId="0" xfId="1" applyNumberFormat="1" applyFont="1" applyBorder="1" applyAlignment="1">
      <alignment horizontal="left"/>
    </xf>
    <xf numFmtId="4" fontId="4" fillId="0" borderId="0" xfId="1" applyNumberFormat="1" applyFont="1" applyBorder="1" applyAlignment="1">
      <alignment horizontal="center" wrapText="1"/>
    </xf>
    <xf numFmtId="4" fontId="3" fillId="0" borderId="0" xfId="1" applyNumberFormat="1" applyFont="1" applyBorder="1" applyAlignment="1">
      <alignment horizontal="left" wrapText="1"/>
    </xf>
    <xf numFmtId="4" fontId="5" fillId="0" borderId="0" xfId="1" applyNumberFormat="1" applyFont="1" applyBorder="1" applyAlignment="1">
      <alignment horizontal="center" wrapText="1"/>
    </xf>
    <xf numFmtId="0" fontId="3" fillId="0" borderId="0" xfId="1" applyFont="1" applyAlignment="1">
      <alignment horizontal="left"/>
    </xf>
    <xf numFmtId="4" fontId="5" fillId="0" borderId="0" xfId="1" applyNumberFormat="1" applyFont="1" applyAlignment="1">
      <alignment horizontal="right"/>
    </xf>
    <xf numFmtId="4" fontId="5" fillId="0" borderId="3" xfId="0" applyNumberFormat="1" applyFont="1" applyBorder="1" applyAlignment="1">
      <alignment horizontal="right"/>
    </xf>
    <xf numFmtId="0" fontId="5" fillId="0" borderId="0" xfId="1" applyFont="1" applyAlignment="1">
      <alignment horizontal="left"/>
    </xf>
    <xf numFmtId="4" fontId="5" fillId="0" borderId="3" xfId="1" applyNumberFormat="1" applyFont="1" applyBorder="1" applyAlignment="1">
      <alignment horizontal="right"/>
    </xf>
    <xf numFmtId="4" fontId="6" fillId="0" borderId="0" xfId="1" applyNumberFormat="1" applyFont="1" applyBorder="1" applyAlignment="1">
      <alignment horizontal="right"/>
    </xf>
    <xf numFmtId="4" fontId="10" fillId="0" borderId="0" xfId="1" applyNumberFormat="1" applyFont="1" applyBorder="1" applyAlignment="1">
      <alignment horizontal="right"/>
    </xf>
    <xf numFmtId="4" fontId="11" fillId="0" borderId="0" xfId="1" applyNumberFormat="1" applyFont="1" applyBorder="1" applyAlignment="1">
      <alignment horizontal="right"/>
    </xf>
    <xf numFmtId="4" fontId="5" fillId="0" borderId="2" xfId="1" applyNumberFormat="1" applyFont="1" applyFill="1" applyBorder="1" applyAlignment="1">
      <alignment horizontal="right"/>
    </xf>
    <xf numFmtId="4" fontId="4" fillId="0" borderId="3" xfId="1" applyNumberFormat="1" applyFont="1" applyFill="1" applyBorder="1" applyAlignment="1">
      <alignment horizontal="right"/>
    </xf>
    <xf numFmtId="4" fontId="5" fillId="0" borderId="5" xfId="1" applyNumberFormat="1" applyFont="1" applyBorder="1" applyAlignment="1">
      <alignment horizontal="right"/>
    </xf>
    <xf numFmtId="4" fontId="10" fillId="0" borderId="0" xfId="1" applyNumberFormat="1" applyFont="1" applyAlignment="1">
      <alignment horizontal="right"/>
    </xf>
    <xf numFmtId="4" fontId="10" fillId="0" borderId="0" xfId="1" applyNumberFormat="1" applyFont="1"/>
    <xf numFmtId="0" fontId="4" fillId="0" borderId="0" xfId="1" applyFont="1" applyFill="1" applyAlignment="1">
      <alignment wrapText="1"/>
    </xf>
    <xf numFmtId="0" fontId="3" fillId="0" borderId="0" xfId="1" applyFont="1" applyFill="1" applyAlignment="1">
      <alignment horizontal="left"/>
    </xf>
    <xf numFmtId="0" fontId="4" fillId="0" borderId="0" xfId="1" applyFont="1" applyFill="1" applyAlignment="1">
      <alignment horizontal="left" wrapText="1"/>
    </xf>
    <xf numFmtId="0" fontId="3" fillId="0" borderId="0" xfId="1" applyFont="1" applyFill="1" applyAlignment="1">
      <alignment horizontal="center"/>
    </xf>
    <xf numFmtId="3" fontId="5" fillId="0" borderId="0" xfId="1" applyNumberFormat="1" applyFont="1" applyFill="1" applyAlignment="1">
      <alignment horizontal="center"/>
    </xf>
    <xf numFmtId="3" fontId="3" fillId="0" borderId="0" xfId="1" applyNumberFormat="1" applyFont="1" applyFill="1" applyAlignment="1">
      <alignment horizontal="center"/>
    </xf>
    <xf numFmtId="0" fontId="4" fillId="0" borderId="0" xfId="1" applyFont="1" applyFill="1"/>
    <xf numFmtId="0" fontId="5" fillId="0" borderId="0" xfId="1" applyFont="1" applyFill="1"/>
    <xf numFmtId="4" fontId="10" fillId="0" borderId="0" xfId="1" applyNumberFormat="1" applyFont="1" applyFill="1"/>
    <xf numFmtId="0" fontId="4" fillId="0" borderId="0" xfId="1" applyFont="1" applyFill="1" applyBorder="1"/>
    <xf numFmtId="4" fontId="4" fillId="0" borderId="0" xfId="1" applyNumberFormat="1" applyFont="1" applyFill="1"/>
    <xf numFmtId="4" fontId="4" fillId="0" borderId="0" xfId="1" applyNumberFormat="1" applyFont="1" applyFill="1" applyBorder="1"/>
    <xf numFmtId="4" fontId="4" fillId="0" borderId="0" xfId="0" applyNumberFormat="1" applyFont="1" applyFill="1" applyBorder="1"/>
    <xf numFmtId="4" fontId="4" fillId="0" borderId="4" xfId="1" applyNumberFormat="1" applyFont="1" applyFill="1" applyBorder="1"/>
    <xf numFmtId="4" fontId="4" fillId="0" borderId="3" xfId="0" applyNumberFormat="1" applyFont="1" applyFill="1" applyBorder="1"/>
    <xf numFmtId="3" fontId="4" fillId="0" borderId="0" xfId="1" applyNumberFormat="1" applyFont="1" applyFill="1"/>
    <xf numFmtId="4" fontId="4" fillId="0" borderId="0" xfId="0" applyNumberFormat="1" applyFont="1" applyFill="1"/>
    <xf numFmtId="4" fontId="10" fillId="0" borderId="0" xfId="1" applyNumberFormat="1" applyFont="1" applyFill="1" applyBorder="1"/>
    <xf numFmtId="4" fontId="5" fillId="0" borderId="5" xfId="1" applyNumberFormat="1" applyFont="1" applyFill="1" applyBorder="1"/>
    <xf numFmtId="4" fontId="12" fillId="0" borderId="0" xfId="1" applyNumberFormat="1" applyFont="1" applyFill="1" applyBorder="1"/>
    <xf numFmtId="4" fontId="5" fillId="0" borderId="0" xfId="1" applyNumberFormat="1" applyFont="1" applyFill="1"/>
    <xf numFmtId="4" fontId="5" fillId="0" borderId="0" xfId="1" applyNumberFormat="1" applyFont="1" applyAlignment="1">
      <alignment horizontal="center" vertical="center"/>
    </xf>
    <xf numFmtId="49" fontId="4" fillId="0" borderId="0" xfId="1" applyNumberFormat="1" applyFont="1" applyAlignment="1">
      <alignment horizontal="center"/>
    </xf>
    <xf numFmtId="4" fontId="4" fillId="0" borderId="0" xfId="1" applyNumberFormat="1" applyFont="1" applyAlignment="1">
      <alignment horizontal="center"/>
    </xf>
    <xf numFmtId="0" fontId="4" fillId="0" borderId="0" xfId="1" applyFont="1" applyAlignment="1"/>
    <xf numFmtId="4" fontId="4" fillId="0" borderId="0" xfId="1" applyNumberFormat="1" applyFont="1" applyAlignment="1"/>
    <xf numFmtId="0" fontId="15" fillId="0" borderId="0" xfId="1" applyFont="1" applyAlignment="1">
      <alignment horizontal="left"/>
    </xf>
    <xf numFmtId="4" fontId="15" fillId="0" borderId="0" xfId="1" applyNumberFormat="1" applyFont="1" applyAlignment="1">
      <alignment horizontal="right"/>
    </xf>
    <xf numFmtId="4" fontId="15" fillId="0" borderId="0" xfId="1" applyNumberFormat="1" applyFont="1"/>
    <xf numFmtId="0" fontId="15" fillId="0" borderId="0" xfId="1" applyFont="1"/>
    <xf numFmtId="0" fontId="13" fillId="0" borderId="0" xfId="1" applyFont="1"/>
    <xf numFmtId="4" fontId="14" fillId="0" borderId="0" xfId="0" applyNumberFormat="1" applyFont="1" applyAlignment="1">
      <alignment horizontal="left"/>
    </xf>
    <xf numFmtId="4" fontId="9" fillId="0" borderId="0" xfId="0" applyNumberFormat="1" applyFont="1"/>
    <xf numFmtId="4" fontId="9" fillId="0" borderId="0" xfId="0" applyNumberFormat="1" applyFont="1" applyAlignment="1">
      <alignment horizontal="right"/>
    </xf>
    <xf numFmtId="0" fontId="9" fillId="0" borderId="0" xfId="0" applyFont="1"/>
    <xf numFmtId="0" fontId="3" fillId="0" borderId="0" xfId="1" applyFont="1" applyFill="1" applyAlignment="1">
      <alignment horizontal="center" vertical="center" wrapText="1"/>
    </xf>
    <xf numFmtId="0" fontId="19" fillId="0" borderId="0" xfId="0" applyFont="1" applyAlignment="1">
      <alignment horizontal="left" readingOrder="1"/>
    </xf>
    <xf numFmtId="4" fontId="18" fillId="0" borderId="0" xfId="1" applyNumberFormat="1" applyFont="1" applyAlignment="1">
      <alignment horizontal="right"/>
    </xf>
    <xf numFmtId="4" fontId="18" fillId="0" borderId="0" xfId="1" applyNumberFormat="1" applyFont="1"/>
    <xf numFmtId="0" fontId="18" fillId="0" borderId="0" xfId="1" applyFont="1"/>
    <xf numFmtId="0" fontId="20" fillId="0" borderId="0" xfId="0" applyFont="1" applyAlignment="1">
      <alignment horizontal="left" readingOrder="1"/>
    </xf>
    <xf numFmtId="4" fontId="5" fillId="0" borderId="0" xfId="1" applyNumberFormat="1" applyFont="1" applyBorder="1" applyAlignment="1">
      <alignment horizontal="left"/>
    </xf>
    <xf numFmtId="4" fontId="5" fillId="0" borderId="0" xfId="1" applyNumberFormat="1" applyFont="1" applyBorder="1"/>
    <xf numFmtId="0" fontId="5" fillId="0" borderId="0" xfId="1" applyFont="1" applyBorder="1"/>
    <xf numFmtId="4" fontId="21" fillId="0" borderId="0" xfId="0" applyNumberFormat="1" applyFont="1" applyFill="1"/>
    <xf numFmtId="4" fontId="2" fillId="0" borderId="0" xfId="0" applyNumberFormat="1" applyFont="1" applyFill="1"/>
    <xf numFmtId="4" fontId="21" fillId="0" borderId="0" xfId="0" applyNumberFormat="1" applyFont="1" applyFill="1" applyBorder="1" applyAlignment="1">
      <alignment horizontal="right"/>
    </xf>
    <xf numFmtId="4" fontId="21" fillId="0" borderId="0" xfId="0" applyNumberFormat="1" applyFont="1" applyBorder="1" applyAlignment="1">
      <alignment horizontal="right"/>
    </xf>
    <xf numFmtId="4" fontId="2" fillId="0" borderId="0" xfId="0" applyNumberFormat="1" applyFont="1"/>
    <xf numFmtId="4" fontId="2" fillId="0" borderId="0" xfId="0" applyNumberFormat="1" applyFont="1" applyAlignment="1">
      <alignment horizontal="right"/>
    </xf>
    <xf numFmtId="0" fontId="2" fillId="0" borderId="0" xfId="0" applyFont="1"/>
    <xf numFmtId="4" fontId="21" fillId="0" borderId="5" xfId="0" applyNumberFormat="1" applyFont="1" applyBorder="1" applyAlignment="1">
      <alignment horizontal="right"/>
    </xf>
    <xf numFmtId="4" fontId="2" fillId="0" borderId="0" xfId="0" applyNumberFormat="1" applyFont="1" applyAlignment="1">
      <alignment wrapText="1"/>
    </xf>
    <xf numFmtId="0" fontId="5" fillId="0" borderId="0" xfId="1" applyFont="1" applyFill="1" applyAlignment="1">
      <alignment vertical="center"/>
    </xf>
    <xf numFmtId="0" fontId="3" fillId="0" borderId="0" xfId="1" applyFont="1" applyFill="1" applyAlignment="1">
      <alignment horizontal="center" vertical="center"/>
    </xf>
    <xf numFmtId="4" fontId="10" fillId="0" borderId="0" xfId="1" applyNumberFormat="1" applyFont="1" applyFill="1" applyAlignment="1">
      <alignment vertical="center"/>
    </xf>
    <xf numFmtId="4" fontId="4" fillId="0" borderId="0" xfId="1" applyNumberFormat="1" applyFont="1" applyAlignment="1">
      <alignment vertical="center"/>
    </xf>
    <xf numFmtId="4" fontId="4" fillId="0" borderId="0" xfId="1" applyNumberFormat="1" applyFont="1" applyAlignment="1">
      <alignment horizontal="right" vertical="center"/>
    </xf>
    <xf numFmtId="0" fontId="4" fillId="0" borderId="0" xfId="1" applyFont="1" applyAlignment="1">
      <alignment vertical="center"/>
    </xf>
    <xf numFmtId="0" fontId="0" fillId="0" borderId="0" xfId="0" applyAlignment="1">
      <alignment vertical="center"/>
    </xf>
    <xf numFmtId="9" fontId="4" fillId="0" borderId="0" xfId="1" applyNumberFormat="1" applyFont="1" applyFill="1"/>
    <xf numFmtId="10" fontId="4" fillId="0" borderId="0" xfId="1" applyNumberFormat="1" applyFont="1" applyFill="1"/>
    <xf numFmtId="4" fontId="2" fillId="0" borderId="0" xfId="1" applyNumberFormat="1" applyFont="1"/>
    <xf numFmtId="0" fontId="2" fillId="0" borderId="0" xfId="1" applyFont="1"/>
    <xf numFmtId="4" fontId="2" fillId="0" borderId="0" xfId="1" applyNumberFormat="1" applyFont="1" applyAlignment="1">
      <alignment horizontal="right"/>
    </xf>
    <xf numFmtId="4" fontId="2" fillId="0" borderId="0" xfId="1" applyNumberFormat="1" applyFont="1" applyFill="1" applyBorder="1"/>
    <xf numFmtId="4" fontId="2" fillId="0" borderId="4" xfId="1" applyNumberFormat="1" applyFont="1" applyFill="1" applyBorder="1"/>
    <xf numFmtId="4" fontId="21" fillId="0" borderId="0" xfId="1" applyNumberFormat="1" applyFont="1"/>
    <xf numFmtId="4" fontId="21" fillId="0" borderId="1" xfId="1" applyNumberFormat="1" applyFont="1" applyFill="1" applyBorder="1"/>
    <xf numFmtId="4" fontId="21" fillId="0" borderId="0" xfId="1" applyNumberFormat="1" applyFont="1" applyFill="1" applyBorder="1"/>
    <xf numFmtId="0" fontId="21" fillId="0" borderId="0" xfId="1" applyFont="1"/>
    <xf numFmtId="4" fontId="0" fillId="0" borderId="0" xfId="0" applyNumberFormat="1"/>
    <xf numFmtId="4" fontId="7" fillId="0" borderId="0" xfId="1" applyNumberFormat="1" applyFont="1" applyFill="1" applyBorder="1"/>
    <xf numFmtId="4" fontId="5" fillId="0" borderId="4" xfId="1" applyNumberFormat="1" applyFont="1" applyBorder="1" applyAlignment="1">
      <alignment horizontal="center" vertical="center" wrapText="1"/>
    </xf>
    <xf numFmtId="0" fontId="13" fillId="0" borderId="0" xfId="1" applyFont="1" applyFill="1" applyAlignment="1">
      <alignment horizontal="center"/>
    </xf>
    <xf numFmtId="4" fontId="13" fillId="0" borderId="0" xfId="1" applyNumberFormat="1" applyFont="1" applyAlignment="1">
      <alignment horizontal="center"/>
    </xf>
    <xf numFmtId="4" fontId="5" fillId="0" borderId="0" xfId="1" applyNumberFormat="1" applyFont="1" applyBorder="1" applyAlignment="1">
      <alignment horizontal="center"/>
    </xf>
    <xf numFmtId="0" fontId="3" fillId="0" borderId="0" xfId="1" applyFont="1" applyFill="1" applyAlignment="1">
      <alignment horizontal="center"/>
    </xf>
    <xf numFmtId="49" fontId="4" fillId="0" borderId="0" xfId="1" applyNumberFormat="1" applyFont="1" applyAlignment="1">
      <alignment horizontal="center"/>
    </xf>
    <xf numFmtId="3" fontId="3" fillId="0" borderId="0" xfId="1" applyNumberFormat="1" applyFont="1" applyFill="1" applyAlignment="1">
      <alignment horizontal="center"/>
    </xf>
    <xf numFmtId="0" fontId="17" fillId="0" borderId="0" xfId="1" applyFont="1" applyAlignment="1">
      <alignment horizontal="center"/>
    </xf>
    <xf numFmtId="0" fontId="4" fillId="0" borderId="0" xfId="0" applyFont="1" applyAlignment="1">
      <alignment horizontal="center"/>
    </xf>
    <xf numFmtId="4" fontId="4" fillId="0" borderId="0" xfId="1" applyNumberFormat="1" applyFont="1" applyAlignment="1">
      <alignment horizontal="center"/>
    </xf>
    <xf numFmtId="0" fontId="4" fillId="0" borderId="0" xfId="1" applyFont="1" applyFill="1" applyAlignment="1">
      <alignment horizontal="center"/>
    </xf>
    <xf numFmtId="0" fontId="4" fillId="0" borderId="0" xfId="1" applyFont="1" applyAlignment="1">
      <alignment horizontal="center"/>
    </xf>
    <xf numFmtId="4" fontId="2" fillId="0" borderId="0" xfId="0" applyNumberFormat="1" applyFont="1" applyAlignment="1">
      <alignment horizontal="center"/>
    </xf>
    <xf numFmtId="4" fontId="18" fillId="0" borderId="0" xfId="1" applyNumberFormat="1" applyFont="1" applyAlignment="1">
      <alignment horizontal="center"/>
    </xf>
    <xf numFmtId="0" fontId="3" fillId="0" borderId="0" xfId="1" applyFont="1" applyFill="1" applyAlignment="1">
      <alignment horizontal="center" vertical="center"/>
    </xf>
    <xf numFmtId="4" fontId="2" fillId="0" borderId="0" xfId="1" applyNumberFormat="1" applyFont="1" applyAlignment="1">
      <alignment horizontal="center"/>
    </xf>
  </cellXfs>
  <cellStyles count="2">
    <cellStyle name="Βασικό_ΟΙΚΟΝΟΜΙΚΕΣ ΚΑΤΑΣΤΑΣΕΙΣ ΓΝ ΧΑΛΚΙΔΙΚΗΣ" xfId="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xdr:colOff>
      <xdr:row>1</xdr:row>
      <xdr:rowOff>9525</xdr:rowOff>
    </xdr:from>
    <xdr:to>
      <xdr:col>0</xdr:col>
      <xdr:colOff>1569741</xdr:colOff>
      <xdr:row>6</xdr:row>
      <xdr:rowOff>28575</xdr:rowOff>
    </xdr:to>
    <xdr:sp macro="" textlink="">
      <xdr:nvSpPr>
        <xdr:cNvPr id="2" name="Text Box 1"/>
        <xdr:cNvSpPr txBox="1">
          <a:spLocks noChangeArrowheads="1"/>
        </xdr:cNvSpPr>
      </xdr:nvSpPr>
      <xdr:spPr bwMode="auto">
        <a:xfrm>
          <a:off x="19050" y="161925"/>
          <a:ext cx="1552575" cy="952500"/>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600" b="1" i="0" strike="noStrike">
              <a:solidFill>
                <a:srgbClr val="000000"/>
              </a:solidFill>
              <a:latin typeface="Arial Greek"/>
            </a:rPr>
            <a:t>ΕΛΛΗΝΙΚΗ ΔΗΜΟΚΡΑΤΙΑ</a:t>
          </a:r>
        </a:p>
        <a:p>
          <a:pPr algn="ctr" rtl="0">
            <a:defRPr sz="1000"/>
          </a:pPr>
          <a:r>
            <a:rPr lang="el-GR" sz="600" b="1" i="0" strike="noStrike">
              <a:solidFill>
                <a:srgbClr val="000000"/>
              </a:solidFill>
              <a:latin typeface="Arial Greek"/>
            </a:rPr>
            <a:t>ΥΠΟΥΡΓΕΙΟ ΥΓΕΙΑΣ&amp;ΠΡΟΝΟΙΑΣ</a:t>
          </a:r>
        </a:p>
        <a:p>
          <a:pPr algn="ctr" rtl="0">
            <a:defRPr sz="1000"/>
          </a:pPr>
          <a:r>
            <a:rPr lang="el-GR" sz="600" b="1" i="0" strike="noStrike">
              <a:solidFill>
                <a:srgbClr val="000000"/>
              </a:solidFill>
              <a:latin typeface="Arial Greek"/>
            </a:rPr>
            <a:t>Β΄Πε.Σ.Υ.Π.ΚΕΝΤΡΙΚΗΣ ΜΑΚΕΔΟΝΙΑΣ</a:t>
          </a:r>
        </a:p>
      </xdr:txBody>
    </xdr:sp>
    <xdr:clientData/>
  </xdr:twoCellAnchor>
  <xdr:twoCellAnchor>
    <xdr:from>
      <xdr:col>0</xdr:col>
      <xdr:colOff>38100</xdr:colOff>
      <xdr:row>0</xdr:row>
      <xdr:rowOff>66675</xdr:rowOff>
    </xdr:from>
    <xdr:to>
      <xdr:col>0</xdr:col>
      <xdr:colOff>1769443</xdr:colOff>
      <xdr:row>6</xdr:row>
      <xdr:rowOff>123825</xdr:rowOff>
    </xdr:to>
    <xdr:sp macro="" textlink="">
      <xdr:nvSpPr>
        <xdr:cNvPr id="3" name="Text Box 2"/>
        <xdr:cNvSpPr txBox="1">
          <a:spLocks noChangeArrowheads="1"/>
        </xdr:cNvSpPr>
      </xdr:nvSpPr>
      <xdr:spPr bwMode="auto">
        <a:xfrm>
          <a:off x="38100" y="66675"/>
          <a:ext cx="1733550" cy="1114425"/>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700" b="1" i="0" strike="noStrike">
              <a:solidFill>
                <a:srgbClr val="000000"/>
              </a:solidFill>
              <a:latin typeface="Arial Greek"/>
            </a:rPr>
            <a:t>ΕΛΛΗΝΙΚΗ ΔΗΜΟΚΡΑΤΙΑ</a:t>
          </a:r>
        </a:p>
        <a:p>
          <a:pPr algn="ctr" rtl="0">
            <a:defRPr sz="1000"/>
          </a:pPr>
          <a:r>
            <a:rPr lang="el-GR" sz="700" b="1" i="0" strike="noStrike">
              <a:solidFill>
                <a:srgbClr val="000000"/>
              </a:solidFill>
              <a:latin typeface="Arial Greek"/>
            </a:rPr>
            <a:t>ΥΠΟΥΡΓΕΙΟ ΥΓΕΙΑΣ &amp; ΚΟΙΝΩΝΙΚΗΣ ΑΛΛΗΛΕΓΓΥΗΣ</a:t>
          </a:r>
        </a:p>
        <a:p>
          <a:pPr algn="ctr" rtl="0">
            <a:defRPr sz="1000"/>
          </a:pPr>
          <a:r>
            <a:rPr lang="el-GR" sz="700" b="1" i="0" strike="noStrike">
              <a:solidFill>
                <a:srgbClr val="000000"/>
              </a:solidFill>
              <a:latin typeface="Arial Greek"/>
            </a:rPr>
            <a:t>4η Υγειονομικη Περιφέρεια</a:t>
          </a:r>
        </a:p>
        <a:p>
          <a:pPr algn="ctr" rtl="0">
            <a:defRPr sz="1000"/>
          </a:pPr>
          <a:r>
            <a:rPr lang="el-GR" sz="700" b="1" i="0" strike="noStrike">
              <a:solidFill>
                <a:srgbClr val="000000"/>
              </a:solidFill>
              <a:latin typeface="Arial Greek"/>
            </a:rPr>
            <a:t> Μακεδονίας - Θράκης</a:t>
          </a:r>
        </a:p>
      </xdr:txBody>
    </xdr:sp>
    <xdr:clientData/>
  </xdr:twoCellAnchor>
  <xdr:twoCellAnchor>
    <xdr:from>
      <xdr:col>0</xdr:col>
      <xdr:colOff>704850</xdr:colOff>
      <xdr:row>0</xdr:row>
      <xdr:rowOff>95250</xdr:rowOff>
    </xdr:from>
    <xdr:to>
      <xdr:col>0</xdr:col>
      <xdr:colOff>1085850</xdr:colOff>
      <xdr:row>2</xdr:row>
      <xdr:rowOff>66675</xdr:rowOff>
    </xdr:to>
    <xdr:pic>
      <xdr:nvPicPr>
        <xdr:cNvPr id="8885" name="Picture 3"/>
        <xdr:cNvPicPr>
          <a:picLocks noChangeAspect="1" noChangeArrowheads="1"/>
        </xdr:cNvPicPr>
      </xdr:nvPicPr>
      <xdr:blipFill>
        <a:blip xmlns:r="http://schemas.openxmlformats.org/officeDocument/2006/relationships" r:embed="rId1" cstate="print">
          <a:lum contrast="6000"/>
        </a:blip>
        <a:srcRect/>
        <a:stretch>
          <a:fillRect/>
        </a:stretch>
      </xdr:blipFill>
      <xdr:spPr bwMode="auto">
        <a:xfrm>
          <a:off x="704850" y="95250"/>
          <a:ext cx="381000" cy="295275"/>
        </a:xfrm>
        <a:prstGeom prst="rect">
          <a:avLst/>
        </a:prstGeom>
        <a:noFill/>
        <a:ln w="9525">
          <a:noFill/>
          <a:miter lim="800000"/>
          <a:headEnd/>
          <a:tailEnd/>
        </a:ln>
      </xdr:spPr>
    </xdr:pic>
    <xdr:clientData fLocksWithSheet="0"/>
  </xdr:twoCellAnchor>
  <xdr:twoCellAnchor editAs="oneCell">
    <xdr:from>
      <xdr:col>0</xdr:col>
      <xdr:colOff>11430</xdr:colOff>
      <xdr:row>54</xdr:row>
      <xdr:rowOff>28575</xdr:rowOff>
    </xdr:from>
    <xdr:to>
      <xdr:col>18</xdr:col>
      <xdr:colOff>918679</xdr:colOff>
      <xdr:row>59</xdr:row>
      <xdr:rowOff>152904</xdr:rowOff>
    </xdr:to>
    <xdr:sp macro="" textlink="">
      <xdr:nvSpPr>
        <xdr:cNvPr id="4244" name="Text Box 4"/>
        <xdr:cNvSpPr txBox="1">
          <a:spLocks noChangeArrowheads="1"/>
        </xdr:cNvSpPr>
      </xdr:nvSpPr>
      <xdr:spPr bwMode="auto">
        <a:xfrm>
          <a:off x="19050" y="9648825"/>
          <a:ext cx="13863638" cy="959643"/>
        </a:xfrm>
        <a:prstGeom prst="rect">
          <a:avLst/>
        </a:prstGeom>
        <a:solidFill>
          <a:srgbClr val="FFFFFF"/>
        </a:solidFill>
        <a:ln w="9525">
          <a:noFill/>
          <a:miter lim="800000"/>
          <a:headEnd/>
          <a:tailEnd/>
        </a:ln>
      </xdr:spPr>
      <xdr:txBody>
        <a:bodyPr vertOverflow="clip" wrap="square" lIns="27432" tIns="22860" rIns="27432" bIns="0" anchor="t" upright="1"/>
        <a:lstStyle/>
        <a:p>
          <a:pPr algn="l" rtl="0">
            <a:defRPr sz="1000"/>
          </a:pPr>
          <a:r>
            <a:rPr lang="el-GR" sz="800" b="0" i="0" u="none" strike="noStrike" baseline="0">
              <a:solidFill>
                <a:srgbClr val="000000"/>
              </a:solidFill>
              <a:latin typeface="Calibri"/>
            </a:rPr>
            <a:t>1) Για τη χρήση 2011 εφαρμόστηκαν οι μειωμένοι συντελεστές απόσβεσης σύμφωνα με το Π.Δ. 299/03. 2) Στα κονδύλια της κατάστασης Αποτελέσματα Χρήσεως "Κόστος αγαθών και υπηρεσιών", "Έξοδα διοικητικής λειτουργίας" και "Άλλα έσοδα" συμπεριλήφθηκε ποσό ύψους  17.681.615,15€  που αφορά τη μισθοδοσία των υπαλλήλων η οποία δεν εμφανίζεται στον προϋπολογισμό του νοσοκομείου και επιδοτείται απευθείας από το Υπουργείο Υγείας,   3)  Στο κονδύλιο του Ισολογισμού "Απαιτήσεις από πώληση αγαθων &amp; Υπηρ." και της κατάστασης Αποτελεσμάτων Χρήσεως "Έσοδα από πώληση αγαθών κι υπηρεσιών" συμπεριλήφθηκε ποσό ύψους 70.569,89 € που αφορά το  κόστος νοσηλείας και φαρμάκων των ανασφάλιστων του 2011. 4)Στα κονδύλια του  Ισολογισμού  ¨Λοιποί λογαριασμοί τάξεως¨ συμπεριλήφθηκε ποσό ύψους 230.430,43€ το οποίο αφορά το κόστος νοσηλείας και φαρμάκων των οικονομικά αδυνάτων του 2011. Επίσης στο κονδύλι του Ενεργητικού "Απαιτήσεις  Μείον προβλέψεις" και " Έξοδα προηγουμένων χρήσεων" γίνεται πρόβλεψη διαγραφής των απαιτήσεων των απόρων έως και το 2009 συνολικού ύψους  € 3.872.889,12. Η πρόβλεψη θα αντιλογιστεί με μεταγενέστερη απόφαση του Δ.Σ. του Νοσοκομείου. 5)Στο κονδύλι της κατάστασης Αποτελεσμάτων Χρήσεως "Έξοδα προηγουμένων χρήσεων" συμπεριλήφθηκε ποσό ύψους 21.782.279,18€ που αφορά τηνδιαγραφή των απαιτήσεων απο τα ασφαλιστικά ταμεία (ΙΚΑ, ΟΑΕΕ, ΟΠΑΔ, ΟΓΑ, Οίκος Ναύτου) λόγω ρύθμισης οφειλών του νοσοκομείου σε προμηθευτές</a:t>
          </a:r>
          <a:r>
            <a:rPr lang="el-GR" sz="1100" b="0" i="0" u="none" strike="noStrike" baseline="0">
              <a:solidFill>
                <a:srgbClr val="000000"/>
              </a:solidFill>
              <a:latin typeface="Calibri"/>
            </a:rPr>
            <a:t> , </a:t>
          </a:r>
          <a:r>
            <a:rPr lang="el-GR" sz="800" b="0" i="0" u="none" strike="noStrike" baseline="0">
              <a:solidFill>
                <a:srgbClr val="000000"/>
              </a:solidFill>
              <a:latin typeface="Calibri"/>
            </a:rPr>
            <a:t>με βάση το Ν 3867 άρθρο 27 και την ΚΥΑ 2/60910/0049 (ΦΕΚ 2057/15-9-2011) .</a:t>
          </a:r>
        </a:p>
      </xdr:txBody>
    </xdr:sp>
    <xdr:clientData/>
  </xdr:twoCellAnchor>
  <xdr:twoCellAnchor>
    <xdr:from>
      <xdr:col>0</xdr:col>
      <xdr:colOff>11430</xdr:colOff>
      <xdr:row>126</xdr:row>
      <xdr:rowOff>3175</xdr:rowOff>
    </xdr:from>
    <xdr:to>
      <xdr:col>18</xdr:col>
      <xdr:colOff>662935</xdr:colOff>
      <xdr:row>126</xdr:row>
      <xdr:rowOff>3175</xdr:rowOff>
    </xdr:to>
    <xdr:sp macro="" textlink="">
      <xdr:nvSpPr>
        <xdr:cNvPr id="6" name="Text Box 5"/>
        <xdr:cNvSpPr txBox="1">
          <a:spLocks noChangeArrowheads="1"/>
        </xdr:cNvSpPr>
      </xdr:nvSpPr>
      <xdr:spPr bwMode="auto">
        <a:xfrm>
          <a:off x="19050" y="18659475"/>
          <a:ext cx="13582650" cy="0"/>
        </a:xfrm>
        <a:prstGeom prst="rect">
          <a:avLst/>
        </a:prstGeom>
        <a:solidFill>
          <a:srgbClr val="FFFFFF"/>
        </a:solidFill>
        <a:ln w="9525">
          <a:noFill/>
          <a:miter lim="800000"/>
          <a:headEnd/>
          <a:tailEnd/>
        </a:ln>
      </xdr:spPr>
      <xdr:txBody>
        <a:bodyPr vertOverflow="clip" wrap="square" lIns="0" tIns="0" rIns="0" bIns="0" anchor="t" upright="1"/>
        <a:lstStyle/>
        <a:p>
          <a:pPr algn="just" rtl="0">
            <a:defRPr sz="1000"/>
          </a:pPr>
          <a:endParaRPr lang="el-GR" sz="1000" b="0" i="0" strike="noStrike">
            <a:solidFill>
              <a:srgbClr val="000000"/>
            </a:solidFill>
            <a:latin typeface="Times New Roman"/>
            <a:cs typeface="Times New Roman"/>
          </a:endParaRPr>
        </a:p>
        <a:p>
          <a:pPr algn="just" rtl="0">
            <a:defRPr sz="1000"/>
          </a:pPr>
          <a:endParaRPr lang="el-GR" sz="1000" b="0" i="0" strike="noStrike">
            <a:solidFill>
              <a:srgbClr val="000000"/>
            </a:solidFill>
            <a:latin typeface="Times New Roman"/>
            <a:cs typeface="Times New Roman"/>
          </a:endParaRPr>
        </a:p>
      </xdr:txBody>
    </xdr:sp>
    <xdr:clientData/>
  </xdr:twoCellAnchor>
  <xdr:twoCellAnchor>
    <xdr:from>
      <xdr:col>0</xdr:col>
      <xdr:colOff>11430</xdr:colOff>
      <xdr:row>126</xdr:row>
      <xdr:rowOff>150495</xdr:rowOff>
    </xdr:from>
    <xdr:to>
      <xdr:col>18</xdr:col>
      <xdr:colOff>662935</xdr:colOff>
      <xdr:row>126</xdr:row>
      <xdr:rowOff>150495</xdr:rowOff>
    </xdr:to>
    <xdr:sp macro="" textlink="">
      <xdr:nvSpPr>
        <xdr:cNvPr id="7" name="Text Box 6"/>
        <xdr:cNvSpPr txBox="1">
          <a:spLocks noChangeArrowheads="1"/>
        </xdr:cNvSpPr>
      </xdr:nvSpPr>
      <xdr:spPr bwMode="auto">
        <a:xfrm>
          <a:off x="19050" y="18830925"/>
          <a:ext cx="13582650" cy="0"/>
        </a:xfrm>
        <a:prstGeom prst="rect">
          <a:avLst/>
        </a:prstGeom>
        <a:solidFill>
          <a:srgbClr val="FFFFFF"/>
        </a:solidFill>
        <a:ln w="9525">
          <a:noFill/>
          <a:miter lim="800000"/>
          <a:headEnd/>
          <a:tailEnd/>
        </a:ln>
      </xdr:spPr>
      <xdr:txBody>
        <a:bodyPr vertOverflow="clip" wrap="square" lIns="0" tIns="0" rIns="0" bIns="0" anchor="t" upright="1"/>
        <a:lstStyle/>
        <a:p>
          <a:pPr algn="just" rtl="0">
            <a:defRPr sz="1000"/>
          </a:pPr>
          <a:endParaRPr lang="el-GR" sz="1000" b="0" i="0" strike="noStrike">
            <a:solidFill>
              <a:srgbClr val="000000"/>
            </a:solidFill>
            <a:latin typeface="Times New Roman"/>
            <a:cs typeface="Times New Roman"/>
          </a:endParaRPr>
        </a:p>
        <a:p>
          <a:pPr algn="just" rtl="0">
            <a:defRPr sz="1000"/>
          </a:pPr>
          <a:endParaRPr lang="el-GR" sz="1000" b="0" i="0" strike="noStrike">
            <a:solidFill>
              <a:srgbClr val="000000"/>
            </a:solidFill>
            <a:latin typeface="Times New Roman"/>
            <a:cs typeface="Times New Roman"/>
          </a:endParaRPr>
        </a:p>
      </xdr:txBody>
    </xdr:sp>
    <xdr:clientData/>
  </xdr:twoCellAnchor>
  <xdr:twoCellAnchor>
    <xdr:from>
      <xdr:col>0</xdr:col>
      <xdr:colOff>11430</xdr:colOff>
      <xdr:row>101</xdr:row>
      <xdr:rowOff>0</xdr:rowOff>
    </xdr:from>
    <xdr:to>
      <xdr:col>18</xdr:col>
      <xdr:colOff>662935</xdr:colOff>
      <xdr:row>101</xdr:row>
      <xdr:rowOff>0</xdr:rowOff>
    </xdr:to>
    <xdr:sp macro="" textlink="">
      <xdr:nvSpPr>
        <xdr:cNvPr id="8" name="Text Box 6"/>
        <xdr:cNvSpPr txBox="1">
          <a:spLocks noChangeArrowheads="1"/>
        </xdr:cNvSpPr>
      </xdr:nvSpPr>
      <xdr:spPr bwMode="auto">
        <a:xfrm>
          <a:off x="19050" y="17764125"/>
          <a:ext cx="13582650" cy="0"/>
        </a:xfrm>
        <a:prstGeom prst="rect">
          <a:avLst/>
        </a:prstGeom>
        <a:solidFill>
          <a:srgbClr val="FFFFFF"/>
        </a:solidFill>
        <a:ln w="9525">
          <a:noFill/>
          <a:miter lim="800000"/>
          <a:headEnd/>
          <a:tailEnd/>
        </a:ln>
      </xdr:spPr>
      <xdr:txBody>
        <a:bodyPr vertOverflow="clip" wrap="square" lIns="0" tIns="0" rIns="0" bIns="0" anchor="t" upright="1"/>
        <a:lstStyle/>
        <a:p>
          <a:pPr algn="just" rtl="0">
            <a:defRPr sz="1000"/>
          </a:pPr>
          <a:endParaRPr lang="el-GR" sz="1000" b="0" i="0" strike="noStrike">
            <a:solidFill>
              <a:srgbClr val="000000"/>
            </a:solidFill>
            <a:latin typeface="Times New Roman"/>
            <a:cs typeface="Times New Roman"/>
          </a:endParaRPr>
        </a:p>
        <a:p>
          <a:pPr algn="just" rtl="0">
            <a:defRPr sz="1000"/>
          </a:pPr>
          <a:endParaRPr lang="el-GR" sz="1000" b="0" i="0" strike="noStrike">
            <a:solidFill>
              <a:srgbClr val="000000"/>
            </a:solidFill>
            <a:latin typeface="Times New Roman"/>
            <a:cs typeface="Times New Roman"/>
          </a:endParaRPr>
        </a:p>
      </xdr:txBody>
    </xdr:sp>
    <xdr:clientData/>
  </xdr:twoCellAnchor>
  <xdr:twoCellAnchor>
    <xdr:from>
      <xdr:col>0</xdr:col>
      <xdr:colOff>419100</xdr:colOff>
      <xdr:row>121</xdr:row>
      <xdr:rowOff>19050</xdr:rowOff>
    </xdr:from>
    <xdr:to>
      <xdr:col>0</xdr:col>
      <xdr:colOff>990600</xdr:colOff>
      <xdr:row>123</xdr:row>
      <xdr:rowOff>142875</xdr:rowOff>
    </xdr:to>
    <xdr:pic>
      <xdr:nvPicPr>
        <xdr:cNvPr id="8890" name="Εικόνα 1"/>
        <xdr:cNvPicPr>
          <a:picLocks noChangeAspect="1" noChangeArrowheads="1"/>
        </xdr:cNvPicPr>
      </xdr:nvPicPr>
      <xdr:blipFill>
        <a:blip xmlns:r="http://schemas.openxmlformats.org/officeDocument/2006/relationships" r:embed="rId2" cstate="print"/>
        <a:srcRect/>
        <a:stretch>
          <a:fillRect/>
        </a:stretch>
      </xdr:blipFill>
      <xdr:spPr bwMode="auto">
        <a:xfrm>
          <a:off x="419100" y="20402550"/>
          <a:ext cx="571500" cy="447675"/>
        </a:xfrm>
        <a:prstGeom prst="rect">
          <a:avLst/>
        </a:prstGeom>
        <a:noFill/>
        <a:ln w="9525">
          <a:noFill/>
          <a:miter lim="800000"/>
          <a:headEnd/>
          <a:tailEnd/>
        </a:ln>
      </xdr:spPr>
    </xdr:pic>
    <xdr:clientData/>
  </xdr:twoCellAnchor>
  <xdr:twoCellAnchor>
    <xdr:from>
      <xdr:col>0</xdr:col>
      <xdr:colOff>1110290</xdr:colOff>
      <xdr:row>121</xdr:row>
      <xdr:rowOff>37867</xdr:rowOff>
    </xdr:from>
    <xdr:to>
      <xdr:col>2</xdr:col>
      <xdr:colOff>28577</xdr:colOff>
      <xdr:row>124</xdr:row>
      <xdr:rowOff>26251</xdr:rowOff>
    </xdr:to>
    <xdr:sp macro="" textlink="">
      <xdr:nvSpPr>
        <xdr:cNvPr id="11" name="Text Box 4"/>
        <xdr:cNvSpPr txBox="1">
          <a:spLocks noChangeArrowheads="1"/>
        </xdr:cNvSpPr>
      </xdr:nvSpPr>
      <xdr:spPr bwMode="auto">
        <a:xfrm>
          <a:off x="1108385" y="22012042"/>
          <a:ext cx="2387290" cy="474159"/>
        </a:xfrm>
        <a:prstGeom prst="rect">
          <a:avLst/>
        </a:prstGeom>
        <a:solidFill>
          <a:srgbClr val="FFFFFF"/>
        </a:solidFill>
        <a:ln w="9525">
          <a:solidFill>
            <a:srgbClr val="FFFFFF"/>
          </a:solidFill>
          <a:miter lim="800000"/>
          <a:headEnd/>
          <a:tailEnd/>
        </a:ln>
      </xdr:spPr>
      <xdr:txBody>
        <a:bodyPr vertOverflow="clip" wrap="square" lIns="0" tIns="0" rIns="0" bIns="0" anchor="t" upright="1"/>
        <a:lstStyle/>
        <a:p>
          <a:pPr algn="l" rtl="0">
            <a:defRPr sz="1000"/>
          </a:pPr>
          <a:r>
            <a:rPr lang="el-GR" sz="900" b="1" i="0" u="none" strike="noStrike" baseline="0">
              <a:solidFill>
                <a:srgbClr val="000000"/>
              </a:solidFill>
              <a:latin typeface="Arial"/>
              <a:cs typeface="Arial"/>
            </a:rPr>
            <a:t>ΔΙΕΘΝΗΣ ΕΛΕΓΚΤΙΚΗ ΑΕΟΕΛ</a:t>
          </a:r>
        </a:p>
        <a:p>
          <a:pPr algn="l" rtl="0">
            <a:defRPr sz="1000"/>
          </a:pPr>
          <a:r>
            <a:rPr lang="el-GR" sz="800" b="0" i="0" u="none" strike="noStrike" baseline="0">
              <a:solidFill>
                <a:srgbClr val="000000"/>
              </a:solidFill>
              <a:latin typeface="Arial"/>
              <a:cs typeface="Arial"/>
            </a:rPr>
            <a:t>ΠΑΤΗΣΙΩΝ 81 &amp; ΧΕΥΔΕΝ, Τ.Κ.104.34 ΑΘΗΝΑ </a:t>
          </a:r>
        </a:p>
        <a:p>
          <a:pPr algn="l" rtl="0">
            <a:defRPr sz="1000"/>
          </a:pPr>
          <a:r>
            <a:rPr lang="el-GR" sz="800" b="0" i="0" u="none" strike="noStrike" baseline="0">
              <a:solidFill>
                <a:srgbClr val="000000"/>
              </a:solidFill>
              <a:latin typeface="Arial"/>
              <a:cs typeface="Arial"/>
            </a:rPr>
            <a:t>Α.Μ. ΣΟΕΛ 111</a:t>
          </a:r>
        </a:p>
      </xdr:txBody>
    </xdr:sp>
    <xdr:clientData/>
  </xdr:twoCellAnchor>
  <xdr:twoCellAnchor>
    <xdr:from>
      <xdr:col>0</xdr:col>
      <xdr:colOff>38100</xdr:colOff>
      <xdr:row>102</xdr:row>
      <xdr:rowOff>19050</xdr:rowOff>
    </xdr:from>
    <xdr:to>
      <xdr:col>18</xdr:col>
      <xdr:colOff>954401</xdr:colOff>
      <xdr:row>120</xdr:row>
      <xdr:rowOff>76200</xdr:rowOff>
    </xdr:to>
    <xdr:sp macro="" textlink="">
      <xdr:nvSpPr>
        <xdr:cNvPr id="4490" name="Text Box 2"/>
        <xdr:cNvSpPr txBox="1">
          <a:spLocks noChangeArrowheads="1"/>
        </xdr:cNvSpPr>
      </xdr:nvSpPr>
      <xdr:spPr bwMode="auto">
        <a:xfrm>
          <a:off x="38100" y="17325975"/>
          <a:ext cx="13849350" cy="2971800"/>
        </a:xfrm>
        <a:prstGeom prst="rect">
          <a:avLst/>
        </a:prstGeom>
        <a:solidFill>
          <a:srgbClr val="FFFFFF"/>
        </a:solidFill>
        <a:ln w="9525">
          <a:noFill/>
          <a:miter lim="800000"/>
          <a:headEnd/>
          <a:tailEnd/>
        </a:ln>
      </xdr:spPr>
      <xdr:txBody>
        <a:bodyPr vertOverflow="clip" wrap="square" lIns="36576" tIns="22860" rIns="36576" bIns="0" anchor="t" upright="1"/>
        <a:lstStyle/>
        <a:p>
          <a:pPr algn="just" rtl="1">
            <a:defRPr sz="1000"/>
          </a:pPr>
          <a:r>
            <a:rPr lang="el-GR" sz="900" b="1" i="0" strike="noStrike">
              <a:solidFill>
                <a:srgbClr val="000000"/>
              </a:solidFill>
              <a:latin typeface="Calibri"/>
            </a:rPr>
            <a:t>Έκθεση επί των Οικονομικών Καταστάσεων </a:t>
          </a:r>
          <a:r>
            <a:rPr lang="el-GR" sz="900" b="0" i="0" strike="noStrike">
              <a:solidFill>
                <a:srgbClr val="000000"/>
              </a:solidFill>
              <a:latin typeface="Calibri"/>
            </a:rPr>
            <a:t>Ελέγξαμε τις ανωτέρω Οικονομικές Καταστάσεις του Γενικού Νοσοκομείου Κομοτηνής "Σισμανόγλειο" που αποτελούνται από τον ισολογισμό της 31ης Δεκεμβρίου 2011, την κατάσταση αποτελεσμάτων και τον πίνακα διαθέσεως αποτελεσμάτων της χρήσεως που έληξε την ημερομηνία αυτή, καθώς και το σχετικό προσάρτημα. </a:t>
          </a:r>
          <a:r>
            <a:rPr lang="el-GR" sz="900" b="1" i="0" strike="noStrike">
              <a:solidFill>
                <a:srgbClr val="000000"/>
              </a:solidFill>
              <a:latin typeface="Calibri"/>
            </a:rPr>
            <a:t>Ευθύνη της Διοίκησης για τις Οικονομικές Καταστάσεις </a:t>
          </a:r>
          <a:r>
            <a:rPr lang="el-GR" sz="900" b="0" i="0" strike="noStrike">
              <a:solidFill>
                <a:srgbClr val="000000"/>
              </a:solidFill>
              <a:latin typeface="Calibri"/>
            </a:rPr>
            <a:t>Η Διοίκηση έχει την ευθύνη  για την κατάρτιση αυτών των Οικονομικών Καταστάσεων σύμφωνα με το Π.Δ. 146/2003 «Κλαδικό Λογιστικό Σχέδιο Δημοσίων Μονάδων Υγείας», όπως  και για εκείνες τις  εσωτερικές δικλίδες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a:t>
          </a:r>
          <a:r>
            <a:rPr lang="el-GR" sz="900" b="1" i="0" strike="noStrike">
              <a:solidFill>
                <a:srgbClr val="000000"/>
              </a:solidFill>
              <a:latin typeface="Calibri"/>
            </a:rPr>
            <a:t>Ευθύνη του Ελεγκτή </a:t>
          </a:r>
          <a:r>
            <a:rPr lang="el-GR" sz="900" b="0" i="0" strike="noStrike">
              <a:solidFill>
                <a:srgbClr val="000000"/>
              </a:solidFill>
              <a:latin typeface="Calibri"/>
            </a:rPr>
            <a:t>Η δική μας ευθύνη είναι να εκφράσουμε γνώμη επί αυτών των Οικονομικών Καταστάσεων, με βάση τον έλεγχό μας. Διενεργήσαμε τον έλεγχό μας σύμφωνα με τα Διεθνή Πρότυπα Ελέγχου. Τα πρότυπα αυτά απαιτούν να συμμορφωνόμαστε με  κανόνες δεοντολογίας, καθώς και να σχεδιάζουμε και διενεργούμε τον έλεγχο με σκοπό την απόκτηση εύλογης διασφάλισης για το εάν οι οικονομικές καταστάσεις είναι απαλλαγμένες από ουσιώδη ανακρίβεια. Ο έλεγχος περιλαμβάνει τη διενέργεια διαδικασιών για την απόκτηση ελεγκτικών τεκμηρίων, σχετικά με τα ποσά και τις γνωστοποιήσεις στις οικονομικές καταστάσεις. Οι επιλεγόμενες διαδικασίες βασίζονται στην  κρίση του ελεγκτή  περιλαμβανομένης της εκτίμησης των  κινδύνων ουσιώδους ανακρίβειας  των οικονομικών καταστάσεων, που οφείλεται είτε σε απάτη είτε σε λάθος. Κατά τη διενέργεια αυτών των εκτιμήσεων κινδύνου, ο ελεγκτής εξετάζει τις εσωτερικές δικλίδες που σχετίζονται   με την κατάρτιση των οικονομικών καταστάσεων του Νοσοκομείου, με σκοπό το σχεδιασμό κατάλληλων ελεγκτικών διαδικασιών για τις περιστάσεις και όχι με σκοπό  την έκφραση γνώμης επί της αποτελεσματικότητας των εσωτερικών δικλίδων του Νοσοκομείου. Ο έλεγχος περιλαμβάνει επίσης την αξιολόγηση της καταλληλότητας των λογιστικών αρχών και μεθόδων που χρησιμοποιήθηκαν και του εύλογου των εκτιμήσεων που έγιναν από τη διοίκηση, καθώς και  αξιολόγηση της συνολικής παρουσίασης  των οικονομικών καταστάσεων. Πιστεύουμε ότι τα ελεγκτικά τεκμήρια που έχουμε αποκτήσει  είναι επαρκή και κατάλληλα για τη θεμελίωση της ελεγκτικής μας γνώμης. </a:t>
          </a:r>
          <a:r>
            <a:rPr lang="el-GR" sz="900" b="1" i="0" strike="noStrike">
              <a:solidFill>
                <a:srgbClr val="000000"/>
              </a:solidFill>
              <a:latin typeface="Calibri"/>
            </a:rPr>
            <a:t>Βάση για Γνώμη με Επιφύλαξη </a:t>
          </a:r>
          <a:r>
            <a:rPr lang="el-GR" sz="900" b="0" i="0" strike="noStrike">
              <a:solidFill>
                <a:srgbClr val="000000"/>
              </a:solidFill>
              <a:latin typeface="Calibri"/>
            </a:rPr>
            <a:t>Από τον έλεγχο μας προέκυψαν τα εξής: </a:t>
          </a:r>
          <a:r>
            <a:rPr lang="el-GR" sz="900" b="1" i="0" strike="noStrike">
              <a:solidFill>
                <a:srgbClr val="000000"/>
              </a:solidFill>
              <a:latin typeface="Calibri"/>
            </a:rPr>
            <a:t>1)</a:t>
          </a:r>
          <a:r>
            <a:rPr lang="el-GR" sz="900" b="0" i="0" strike="noStrike">
              <a:solidFill>
                <a:srgbClr val="000000"/>
              </a:solidFill>
              <a:latin typeface="Calibri"/>
            </a:rPr>
            <a:t> Στο λογαριασμό του Ενεργητικού Δ.ΙΙ "Απαιτήσεις από πώληση αγαθών και υπηρεσιών" περιλαμβάνονται επισφαλείς και σε καθυστέρηση απαιτήσεις συνολικού ποσού 4.764.000,00 ευρώ περίπου, για τις οποίες έχει σχηματισθεί πρόβλεψη για την πιθανή ζημιά από την μη είσπραξη τους ποσού € 3.873.000,00 περίπου. Λόγω του σχηματισμού μικρότερης πρόβλεψης, η αξία των απαιτήσεων και τα Ίδια Κεφάλαια εμφανίζονται αυξημένα κατά € 891.000,00 και τα αποτελέσματα των προηγούμενων χρήσεων αυξημένα κατά € 880.000,00. </a:t>
          </a:r>
          <a:r>
            <a:rPr lang="el-GR" sz="900" b="1" i="0" strike="noStrike">
              <a:solidFill>
                <a:srgbClr val="000000"/>
              </a:solidFill>
              <a:latin typeface="Calibri"/>
            </a:rPr>
            <a:t>2)</a:t>
          </a:r>
          <a:r>
            <a:rPr lang="el-GR" sz="900" b="0" i="0" strike="noStrike">
              <a:solidFill>
                <a:srgbClr val="000000"/>
              </a:solidFill>
              <a:latin typeface="Calibri"/>
            </a:rPr>
            <a:t> Για την επιβεβαίωση του λογαριασμού των απαιτήσεων από πώληση αγαθών και υπηρεσιών αποστείλαμε, σε οφειλέτες του Νοσοκομείου, επιβεβαιωτικές επιστολές για απαιτήσεις συνολικού ποσού  € 8.632.728,87 (ποσοστό 77,89% επί του συνολικού υπολοίπου των οφειλετών). Μέχρι την ημερομηνία χορήγησης της έκθεσής μας είχαμε λάβει μόνο μία απάντηση(ποσοστό 1,2%) και συνεπώς διατηρούμε επιφύλαξη για το ύψος των απαιτήσεων αυτών. </a:t>
          </a:r>
          <a:r>
            <a:rPr lang="el-GR" sz="900" b="1" i="0" strike="noStrike">
              <a:solidFill>
                <a:srgbClr val="000000"/>
              </a:solidFill>
              <a:latin typeface="Calibri"/>
            </a:rPr>
            <a:t>3)</a:t>
          </a:r>
          <a:r>
            <a:rPr lang="el-GR" sz="900" b="0" i="0" strike="noStrike">
              <a:solidFill>
                <a:srgbClr val="000000"/>
              </a:solidFill>
              <a:latin typeface="Calibri"/>
            </a:rPr>
            <a:t> Για την επιβεβαίωση του λογαριασμού των υποχρεώσεων σε προμηθευτές, αποστείλαμε επιβεβαιωτικές επιστολές συνολικού ποσού 8.830.038,57 (ποσοστό 80,34% επί του συνολικού υπολοίπου των προμηθευτών). Μέχρι την ημερομηνία χορήγησης της έκθεσής μας είχαμε λάβει μέρος των απαντήσεων (ποσοστό 53%) και συνεπώς διατηρούμε επιφύλαξη για το ύψος των υποχρεώσεων αυτών. </a:t>
          </a:r>
          <a:r>
            <a:rPr lang="el-GR" sz="900" b="1" i="0" strike="noStrike">
              <a:solidFill>
                <a:srgbClr val="000000"/>
              </a:solidFill>
              <a:latin typeface="Calibri"/>
            </a:rPr>
            <a:t>Γνώμη με Επιφύλαξη </a:t>
          </a:r>
          <a:r>
            <a:rPr lang="el-GR" sz="900" b="0" i="0" strike="noStrike">
              <a:solidFill>
                <a:srgbClr val="000000"/>
              </a:solidFill>
              <a:latin typeface="Calibri"/>
            </a:rPr>
            <a:t>Κατά τη γνώμη μας, εκτός από τις επιπτώσεις των θεμάτων που μνημονεύονται στην παράγραφο «Βάση για Γνώμη με Επιφύλαξη», οι Οικονομικές Καταστάσεις του Γενικού Νοσοκομείου Κομοτηνής "Σισμανόγλειο" για τη χρήση που έληξε την 31</a:t>
          </a:r>
          <a:r>
            <a:rPr lang="el-GR" sz="900" b="0" i="0" strike="noStrike" baseline="30000">
              <a:solidFill>
                <a:srgbClr val="000000"/>
              </a:solidFill>
              <a:latin typeface="Calibri"/>
            </a:rPr>
            <a:t>η</a:t>
          </a:r>
          <a:r>
            <a:rPr lang="el-GR" sz="900" b="0" i="0" strike="noStrike">
              <a:solidFill>
                <a:srgbClr val="000000"/>
              </a:solidFill>
              <a:latin typeface="Calibri"/>
            </a:rPr>
            <a:t> Δεκεμβρίου 2011, έχουν καταρτιστεί, από κάθε ουσιώδη άποψη, σύμφωνα με το Π.Δ. 146/2003 «Κλαδικό Λογιστικό Σχέδιο Δημοσίων Μονάδων Υγείας». </a:t>
          </a:r>
          <a:r>
            <a:rPr lang="el-GR" sz="900" b="1" i="0" strike="noStrike">
              <a:solidFill>
                <a:srgbClr val="000000"/>
              </a:solidFill>
              <a:latin typeface="Calibri"/>
            </a:rPr>
            <a:t>Έμφαση Θεμάτων </a:t>
          </a:r>
          <a:r>
            <a:rPr lang="el-GR" sz="900" b="0" i="0" strike="noStrike">
              <a:solidFill>
                <a:srgbClr val="000000"/>
              </a:solidFill>
              <a:latin typeface="Calibri"/>
            </a:rPr>
            <a:t>Εφιστούμε την προσοχή σας εξής: </a:t>
          </a:r>
          <a:r>
            <a:rPr lang="el-GR" sz="900" b="1" i="0" strike="noStrike">
              <a:solidFill>
                <a:srgbClr val="000000"/>
              </a:solidFill>
              <a:latin typeface="Calibri"/>
            </a:rPr>
            <a:t>α)</a:t>
          </a:r>
          <a:r>
            <a:rPr lang="el-GR" sz="900" b="0" i="0" strike="noStrike">
              <a:solidFill>
                <a:srgbClr val="000000"/>
              </a:solidFill>
              <a:latin typeface="Calibri"/>
            </a:rPr>
            <a:t> στο γεγονός ότι δεν υφίσταται ασφαλιστική κάλυψη των κτιριακών εγκαταστάσεων και του εξοπλισμού του Νοσοκομείου. </a:t>
          </a:r>
          <a:r>
            <a:rPr lang="el-GR" sz="900" b="1" i="0" strike="noStrike">
              <a:solidFill>
                <a:srgbClr val="000000"/>
              </a:solidFill>
              <a:latin typeface="Calibri"/>
            </a:rPr>
            <a:t>β)</a:t>
          </a:r>
          <a:r>
            <a:rPr lang="el-GR" sz="900" b="0" i="0" strike="noStrike">
              <a:solidFill>
                <a:srgbClr val="000000"/>
              </a:solidFill>
              <a:latin typeface="Calibri"/>
            </a:rPr>
            <a:t> στο λογαριασμό "Έξοδα προηγουμένων χρήσεων" περιλαμβάνεται και ποσό € 21.782.279,18 το οποίο αφορά διαγραφή απαιτήσεων από ασφαλιστικά ταμεία έως την 31.12.2009, στα πλαίσια εφαρμογής των διατάξεων του άρθρου 27 του Ν. 3867/2010. </a:t>
          </a:r>
          <a:r>
            <a:rPr lang="el-GR" sz="900" b="1" i="0" strike="noStrike">
              <a:solidFill>
                <a:srgbClr val="000000"/>
              </a:solidFill>
              <a:latin typeface="Calibri"/>
            </a:rPr>
            <a:t>γ)</a:t>
          </a:r>
          <a:r>
            <a:rPr lang="el-GR" sz="900" b="0" i="0" strike="noStrike">
              <a:solidFill>
                <a:srgbClr val="000000"/>
              </a:solidFill>
              <a:latin typeface="Calibri"/>
            </a:rPr>
            <a:t> Το κόστος νοσηλείας και φαρμάκων των απόρων της τρέχουσας χρήσης συνολικού ποσού € 230.430,43, δεν περιλαμβάνεται στο λογαριασμό του Ενεργητικού Δ.ΙΙ "Απαιτήσεις από πώληση αγαθών και υπηρεσιών" ως απαίτηση από το Ελληνικό Δημόσιο αλλά εμφανίζεται στους Λογαριασμούς Τάξεως. Στη γνώμη μας δεν διατυπώνεται επιφύλαξη σε σχέση με τα θέματα αυτά. </a:t>
          </a:r>
          <a:r>
            <a:rPr lang="el-GR" sz="900" b="1" i="0" u="sng" strike="noStrike">
              <a:solidFill>
                <a:srgbClr val="000000"/>
              </a:solidFill>
              <a:latin typeface="Calibri"/>
            </a:rPr>
            <a:t>Αναφορά επί Άλλων Νομικών και Κανονιστικών θεμάτων</a:t>
          </a:r>
          <a:r>
            <a:rPr lang="el-GR" sz="900" b="1" i="0" strike="noStrike">
              <a:solidFill>
                <a:srgbClr val="000000"/>
              </a:solidFill>
              <a:latin typeface="Calibri"/>
            </a:rPr>
            <a:t> </a:t>
          </a:r>
          <a:r>
            <a:rPr lang="el-GR" sz="900" b="0" i="0" strike="noStrike">
              <a:solidFill>
                <a:srgbClr val="000000"/>
              </a:solidFill>
              <a:latin typeface="Calibri"/>
            </a:rPr>
            <a:t>Επαληθεύσαμε τη συμφωνία και την αντιστοίχιση του περιεχομένου της Έκθεσης του Διοικητικού Συμβουλίου με τις ανωτέρω οικονομικές καταστάσεις.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9525</xdr:rowOff>
    </xdr:from>
    <xdr:to>
      <xdr:col>0</xdr:col>
      <xdr:colOff>1569941</xdr:colOff>
      <xdr:row>6</xdr:row>
      <xdr:rowOff>28575</xdr:rowOff>
    </xdr:to>
    <xdr:sp macro="" textlink="">
      <xdr:nvSpPr>
        <xdr:cNvPr id="2" name="Text Box 1"/>
        <xdr:cNvSpPr txBox="1">
          <a:spLocks noChangeArrowheads="1"/>
        </xdr:cNvSpPr>
      </xdr:nvSpPr>
      <xdr:spPr bwMode="auto">
        <a:xfrm>
          <a:off x="19050" y="171450"/>
          <a:ext cx="1552575" cy="914400"/>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600" b="1" i="0" strike="noStrike">
              <a:solidFill>
                <a:srgbClr val="000000"/>
              </a:solidFill>
              <a:latin typeface="Arial Greek"/>
            </a:rPr>
            <a:t>ΕΛΛΗΝΙΚΗ ΔΗΜΟΚΡΑΤΙΑ</a:t>
          </a:r>
        </a:p>
        <a:p>
          <a:pPr algn="ctr" rtl="0">
            <a:defRPr sz="1000"/>
          </a:pPr>
          <a:r>
            <a:rPr lang="el-GR" sz="600" b="1" i="0" strike="noStrike">
              <a:solidFill>
                <a:srgbClr val="000000"/>
              </a:solidFill>
              <a:latin typeface="Arial Greek"/>
            </a:rPr>
            <a:t>ΥΠΟΥΡΓΕΙΟ ΥΓΕΙΑΣ&amp;ΠΡΟΝΟΙΑΣ</a:t>
          </a:r>
        </a:p>
        <a:p>
          <a:pPr algn="ctr" rtl="0">
            <a:defRPr sz="1000"/>
          </a:pPr>
          <a:r>
            <a:rPr lang="el-GR" sz="600" b="1" i="0" strike="noStrike">
              <a:solidFill>
                <a:srgbClr val="000000"/>
              </a:solidFill>
              <a:latin typeface="Arial Greek"/>
            </a:rPr>
            <a:t>Β΄Πε.Σ.Υ.Π.ΚΕΝΤΡΙΚΗΣ ΜΑΚΕΔΟΝΙΑΣ</a:t>
          </a:r>
        </a:p>
      </xdr:txBody>
    </xdr:sp>
    <xdr:clientData/>
  </xdr:twoCellAnchor>
  <xdr:twoCellAnchor>
    <xdr:from>
      <xdr:col>0</xdr:col>
      <xdr:colOff>38100</xdr:colOff>
      <xdr:row>0</xdr:row>
      <xdr:rowOff>66675</xdr:rowOff>
    </xdr:from>
    <xdr:to>
      <xdr:col>0</xdr:col>
      <xdr:colOff>1769443</xdr:colOff>
      <xdr:row>7</xdr:row>
      <xdr:rowOff>1905</xdr:rowOff>
    </xdr:to>
    <xdr:sp macro="" textlink="">
      <xdr:nvSpPr>
        <xdr:cNvPr id="3" name="Text Box 2"/>
        <xdr:cNvSpPr txBox="1">
          <a:spLocks noChangeArrowheads="1"/>
        </xdr:cNvSpPr>
      </xdr:nvSpPr>
      <xdr:spPr bwMode="auto">
        <a:xfrm>
          <a:off x="38100" y="66675"/>
          <a:ext cx="1733550" cy="1114425"/>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700" b="1" i="0" strike="noStrike">
              <a:solidFill>
                <a:srgbClr val="000000"/>
              </a:solidFill>
              <a:latin typeface="Arial Greek"/>
            </a:rPr>
            <a:t>ΕΛΛΗΝΙΚΗ ΔΗΜΟΚΡΑΤΙΑ</a:t>
          </a:r>
        </a:p>
        <a:p>
          <a:pPr algn="ctr" rtl="0">
            <a:defRPr sz="1000"/>
          </a:pPr>
          <a:r>
            <a:rPr lang="el-GR" sz="700" b="1" i="0" strike="noStrike">
              <a:solidFill>
                <a:srgbClr val="000000"/>
              </a:solidFill>
              <a:latin typeface="Arial Greek"/>
            </a:rPr>
            <a:t>ΥΠΟΥΡΓΕΙΟ ΥΓΕΙΑΣ &amp; ΚΟΙΝΩΝΙΚΗΣ ΑΛΛΗΛΕΓΓΥΗΣ</a:t>
          </a:r>
        </a:p>
        <a:p>
          <a:pPr algn="ctr" rtl="0">
            <a:defRPr sz="1000"/>
          </a:pPr>
          <a:r>
            <a:rPr lang="el-GR" sz="700" b="1" i="0" strike="noStrike">
              <a:solidFill>
                <a:srgbClr val="000000"/>
              </a:solidFill>
              <a:latin typeface="Arial Greek"/>
            </a:rPr>
            <a:t>4η Υγειονομικη Περιφέρεια</a:t>
          </a:r>
        </a:p>
        <a:p>
          <a:pPr algn="ctr" rtl="0">
            <a:defRPr sz="1000"/>
          </a:pPr>
          <a:r>
            <a:rPr lang="el-GR" sz="700" b="1" i="0" strike="noStrike">
              <a:solidFill>
                <a:srgbClr val="000000"/>
              </a:solidFill>
              <a:latin typeface="Arial Greek"/>
            </a:rPr>
            <a:t> Μακεδονίας - Θράκης</a:t>
          </a:r>
        </a:p>
      </xdr:txBody>
    </xdr:sp>
    <xdr:clientData/>
  </xdr:twoCellAnchor>
  <xdr:twoCellAnchor>
    <xdr:from>
      <xdr:col>0</xdr:col>
      <xdr:colOff>704850</xdr:colOff>
      <xdr:row>0</xdr:row>
      <xdr:rowOff>95250</xdr:rowOff>
    </xdr:from>
    <xdr:to>
      <xdr:col>0</xdr:col>
      <xdr:colOff>1085850</xdr:colOff>
      <xdr:row>2</xdr:row>
      <xdr:rowOff>66675</xdr:rowOff>
    </xdr:to>
    <xdr:pic>
      <xdr:nvPicPr>
        <xdr:cNvPr id="7144" name="Picture 3"/>
        <xdr:cNvPicPr>
          <a:picLocks noChangeAspect="1" noChangeArrowheads="1"/>
        </xdr:cNvPicPr>
      </xdr:nvPicPr>
      <xdr:blipFill>
        <a:blip xmlns:r="http://schemas.openxmlformats.org/officeDocument/2006/relationships" r:embed="rId1" cstate="print">
          <a:lum contrast="6000"/>
        </a:blip>
        <a:srcRect/>
        <a:stretch>
          <a:fillRect/>
        </a:stretch>
      </xdr:blipFill>
      <xdr:spPr bwMode="auto">
        <a:xfrm>
          <a:off x="704850" y="95250"/>
          <a:ext cx="381000" cy="295275"/>
        </a:xfrm>
        <a:prstGeom prst="rect">
          <a:avLst/>
        </a:prstGeom>
        <a:noFill/>
        <a:ln w="9525">
          <a:noFill/>
          <a:miter lim="800000"/>
          <a:headEnd/>
          <a:tailEnd/>
        </a:ln>
      </xdr:spPr>
    </xdr:pic>
    <xdr:clientData fLocksWithSheet="0"/>
  </xdr:twoCellAnchor>
  <xdr:twoCellAnchor editAs="oneCell">
    <xdr:from>
      <xdr:col>0</xdr:col>
      <xdr:colOff>19049</xdr:colOff>
      <xdr:row>59</xdr:row>
      <xdr:rowOff>28575</xdr:rowOff>
    </xdr:from>
    <xdr:to>
      <xdr:col>18</xdr:col>
      <xdr:colOff>1051575</xdr:colOff>
      <xdr:row>63</xdr:row>
      <xdr:rowOff>87650</xdr:rowOff>
    </xdr:to>
    <xdr:sp macro="" textlink="">
      <xdr:nvSpPr>
        <xdr:cNvPr id="5" name="Text Box 4"/>
        <xdr:cNvSpPr txBox="1">
          <a:spLocks noChangeArrowheads="1"/>
        </xdr:cNvSpPr>
      </xdr:nvSpPr>
      <xdr:spPr bwMode="auto">
        <a:xfrm>
          <a:off x="19049" y="10344150"/>
          <a:ext cx="14154151" cy="714375"/>
        </a:xfrm>
        <a:prstGeom prst="rect">
          <a:avLst/>
        </a:prstGeom>
        <a:solidFill>
          <a:srgbClr val="FFFFFF"/>
        </a:solidFill>
        <a:ln w="9525">
          <a:noFill/>
          <a:miter lim="800000"/>
          <a:headEnd/>
          <a:tailEnd/>
        </a:ln>
      </xdr:spPr>
      <xdr:txBody>
        <a:bodyPr vertOverflow="clip" wrap="square" lIns="27432" tIns="22860" rIns="27432"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l-GR" sz="800" b="0" i="0" u="none" strike="noStrike" baseline="0">
              <a:solidFill>
                <a:srgbClr val="000000"/>
              </a:solidFill>
              <a:latin typeface="Calibri"/>
            </a:rPr>
            <a:t>1) Οι οικονομικές καταστάσεις περιλαμβάνουν Νοσοκομείο, Κέντρο Υγείας Σαπών, Κέντρο Υγείας Ιάσμου και  το ΚΕΦΙΑΠ Κομοτηνής .2) Για τη χρήση 2012 εφαρμόστηκαν οι μειωμένοι συντελεστές απόσβεσης όπως και τις προηγούμενες χρήσεις σύμφωνα με το Π.Δ. 299/03. 3) Στα κονδύλια της κατάστασης Αποτελέσματα Χρήσεως "Κόστος αγαθών και υπηρεσιών", "Έξοδα διοικητικής λειτουργίας" και "Άλλα έσοδα" συμπεριλήφθηκε ποσό ύψους  16.820.340,67€  που αφορά τη μισθοδοσία των υπαλλήλων η οποία δεν εμφανίζεται στον προϋπολογισμό του νοσοκομείου και επιδοτείται απευθείας από το Υπουργείο Υγείας,   4)  Στο κονδύλιο του Ισολογισμού "Απαιτήσεις από πώληση αγαθων &amp; Υπηρ." και της κατάστασης Αποτελεσμάτων Χρήσεως "Έσοδα από πώληση αγαθών κι υπηρεσιών" συμπεριλήφθηκε ποσό ύψους 107.469,60 € που αφορά το  κόστος νοσηλείας και φαρμάκων των ανασφάλιστων του 2012. 5)Στα κονδύλια του  Ισολογισμού  ¨Λοιποί λογαριασμοί τάξεως¨ συμπεριλήφθηκε ποσό ύψους 1.380.684,08€ το οποίο αφορά το κόστος νοσηλείας και φαρμάκων των οικονομικά αδυνάτων του 2012. 6) </a:t>
          </a:r>
          <a:r>
            <a:rPr lang="el-GR" sz="800" b="0" i="0" u="none" strike="noStrike" baseline="0">
              <a:solidFill>
                <a:srgbClr val="000000"/>
              </a:solidFill>
              <a:latin typeface="Calibri"/>
              <a:ea typeface="+mn-ea"/>
              <a:cs typeface="+mn-cs"/>
            </a:rPr>
            <a:t>Στα κονδύλια της κατάστασης Αποτελέσματα Χρήσεως "Έκτακτες ζημίες", συμπεριλήφθηκε ποσό ύψους  89,639,91€ €  που αφορά τη ζημία που προέκυψε από το πρόγραμμα ανταλλαγής των ομολόγων του Ελληνικού Δημοσίου (</a:t>
          </a:r>
          <a:r>
            <a:rPr lang="en-US" sz="800" b="0" i="0" u="none" strike="noStrike" baseline="0">
              <a:solidFill>
                <a:srgbClr val="000000"/>
              </a:solidFill>
              <a:latin typeface="Calibri"/>
              <a:ea typeface="+mn-ea"/>
              <a:cs typeface="+mn-cs"/>
            </a:rPr>
            <a:t>PSI</a:t>
          </a:r>
          <a:r>
            <a:rPr lang="el-GR" sz="800" b="0" i="0" u="none" strike="noStrike" baseline="0">
              <a:solidFill>
                <a:srgbClr val="000000"/>
              </a:solidFill>
              <a:latin typeface="Calibri"/>
              <a:ea typeface="+mn-ea"/>
              <a:cs typeface="+mn-cs"/>
            </a:rPr>
            <a:t>) που έγινε στη χρήση 2012, στο οποίο συμμετείχε υποχρεωτικά το Νοσοκομείο μέσω του Κοινού Κεφαλαίου Δημόσιων Μονάδων Υγείας στην Τράπεζα της Ελλάδος.</a:t>
          </a:r>
        </a:p>
        <a:p>
          <a:pPr algn="l" rtl="0">
            <a:defRPr sz="1000"/>
          </a:pPr>
          <a:endParaRPr lang="el-GR" sz="800" b="0" i="0" u="none" strike="noStrike" baseline="0">
            <a:solidFill>
              <a:srgbClr val="000000"/>
            </a:solidFill>
            <a:latin typeface="Calibri"/>
          </a:endParaRPr>
        </a:p>
      </xdr:txBody>
    </xdr:sp>
    <xdr:clientData/>
  </xdr:twoCellAnchor>
  <xdr:twoCellAnchor>
    <xdr:from>
      <xdr:col>0</xdr:col>
      <xdr:colOff>0</xdr:colOff>
      <xdr:row>104</xdr:row>
      <xdr:rowOff>28574</xdr:rowOff>
    </xdr:from>
    <xdr:to>
      <xdr:col>19</xdr:col>
      <xdr:colOff>504825</xdr:colOff>
      <xdr:row>132</xdr:row>
      <xdr:rowOff>57150</xdr:rowOff>
    </xdr:to>
    <xdr:sp macro="" textlink="">
      <xdr:nvSpPr>
        <xdr:cNvPr id="6" name="5 - TextBox"/>
        <xdr:cNvSpPr txBox="1"/>
      </xdr:nvSpPr>
      <xdr:spPr>
        <a:xfrm>
          <a:off x="0" y="17459324"/>
          <a:ext cx="14801850" cy="4562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l-GR" sz="900" b="1" u="sng">
              <a:solidFill>
                <a:schemeClr val="dk1"/>
              </a:solidFill>
              <a:latin typeface="+mn-lt"/>
              <a:ea typeface="+mn-ea"/>
              <a:cs typeface="+mn-cs"/>
            </a:rPr>
            <a:t>Έκθεση Ελέγχου Ανεξάρτητων Ορκωτών Ελεγκτών Λογιστών</a:t>
          </a:r>
          <a:endParaRPr lang="el-GR" sz="900" b="1">
            <a:solidFill>
              <a:schemeClr val="dk1"/>
            </a:solidFill>
            <a:latin typeface="+mn-lt"/>
            <a:ea typeface="+mn-ea"/>
            <a:cs typeface="+mn-cs"/>
          </a:endParaRPr>
        </a:p>
        <a:p>
          <a:pPr algn="ctr"/>
          <a:r>
            <a:rPr lang="el-GR" sz="900">
              <a:solidFill>
                <a:schemeClr val="dk1"/>
              </a:solidFill>
              <a:latin typeface="+mn-lt"/>
              <a:ea typeface="+mn-ea"/>
              <a:cs typeface="+mn-cs"/>
            </a:rPr>
            <a:t>Προς το Διοικητικό Συμβούλιο του </a:t>
          </a:r>
        </a:p>
        <a:p>
          <a:pPr algn="ctr"/>
          <a:r>
            <a:rPr lang="el-GR" sz="900" b="1" u="sng">
              <a:solidFill>
                <a:schemeClr val="dk1"/>
              </a:solidFill>
              <a:latin typeface="+mn-lt"/>
              <a:ea typeface="+mn-ea"/>
              <a:cs typeface="+mn-cs"/>
            </a:rPr>
            <a:t>ΓΕΝΙΚΟΥ ΝΟΣΟΚΟΜΕΙΟΥ ΚΟΜΟΤΗΝΗΣ</a:t>
          </a:r>
          <a:endParaRPr lang="el-GR" sz="900">
            <a:solidFill>
              <a:schemeClr val="dk1"/>
            </a:solidFill>
            <a:latin typeface="+mn-lt"/>
            <a:ea typeface="+mn-ea"/>
            <a:cs typeface="+mn-cs"/>
          </a:endParaRPr>
        </a:p>
        <a:p>
          <a:r>
            <a:rPr lang="el-GR" sz="900" b="1">
              <a:solidFill>
                <a:schemeClr val="dk1"/>
              </a:solidFill>
              <a:latin typeface="+mn-lt"/>
              <a:ea typeface="+mn-ea"/>
              <a:cs typeface="+mn-cs"/>
            </a:rPr>
            <a:t> Έκθεση επί των Οικονομικών Καταστάσεων</a:t>
          </a:r>
          <a:r>
            <a:rPr lang="en-US" sz="900" b="1">
              <a:solidFill>
                <a:schemeClr val="dk1"/>
              </a:solidFill>
              <a:latin typeface="+mn-lt"/>
              <a:ea typeface="+mn-ea"/>
              <a:cs typeface="+mn-cs"/>
            </a:rPr>
            <a:t> </a:t>
          </a:r>
          <a:r>
            <a:rPr lang="el-GR" sz="900">
              <a:solidFill>
                <a:schemeClr val="dk1"/>
              </a:solidFill>
              <a:latin typeface="+mn-lt"/>
              <a:ea typeface="+mn-ea"/>
              <a:cs typeface="+mn-cs"/>
            </a:rPr>
            <a:t>Ελέγξαμε τις ανωτέρω οικονομικές καταστάσεις του ΓΕΝΙΚΟΥ ΝΟΣΟΚΟΜΕΙΟΥ ΚΟΜΟΤΗΝΗΣ οι οποίες αποτελούνται από τον ισολογισμό της 31ης Δεκεμβρίου 2012, την κατάσταση αποτελεσμάτων και τον πίνακα διάθεσης αποτελεσμάτων της χρήσεως που έληξε την ημερομηνία αυτή, καθώς και το σχετικό προσάρτημα.</a:t>
          </a:r>
        </a:p>
        <a:p>
          <a:r>
            <a:rPr lang="el-GR" sz="900" b="1">
              <a:solidFill>
                <a:schemeClr val="dk1"/>
              </a:solidFill>
              <a:latin typeface="+mn-lt"/>
              <a:ea typeface="+mn-ea"/>
              <a:cs typeface="+mn-cs"/>
            </a:rPr>
            <a:t>Ευθύνη Διοίκησης για τις Οικονομικές Καταστάσεις</a:t>
          </a:r>
          <a:r>
            <a:rPr lang="en-US" sz="900" b="1">
              <a:solidFill>
                <a:schemeClr val="dk1"/>
              </a:solidFill>
              <a:latin typeface="+mn-lt"/>
              <a:ea typeface="+mn-ea"/>
              <a:cs typeface="+mn-cs"/>
            </a:rPr>
            <a:t> </a:t>
          </a:r>
          <a:r>
            <a:rPr lang="el-GR" sz="900">
              <a:solidFill>
                <a:schemeClr val="dk1"/>
              </a:solidFill>
              <a:latin typeface="+mn-lt"/>
              <a:ea typeface="+mn-ea"/>
              <a:cs typeface="+mn-cs"/>
            </a:rPr>
            <a:t>Η Διοίκηση έχει την ευθύνη για την κατάρτιση αυτών των Οικονομικών Καταστάσεων σύμφωνα με το Π.Δ. 146/2003 «Κλαδικό Λογιστικό Σχέδιο Δημοσίων Μονάδων Υγείας», όπως και για εκείνες τις εσωτερικές δικλίδες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a:t>
          </a:r>
        </a:p>
        <a:p>
          <a:r>
            <a:rPr lang="el-GR" sz="900" b="1">
              <a:solidFill>
                <a:schemeClr val="dk1"/>
              </a:solidFill>
              <a:latin typeface="+mn-lt"/>
              <a:ea typeface="+mn-ea"/>
              <a:cs typeface="+mn-cs"/>
            </a:rPr>
            <a:t>Ευθύνη του Ελεγκτή</a:t>
          </a:r>
          <a:r>
            <a:rPr lang="en-US" sz="900" b="1">
              <a:solidFill>
                <a:schemeClr val="dk1"/>
              </a:solidFill>
              <a:latin typeface="+mn-lt"/>
              <a:ea typeface="+mn-ea"/>
              <a:cs typeface="+mn-cs"/>
            </a:rPr>
            <a:t> </a:t>
          </a:r>
          <a:r>
            <a:rPr lang="el-GR" sz="900">
              <a:solidFill>
                <a:schemeClr val="dk1"/>
              </a:solidFill>
              <a:latin typeface="+mn-lt"/>
              <a:ea typeface="+mn-ea"/>
              <a:cs typeface="+mn-cs"/>
            </a:rPr>
            <a:t>Η δική μας ευθύνη είναι να εκφράσουμε γνώμη επί αυτών των Οικονομικών Καταστάσεων, με βάση τον έλεγχό μας. Διενεργήσαμε τον έλεγχό μας σύμφωνα με τα Διεθνή Πρότυπα Ελέγχου. Τα πρότυπα αυτά απαιτούν να συμμορφωνόμαστε με κανόνες δεοντολογίας, καθώς και να σχεδιάζουμε και διενεργούμε τον έλεγχο με σκοπό την απόκτηση εύλογης διασφάλισης για το εάν οι οικονομικές καταστάσεις είναι απαλλαγμένες από ουσιώδη ανακρίβεια. </a:t>
          </a:r>
        </a:p>
        <a:p>
          <a:r>
            <a:rPr lang="el-GR" sz="900">
              <a:solidFill>
                <a:schemeClr val="dk1"/>
              </a:solidFill>
              <a:latin typeface="+mn-lt"/>
              <a:ea typeface="+mn-ea"/>
              <a:cs typeface="+mn-cs"/>
            </a:rPr>
            <a:t>Ο έλεγχος περιλαμβάνει τη διενέργεια διαδικασιών για την απόκτηση ελεγκτικών τεκμηρίων, σχετικά με τα ποσά και τις γνωστοποιήσεις στις οικονομικές καταστάσεις. Οι επιλεγόμενες διαδικασίες βασίζονται στην  κρίση του ελεγκτή  περιλαμβανομένης της εκτίμησης των  κινδύνων ουσιώδους ανακρίβειας των οικονομικών καταστάσεων, που οφείλεται είτε σε απάτη είτε σε λάθος. Κατά τη διενέργεια αυτών των εκτιμήσεων κινδύνου, ο ελεγκτής εξετάζει τις εσωτερικές δικλίδες που σχετίζονται με την κατάρτιση των οικονομικών καταστάσεων του Νοσοκομείου, με σκοπό το σχεδιασμό κατάλληλων ελεγκτικών διαδικασιών για τις περιστάσεις και όχι με σκοπό  την έκφραση γνώμης επί της αποτελεσματικότητας των εσωτερικών δικλίδων του Νοσοκομείου. Ο έλεγχος περιλαμβάνει επίσης την αξιολόγηση της καταλληλότητας των λογιστικών αρχών και μεθόδων  που χρησιμοποιήθηκαν  και του εύλογου των εκτιμήσεων που έγιναν από τη διοίκηση, καθώς και  αξιολόγηση της συνολικής παρουσίασης  των οικονομικών καταστάσεων. </a:t>
          </a:r>
          <a:r>
            <a:rPr lang="en-US" sz="900">
              <a:solidFill>
                <a:schemeClr val="dk1"/>
              </a:solidFill>
              <a:latin typeface="+mn-lt"/>
              <a:ea typeface="+mn-ea"/>
              <a:cs typeface="+mn-cs"/>
            </a:rPr>
            <a:t> </a:t>
          </a:r>
          <a:r>
            <a:rPr lang="el-GR" sz="900">
              <a:solidFill>
                <a:schemeClr val="dk1"/>
              </a:solidFill>
              <a:latin typeface="+mn-lt"/>
              <a:ea typeface="+mn-ea"/>
              <a:cs typeface="+mn-cs"/>
            </a:rPr>
            <a:t>Πιστεύουμε ότι τα ελεγκτικά τεκμήρια που έχουμε αποκτήσει  είναι επαρκή και κατάλληλα για τη θεμελίωση της ελεγκτικής μας γνώμης.</a:t>
          </a:r>
        </a:p>
        <a:p>
          <a:r>
            <a:rPr lang="el-GR" sz="900" b="1">
              <a:solidFill>
                <a:schemeClr val="dk1"/>
              </a:solidFill>
              <a:latin typeface="+mn-lt"/>
              <a:ea typeface="+mn-ea"/>
              <a:cs typeface="+mn-cs"/>
            </a:rPr>
            <a:t>Βάση για Γνώμη με Επιφύλαξη</a:t>
          </a:r>
          <a:r>
            <a:rPr lang="en-US" sz="900" b="1">
              <a:solidFill>
                <a:schemeClr val="dk1"/>
              </a:solidFill>
              <a:latin typeface="+mn-lt"/>
              <a:ea typeface="+mn-ea"/>
              <a:cs typeface="+mn-cs"/>
            </a:rPr>
            <a:t> </a:t>
          </a:r>
          <a:r>
            <a:rPr lang="el-GR" sz="900">
              <a:solidFill>
                <a:schemeClr val="dk1"/>
              </a:solidFill>
              <a:latin typeface="+mn-lt"/>
              <a:ea typeface="+mn-ea"/>
              <a:cs typeface="+mn-cs"/>
            </a:rPr>
            <a:t>Από τον έλεγχο μας προέκυψαν τα εξής:</a:t>
          </a:r>
          <a:r>
            <a:rPr lang="en-US" sz="900">
              <a:solidFill>
                <a:schemeClr val="dk1"/>
              </a:solidFill>
              <a:latin typeface="+mn-lt"/>
              <a:ea typeface="+mn-ea"/>
              <a:cs typeface="+mn-cs"/>
            </a:rPr>
            <a:t> </a:t>
          </a:r>
          <a:r>
            <a:rPr lang="el-GR" sz="900" b="1">
              <a:solidFill>
                <a:schemeClr val="dk1"/>
              </a:solidFill>
              <a:latin typeface="+mn-lt"/>
              <a:ea typeface="+mn-ea"/>
              <a:cs typeface="+mn-cs"/>
            </a:rPr>
            <a:t>1</a:t>
          </a:r>
          <a:r>
            <a:rPr lang="el-GR" sz="900">
              <a:solidFill>
                <a:schemeClr val="dk1"/>
              </a:solidFill>
              <a:latin typeface="+mn-lt"/>
              <a:ea typeface="+mn-ea"/>
              <a:cs typeface="+mn-cs"/>
            </a:rPr>
            <a:t>) Το ποσό της 31.12.2012 του Ενεργητικού στοιχείου Δ-ΙΙ-1 “Απαιτήσεις από πώληση αγαθών και υπηρεσιών”, Ευρώ 15.486.434,84 προέρχεται από απαιτήσεις από ασφαλιστικούς φορείς και ταμεία. Συγκεκριμένα το 95% των απαιτήσεων αναφέρεται στον ΟΓΑ (45%), στον ΕΟΠΠΥ (34%) και στο ΙΚΑ (16%). Από τη χρήση 2012 οι υποχρεώσεις των ασφαλιστικών ταμείων βρίσκονται υπό την αιγίδα και ευθύνη του ΕΟΠΠΥ. Μέχρι την ημερομηνία υπογραφής της εκθέσεώς μας δεν είχαμε λάβει καμία απαντητική επιστολή και ως εκ τούτου διατηρούμε επιφύλαξη ως προς την ορθότητα του ποσού της 31.12.12. Επίσης από το ποσό αυτό, περίπου ευρώ 10.500.000,00 βρίσκονται σε καθυστέρηση πέραν του έτους. Στην περίπτωση κατά την οποία προκύψει ζημιά κατά την ρευστοποίησή του, δεν έχει σχηματισθεί ανάλογη πρόβλεψη και ως εκ τούτου τα Αποτελέσματα, τα Ίδια Κεφάλαια και οι Απαιτήσεις είναι αυξημένα κατά το ποσό αυτό.</a:t>
          </a:r>
          <a:r>
            <a:rPr lang="en-US" sz="900">
              <a:solidFill>
                <a:schemeClr val="dk1"/>
              </a:solidFill>
              <a:latin typeface="+mn-lt"/>
              <a:ea typeface="+mn-ea"/>
              <a:cs typeface="+mn-cs"/>
            </a:rPr>
            <a:t> </a:t>
          </a:r>
          <a:r>
            <a:rPr lang="el-GR" sz="900" b="1">
              <a:solidFill>
                <a:schemeClr val="dk1"/>
              </a:solidFill>
              <a:latin typeface="+mn-lt"/>
              <a:ea typeface="+mn-ea"/>
              <a:cs typeface="+mn-cs"/>
            </a:rPr>
            <a:t>2</a:t>
          </a:r>
          <a:r>
            <a:rPr lang="el-GR" sz="900">
              <a:solidFill>
                <a:schemeClr val="dk1"/>
              </a:solidFill>
              <a:latin typeface="+mn-lt"/>
              <a:ea typeface="+mn-ea"/>
              <a:cs typeface="+mn-cs"/>
            </a:rPr>
            <a:t>) Μέχρι την ημερομηνία υπογραφής της εκθέσεως μας δεν έχουμε λάβει ικανοποιητικό αριθμό απαντητικών επιστολών από τους προμηθευτές προς επιβεβαίωση του ποσού του Παθητικού στοιχείου Γ-ΙΙ-1 "Προμηθευτές" Ευρώ 12.094.350,76 και ως εκ τούτου διατηρούμε επιφύλαξη για την ορθότητα του ποσού αυτού.</a:t>
          </a:r>
          <a:r>
            <a:rPr lang="en-US" sz="900">
              <a:solidFill>
                <a:schemeClr val="dk1"/>
              </a:solidFill>
              <a:latin typeface="+mn-lt"/>
              <a:ea typeface="+mn-ea"/>
              <a:cs typeface="+mn-cs"/>
            </a:rPr>
            <a:t> </a:t>
          </a:r>
          <a:r>
            <a:rPr lang="el-GR" sz="900" b="1">
              <a:solidFill>
                <a:schemeClr val="dk1"/>
              </a:solidFill>
              <a:latin typeface="+mn-lt"/>
              <a:ea typeface="+mn-ea"/>
              <a:cs typeface="+mn-cs"/>
            </a:rPr>
            <a:t>3</a:t>
          </a:r>
          <a:r>
            <a:rPr lang="el-GR" sz="900">
              <a:solidFill>
                <a:schemeClr val="dk1"/>
              </a:solidFill>
              <a:latin typeface="+mn-lt"/>
              <a:ea typeface="+mn-ea"/>
              <a:cs typeface="+mn-cs"/>
            </a:rPr>
            <a:t>) Στην υπό έλεγχο χρήση, όπως και στην προηγούμενη, στο στοιχείο της κατάστασης αποτελεσμάτων χρήσεως, "Άλλα έσοδα" καταχωρήθηκαν οι ληφθείσες επιχορηγήσεις για εξόφληση υποχρεώσεων προς προμηθευτές. Κατά τη γνώμη μας η επιχορήγηση αυτή δεν έπρεπε να αυξήσει τα αποτελέσματα χρήσεως, αλλά να αυξήσει απ' ευθείας τα Ίδια Κεφάλαια και να καταχωρηθεί ως Ειδικό Αποθεματικό. Ως εκ τούτου τα αποτελέσματα της χρήσεως 2012 είναι αυξημένα κατά το ποσό Ευρώ 8.705.415,13.</a:t>
          </a:r>
          <a:r>
            <a:rPr lang="en-US" sz="900">
              <a:solidFill>
                <a:schemeClr val="dk1"/>
              </a:solidFill>
              <a:latin typeface="+mn-lt"/>
              <a:ea typeface="+mn-ea"/>
              <a:cs typeface="+mn-cs"/>
            </a:rPr>
            <a:t> </a:t>
          </a:r>
          <a:r>
            <a:rPr lang="el-GR" sz="900" b="1">
              <a:solidFill>
                <a:schemeClr val="dk1"/>
              </a:solidFill>
              <a:latin typeface="+mn-lt"/>
              <a:ea typeface="+mn-ea"/>
              <a:cs typeface="+mn-cs"/>
            </a:rPr>
            <a:t>4</a:t>
          </a:r>
          <a:r>
            <a:rPr lang="el-GR" sz="900">
              <a:solidFill>
                <a:schemeClr val="dk1"/>
              </a:solidFill>
              <a:latin typeface="+mn-lt"/>
              <a:ea typeface="+mn-ea"/>
              <a:cs typeface="+mn-cs"/>
            </a:rPr>
            <a:t>) Το σύστημα εσωτερικού ελέγχου χρήζει βελτιώσεων. Στην υπό έλεγχο χρήση δεν τηρήθηκαν: α) η Αναλυτική Λογιστική λόγω έλλειψης μηχανογραφικού συστήματος και β) οι εγγυήσεις και λοιπά αλλότρια περιουσιακά στοιχεία σε λογαριασμούς τάξεως.</a:t>
          </a:r>
          <a:r>
            <a:rPr lang="en-US" sz="900">
              <a:solidFill>
                <a:schemeClr val="dk1"/>
              </a:solidFill>
              <a:latin typeface="+mn-lt"/>
              <a:ea typeface="+mn-ea"/>
              <a:cs typeface="+mn-cs"/>
            </a:rPr>
            <a:t> </a:t>
          </a:r>
          <a:r>
            <a:rPr lang="el-GR" sz="900" b="1">
              <a:solidFill>
                <a:schemeClr val="dk1"/>
              </a:solidFill>
              <a:latin typeface="+mn-lt"/>
              <a:ea typeface="+mn-ea"/>
              <a:cs typeface="+mn-cs"/>
            </a:rPr>
            <a:t>5</a:t>
          </a:r>
          <a:r>
            <a:rPr lang="el-GR" sz="900">
              <a:solidFill>
                <a:schemeClr val="dk1"/>
              </a:solidFill>
              <a:latin typeface="+mn-lt"/>
              <a:ea typeface="+mn-ea"/>
              <a:cs typeface="+mn-cs"/>
            </a:rPr>
            <a:t>) Με βάση τα σχετικά άρθρα του Ν. 4025/11 περί ανασυγκρότησης Φορέων Κοινωνικής Αλληλεγγύης, έπρεπε να γίνει στη χρήση 2012 ενοποίηση των οικονομικών στοιχείων του ΚΕΦΙΑΠ και των στοιχείων του Γ.Ν. Κομοτηνής. Στις ανωτέρω οικονομικές καταστάσεις έχει γίνει μερική ενοποίηση και αφορά τα διαθέσιμα και τους Μεταβατικούς λογαριασμούς Ενεργητικού.</a:t>
          </a:r>
          <a:r>
            <a:rPr lang="en-US" sz="900">
              <a:solidFill>
                <a:schemeClr val="dk1"/>
              </a:solidFill>
              <a:latin typeface="+mn-lt"/>
              <a:ea typeface="+mn-ea"/>
              <a:cs typeface="+mn-cs"/>
            </a:rPr>
            <a:t> </a:t>
          </a:r>
          <a:r>
            <a:rPr lang="el-GR" sz="900" b="1">
              <a:solidFill>
                <a:schemeClr val="dk1"/>
              </a:solidFill>
              <a:latin typeface="+mn-lt"/>
              <a:ea typeface="+mn-ea"/>
              <a:cs typeface="+mn-cs"/>
            </a:rPr>
            <a:t>6</a:t>
          </a:r>
          <a:r>
            <a:rPr lang="el-GR" sz="900">
              <a:solidFill>
                <a:schemeClr val="dk1"/>
              </a:solidFill>
              <a:latin typeface="+mn-lt"/>
              <a:ea typeface="+mn-ea"/>
              <a:cs typeface="+mn-cs"/>
            </a:rPr>
            <a:t>) Μέχρι την ημερομηνία υπογραφής της εκθέσεώς μας δεν έχουμε λάβει απαντητικές επιστολές από τους Νομικούς Συμβούλους σχετικά: α) με την κυριότητα των ακινήτων και τυχόν εμπράγματων βαρών επ’ αυτών και β) με εκκρεμείς δικαστικές υποθέσεις. Σύμφωνα με την Οικονομική Διεύθυνση του Νοσοκομείου έχουν ασκηθεί αγωγές από προμηθευτές ύψους περίπου Ευρώ 1.320,00 χιλ οι οποίες θα τακτοποιηθούν λογιστικά στην επόμενη χρήση.</a:t>
          </a:r>
        </a:p>
        <a:p>
          <a:r>
            <a:rPr lang="el-GR" sz="900" b="1">
              <a:solidFill>
                <a:schemeClr val="dk1"/>
              </a:solidFill>
              <a:latin typeface="+mn-lt"/>
              <a:ea typeface="+mn-ea"/>
              <a:cs typeface="+mn-cs"/>
            </a:rPr>
            <a:t>Γνώμη με Επιφύλαξη</a:t>
          </a:r>
          <a:r>
            <a:rPr lang="en-US" sz="900" b="1">
              <a:solidFill>
                <a:schemeClr val="dk1"/>
              </a:solidFill>
              <a:latin typeface="+mn-lt"/>
              <a:ea typeface="+mn-ea"/>
              <a:cs typeface="+mn-cs"/>
            </a:rPr>
            <a:t> </a:t>
          </a:r>
          <a:r>
            <a:rPr lang="el-GR" sz="900">
              <a:solidFill>
                <a:schemeClr val="dk1"/>
              </a:solidFill>
              <a:latin typeface="+mn-lt"/>
              <a:ea typeface="+mn-ea"/>
              <a:cs typeface="+mn-cs"/>
            </a:rPr>
            <a:t>Κατά τη γνώμη μας, εκτός από τις επιπτώσεις των θεμάτων μνημονεύονται στην παράγραφο «Βάση για Γνώμη με Επιφύλαξη», οι Οικονομικές Καταστάσεις  του ΓΕΝΙΚΟΥ ΝΟΣΟΚΟΜΕΙΟΥ ΚΟΜΟΤΗΝΗΣ για τη χρήση που έληξε την 31η Δεκεμβρίου 2012, έχουν καταρτιστεί, από κάθε ουσιώδη άποψη, σύμφωνα με το Π.Δ. 146/2003 «Κλαδικό Λογιστικό Σχέδιο Δημοσίων Μονάδων Υγείας».</a:t>
          </a:r>
        </a:p>
        <a:p>
          <a:r>
            <a:rPr lang="el-GR" sz="900" b="1">
              <a:solidFill>
                <a:schemeClr val="dk1"/>
              </a:solidFill>
              <a:latin typeface="+mn-lt"/>
              <a:ea typeface="+mn-ea"/>
              <a:cs typeface="+mn-cs"/>
            </a:rPr>
            <a:t>Θέματα Έμφασης</a:t>
          </a:r>
          <a:r>
            <a:rPr lang="en-US" sz="900" b="1">
              <a:solidFill>
                <a:schemeClr val="dk1"/>
              </a:solidFill>
              <a:latin typeface="+mn-lt"/>
              <a:ea typeface="+mn-ea"/>
              <a:cs typeface="+mn-cs"/>
            </a:rPr>
            <a:t> </a:t>
          </a:r>
          <a:r>
            <a:rPr lang="el-GR" sz="900">
              <a:solidFill>
                <a:schemeClr val="dk1"/>
              </a:solidFill>
              <a:latin typeface="+mn-lt"/>
              <a:ea typeface="+mn-ea"/>
              <a:cs typeface="+mn-cs"/>
            </a:rPr>
            <a:t>Χωρίς να διατυπώνουμε περαιτέρω επιφύλαξη στην γνώμη μας και λαμβάνοντας υπ’ όψιν και τις σημειώσεις της Διοικήσεως επί των Οικονομικών Καταστάσεων, εφιστούμε την προσοχή σας στα εξής:</a:t>
          </a:r>
        </a:p>
        <a:p>
          <a:r>
            <a:rPr lang="el-GR" sz="900" b="1">
              <a:solidFill>
                <a:schemeClr val="dk1"/>
              </a:solidFill>
              <a:latin typeface="+mn-lt"/>
              <a:ea typeface="+mn-ea"/>
              <a:cs typeface="+mn-cs"/>
            </a:rPr>
            <a:t>1</a:t>
          </a:r>
          <a:r>
            <a:rPr lang="el-GR" sz="900">
              <a:solidFill>
                <a:schemeClr val="dk1"/>
              </a:solidFill>
              <a:latin typeface="+mn-lt"/>
              <a:ea typeface="+mn-ea"/>
              <a:cs typeface="+mn-cs"/>
            </a:rPr>
            <a:t>) Στη σημείωση 13 επί του Προσαρτήματος όπου αναφέρεται ότι η μισθοδοσία καλύπτεται με επιχορήγηση απευθείας από το Υπουργείο Υγείας και Κοινωνικής Αλληλεγγύης (Υ.Υ.Κ.Α.). Στην Κατάσταση Λογαριασμού “Αποτελεσμάτων Χρήσεως” η μεν επιχορήγηση εμφανίζεται ως έσοδο στα “Άλλα έσοδα εκμεταλλεύσεως”, η δε δαπάνη μισθοδοσίας, ως έξοδο στο “Κόστος αγαθών και υπηρεσιών” και στα “Έξοδα διοικητικής λειτουργίας”. Το ύψος της επιχορήγησης που λογιστικοποιήθηκε στην υπό έλεγχο χρήση ανήλθε σε Ευρώ 16.820.340,67, έναντι Ευρώ 17.681.615,15 της προηγούμενης χρήσης 2011.</a:t>
          </a:r>
          <a:r>
            <a:rPr lang="en-US" sz="900">
              <a:solidFill>
                <a:schemeClr val="dk1"/>
              </a:solidFill>
              <a:latin typeface="+mn-lt"/>
              <a:ea typeface="+mn-ea"/>
              <a:cs typeface="+mn-cs"/>
            </a:rPr>
            <a:t> </a:t>
          </a:r>
          <a:r>
            <a:rPr lang="el-GR" sz="900" b="1">
              <a:solidFill>
                <a:schemeClr val="dk1"/>
              </a:solidFill>
              <a:latin typeface="+mn-lt"/>
              <a:ea typeface="+mn-ea"/>
              <a:cs typeface="+mn-cs"/>
            </a:rPr>
            <a:t>2</a:t>
          </a:r>
          <a:r>
            <a:rPr lang="el-GR" sz="900">
              <a:solidFill>
                <a:schemeClr val="dk1"/>
              </a:solidFill>
              <a:latin typeface="+mn-lt"/>
              <a:ea typeface="+mn-ea"/>
              <a:cs typeface="+mn-cs"/>
            </a:rPr>
            <a:t>) Στη σημείωση 13 επί του Προσαρτήματος όπου αναφέρεται ότι το κόστος παροχής δωρεάν νοσηλίων στη χρήση 2012 ανήλθε σε ευρώ 1.369.629,46 έναντι Ευρώ 230.430,43 της προηγούμενης χρήσης. Το κόστος δωρεάν νοσηλίων παρακολουθείται στους λογαριασμούς τάξεως.</a:t>
          </a:r>
        </a:p>
        <a:p>
          <a:r>
            <a:rPr lang="el-GR" sz="900" b="1">
              <a:solidFill>
                <a:schemeClr val="dk1"/>
              </a:solidFill>
              <a:latin typeface="+mn-lt"/>
              <a:ea typeface="+mn-ea"/>
              <a:cs typeface="+mn-cs"/>
            </a:rPr>
            <a:t>Άλλο Θέμα</a:t>
          </a:r>
          <a:r>
            <a:rPr lang="en-US" sz="900" b="1">
              <a:solidFill>
                <a:schemeClr val="dk1"/>
              </a:solidFill>
              <a:latin typeface="+mn-lt"/>
              <a:ea typeface="+mn-ea"/>
              <a:cs typeface="+mn-cs"/>
            </a:rPr>
            <a:t> </a:t>
          </a:r>
          <a:r>
            <a:rPr lang="el-GR" sz="900">
              <a:solidFill>
                <a:schemeClr val="dk1"/>
              </a:solidFill>
              <a:latin typeface="+mn-lt"/>
              <a:ea typeface="+mn-ea"/>
              <a:cs typeface="+mn-cs"/>
            </a:rPr>
            <a:t>Οι Οικονομικές Καταστάσεις του Γ.Ν. Κομοτηνής για τη χρήση που έληξε την 31</a:t>
          </a:r>
          <a:r>
            <a:rPr lang="el-GR" sz="900" baseline="30000">
              <a:solidFill>
                <a:schemeClr val="dk1"/>
              </a:solidFill>
              <a:latin typeface="+mn-lt"/>
              <a:ea typeface="+mn-ea"/>
              <a:cs typeface="+mn-cs"/>
            </a:rPr>
            <a:t>η</a:t>
          </a:r>
          <a:r>
            <a:rPr lang="el-GR" sz="900">
              <a:solidFill>
                <a:schemeClr val="dk1"/>
              </a:solidFill>
              <a:latin typeface="+mn-lt"/>
              <a:ea typeface="+mn-ea"/>
              <a:cs typeface="+mn-cs"/>
            </a:rPr>
            <a:t> Δεκεμβρίου 2011 είχαν ελεγχθεί από άλλους Ορκωτούς Ελεγκτές Λογιστές, οι οποίοι εξέφρασαν  γνώμη με επιφύλαξη την 27</a:t>
          </a:r>
          <a:r>
            <a:rPr lang="el-GR" sz="900" baseline="30000">
              <a:solidFill>
                <a:schemeClr val="dk1"/>
              </a:solidFill>
              <a:latin typeface="+mn-lt"/>
              <a:ea typeface="+mn-ea"/>
              <a:cs typeface="+mn-cs"/>
            </a:rPr>
            <a:t>η</a:t>
          </a:r>
          <a:r>
            <a:rPr lang="el-GR" sz="900">
              <a:solidFill>
                <a:schemeClr val="dk1"/>
              </a:solidFill>
              <a:latin typeface="+mn-lt"/>
              <a:ea typeface="+mn-ea"/>
              <a:cs typeface="+mn-cs"/>
            </a:rPr>
            <a:t> Ιουλίου 2012. </a:t>
          </a:r>
        </a:p>
        <a:p>
          <a:r>
            <a:rPr lang="el-GR" sz="900" b="1">
              <a:solidFill>
                <a:schemeClr val="dk1"/>
              </a:solidFill>
              <a:latin typeface="+mn-lt"/>
              <a:ea typeface="+mn-ea"/>
              <a:cs typeface="+mn-cs"/>
            </a:rPr>
            <a:t>Αναφορά επί Άλλων Νομικών και Κανονιστικών θεμάτων</a:t>
          </a:r>
          <a:r>
            <a:rPr lang="en-US" sz="900" b="1">
              <a:solidFill>
                <a:schemeClr val="dk1"/>
              </a:solidFill>
              <a:latin typeface="+mn-lt"/>
              <a:ea typeface="+mn-ea"/>
              <a:cs typeface="+mn-cs"/>
            </a:rPr>
            <a:t> </a:t>
          </a:r>
          <a:r>
            <a:rPr lang="el-GR" sz="900" b="0">
              <a:solidFill>
                <a:schemeClr val="dk1"/>
              </a:solidFill>
              <a:latin typeface="+mn-lt"/>
              <a:ea typeface="+mn-ea"/>
              <a:cs typeface="+mn-cs"/>
            </a:rPr>
            <a:t>1) Το ΓΕΝΙΚΟ ΝΟΣΟΚΟΜΕΙΟ ΚΟΜΟΤΗΝΗΣ άρχισε να τηρεί λογιστικά βιβλία με τη διπλογραφική λογιστική μέθοδο από την 01.01.2006 και το άνοιγμά τους έγινε με βάση την απογραφή που διενεργήθηκε σύμφωνα με την παραγρ. 1.1.108 του Κλαδικού Λογιστικού Σχεδίου Δημοσίων Μονάδων Υγείας (Π.Δ. 146/2003). </a:t>
          </a:r>
          <a:endParaRPr lang="el-GR" sz="900" b="1">
            <a:solidFill>
              <a:schemeClr val="dk1"/>
            </a:solidFill>
            <a:latin typeface="+mn-lt"/>
            <a:ea typeface="+mn-ea"/>
            <a:cs typeface="+mn-cs"/>
          </a:endParaRPr>
        </a:p>
        <a:p>
          <a:endParaRPr lang="el-GR" sz="1050"/>
        </a:p>
      </xdr:txBody>
    </xdr:sp>
    <xdr:clientData/>
  </xdr:twoCellAnchor>
  <xdr:twoCellAnchor>
    <xdr:from>
      <xdr:col>10</xdr:col>
      <xdr:colOff>19049</xdr:colOff>
      <xdr:row>132</xdr:row>
      <xdr:rowOff>121919</xdr:rowOff>
    </xdr:from>
    <xdr:to>
      <xdr:col>15</xdr:col>
      <xdr:colOff>9524</xdr:colOff>
      <xdr:row>138</xdr:row>
      <xdr:rowOff>133412</xdr:rowOff>
    </xdr:to>
    <xdr:sp macro="" textlink="">
      <xdr:nvSpPr>
        <xdr:cNvPr id="6371" name="Text Box 227"/>
        <xdr:cNvSpPr txBox="1">
          <a:spLocks noChangeArrowheads="1"/>
        </xdr:cNvSpPr>
      </xdr:nvSpPr>
      <xdr:spPr bwMode="auto">
        <a:xfrm>
          <a:off x="7086599" y="22088474"/>
          <a:ext cx="4867275" cy="981076"/>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el-GR" sz="900" b="0" i="0" u="none" strike="noStrike" baseline="0">
              <a:solidFill>
                <a:srgbClr val="000000"/>
              </a:solidFill>
              <a:latin typeface="Calibri"/>
            </a:rPr>
            <a:t>Αθήνα 31 Ιουλίου 2013</a:t>
          </a:r>
          <a:endParaRPr lang="el-GR" sz="900" b="0" i="0" u="none" strike="noStrike" baseline="0">
            <a:solidFill>
              <a:srgbClr val="000000"/>
            </a:solidFill>
            <a:latin typeface="Times New Roman"/>
            <a:cs typeface="Times New Roman"/>
          </a:endParaRPr>
        </a:p>
        <a:p>
          <a:pPr algn="ctr" rtl="0">
            <a:defRPr sz="1000"/>
          </a:pPr>
          <a:r>
            <a:rPr lang="el-GR" sz="900" b="0" i="0" u="none" strike="noStrike" baseline="0">
              <a:solidFill>
                <a:srgbClr val="000000"/>
              </a:solidFill>
              <a:latin typeface="Calibri"/>
            </a:rPr>
            <a:t>ΟΙ ΟΡΚΩΤΟΙ ΕΛΕΓΚΤΕΣ ΛΟΓΙΣΤΕΣ</a:t>
          </a:r>
        </a:p>
        <a:p>
          <a:pPr algn="l" rtl="0">
            <a:defRPr sz="1000"/>
          </a:pPr>
          <a:endParaRPr lang="el-GR" sz="900" b="0" i="0" u="none" strike="noStrike" baseline="0">
            <a:solidFill>
              <a:srgbClr val="000000"/>
            </a:solidFill>
            <a:latin typeface="Calibri"/>
          </a:endParaRPr>
        </a:p>
        <a:p>
          <a:pPr algn="l" rtl="0">
            <a:defRPr sz="1000"/>
          </a:pPr>
          <a:endParaRPr lang="el-GR" sz="900" b="0" i="0" u="none" strike="noStrike" baseline="0">
            <a:solidFill>
              <a:srgbClr val="000000"/>
            </a:solidFill>
            <a:latin typeface="Calibri"/>
          </a:endParaRPr>
        </a:p>
        <a:p>
          <a:pPr algn="ctr" rtl="0">
            <a:defRPr sz="1000"/>
          </a:pPr>
          <a:r>
            <a:rPr lang="el-GR" sz="900" b="0" i="0" u="none" strike="noStrike" baseline="0">
              <a:solidFill>
                <a:srgbClr val="000000"/>
              </a:solidFill>
              <a:latin typeface="Calibri"/>
            </a:rPr>
            <a:t>ΜΑΡΑΒΕΛΕΑ Κ. ΠΑΝΑΓΙΩΤΑ   </a:t>
          </a:r>
          <a:r>
            <a:rPr lang="en-US" sz="900" b="0" i="0" u="none" strike="noStrike" baseline="0">
              <a:solidFill>
                <a:srgbClr val="000000"/>
              </a:solidFill>
              <a:latin typeface="Calibri"/>
            </a:rPr>
            <a:t>                             </a:t>
          </a:r>
          <a:r>
            <a:rPr lang="el-GR" sz="900" b="0" i="0" u="none" strike="noStrike" baseline="0">
              <a:solidFill>
                <a:srgbClr val="000000"/>
              </a:solidFill>
              <a:latin typeface="Calibri"/>
            </a:rPr>
            <a:t>    ΡΟΪΛΟΣ Α. ΑΘΑΝΑΣΙΟΣ</a:t>
          </a:r>
        </a:p>
        <a:p>
          <a:pPr algn="ctr" rtl="0">
            <a:defRPr sz="1000"/>
          </a:pPr>
          <a:r>
            <a:rPr lang="el-GR" sz="900" b="0" i="0" u="none" strike="noStrike" baseline="0">
              <a:solidFill>
                <a:srgbClr val="000000"/>
              </a:solidFill>
              <a:latin typeface="Calibri"/>
            </a:rPr>
            <a:t>       Α.Μ. Σ.Ο.Ε.Λ. 18091      </a:t>
          </a:r>
          <a:r>
            <a:rPr lang="en-US" sz="900" b="0" i="0" u="none" strike="noStrike" baseline="0">
              <a:solidFill>
                <a:srgbClr val="000000"/>
              </a:solidFill>
              <a:latin typeface="Calibri"/>
            </a:rPr>
            <a:t>                                         </a:t>
          </a:r>
          <a:r>
            <a:rPr lang="el-GR" sz="900" b="0" i="0" u="none" strike="noStrike" baseline="0">
              <a:solidFill>
                <a:srgbClr val="000000"/>
              </a:solidFill>
              <a:latin typeface="Calibri"/>
            </a:rPr>
            <a:t>Α.Μ. Σ.Ο.Ε.Λ. 18921</a:t>
          </a:r>
        </a:p>
        <a:p>
          <a:pPr algn="l" rtl="0">
            <a:defRPr sz="1000"/>
          </a:pPr>
          <a:endParaRPr lang="el-GR" sz="1100" b="0" i="0" u="none" strike="noStrike" baseline="0">
            <a:solidFill>
              <a:srgbClr val="000000"/>
            </a:solidFill>
            <a:latin typeface="Times New Roman"/>
            <a:cs typeface="Times New Roman"/>
          </a:endParaRPr>
        </a:p>
        <a:p>
          <a:pPr algn="l" rtl="0">
            <a:defRPr sz="1000"/>
          </a:pPr>
          <a:endParaRPr lang="el-GR" sz="1100" b="0" i="0" u="none" strike="noStrike" baseline="0">
            <a:solidFill>
              <a:srgbClr val="000000"/>
            </a:solidFill>
            <a:latin typeface="Times New Roman"/>
            <a:cs typeface="Times New Roman"/>
          </a:endParaRPr>
        </a:p>
      </xdr:txBody>
    </xdr:sp>
    <xdr:clientData/>
  </xdr:twoCellAnchor>
  <xdr:twoCellAnchor>
    <xdr:from>
      <xdr:col>0</xdr:col>
      <xdr:colOff>1285875</xdr:colOff>
      <xdr:row>132</xdr:row>
      <xdr:rowOff>85725</xdr:rowOff>
    </xdr:from>
    <xdr:to>
      <xdr:col>0</xdr:col>
      <xdr:colOff>2543175</xdr:colOff>
      <xdr:row>135</xdr:row>
      <xdr:rowOff>104775</xdr:rowOff>
    </xdr:to>
    <xdr:pic>
      <xdr:nvPicPr>
        <xdr:cNvPr id="7148" name="1 - Εικόνα" descr="Description: BT-Hellas-colour-LowRes50%.JPG"/>
        <xdr:cNvPicPr>
          <a:picLocks noChangeAspect="1" noChangeArrowheads="1"/>
        </xdr:cNvPicPr>
      </xdr:nvPicPr>
      <xdr:blipFill>
        <a:blip xmlns:r="http://schemas.openxmlformats.org/officeDocument/2006/relationships" r:embed="rId2" cstate="print"/>
        <a:srcRect/>
        <a:stretch>
          <a:fillRect/>
        </a:stretch>
      </xdr:blipFill>
      <xdr:spPr bwMode="auto">
        <a:xfrm>
          <a:off x="1285875" y="22050375"/>
          <a:ext cx="1257300" cy="504825"/>
        </a:xfrm>
        <a:prstGeom prst="rect">
          <a:avLst/>
        </a:prstGeom>
        <a:noFill/>
        <a:ln w="9525">
          <a:noFill/>
          <a:miter lim="800000"/>
          <a:headEnd/>
          <a:tailEnd/>
        </a:ln>
      </xdr:spPr>
    </xdr:pic>
    <xdr:clientData/>
  </xdr:twoCellAnchor>
  <xdr:twoCellAnchor>
    <xdr:from>
      <xdr:col>0</xdr:col>
      <xdr:colOff>2232660</xdr:colOff>
      <xdr:row>135</xdr:row>
      <xdr:rowOff>47625</xdr:rowOff>
    </xdr:from>
    <xdr:to>
      <xdr:col>5</xdr:col>
      <xdr:colOff>128</xdr:colOff>
      <xdr:row>138</xdr:row>
      <xdr:rowOff>121952</xdr:rowOff>
    </xdr:to>
    <xdr:sp macro="" textlink="">
      <xdr:nvSpPr>
        <xdr:cNvPr id="6373" name="Text Box 229"/>
        <xdr:cNvSpPr txBox="1">
          <a:spLocks noChangeArrowheads="1"/>
        </xdr:cNvSpPr>
      </xdr:nvSpPr>
      <xdr:spPr bwMode="auto">
        <a:xfrm>
          <a:off x="2238375" y="22498050"/>
          <a:ext cx="2171700" cy="56197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l-GR" sz="900" b="0" i="0" u="none" strike="noStrike" baseline="0">
              <a:solidFill>
                <a:srgbClr val="000000"/>
              </a:solidFill>
              <a:latin typeface="Calibri"/>
            </a:rPr>
            <a:t>Ορκωτοί Ελεγκτές Λογιστές Α.Ε.</a:t>
          </a:r>
        </a:p>
        <a:p>
          <a:pPr algn="l" rtl="0">
            <a:defRPr sz="1000"/>
          </a:pPr>
          <a:r>
            <a:rPr lang="el-GR" sz="900" b="0" i="0" u="none" strike="noStrike" baseline="0">
              <a:solidFill>
                <a:srgbClr val="000000"/>
              </a:solidFill>
              <a:latin typeface="Calibri"/>
            </a:rPr>
            <a:t>Ακαδημίας 19, 106 71 Αθήνα</a:t>
          </a:r>
        </a:p>
        <a:p>
          <a:pPr algn="l" rtl="0">
            <a:defRPr sz="1000"/>
          </a:pPr>
          <a:r>
            <a:rPr lang="el-GR" sz="900" b="0" i="0" u="none" strike="noStrike" baseline="0">
              <a:solidFill>
                <a:srgbClr val="000000"/>
              </a:solidFill>
              <a:latin typeface="Calibri"/>
            </a:rPr>
            <a:t>ΑΜ ΣΟΕΛ:  148</a:t>
          </a:r>
        </a:p>
        <a:p>
          <a:pPr algn="l" rtl="0">
            <a:defRPr sz="1000"/>
          </a:pPr>
          <a:endParaRPr lang="el-GR" sz="900" b="0" i="0" u="none" strike="noStrike" baseline="0">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9525</xdr:rowOff>
    </xdr:from>
    <xdr:to>
      <xdr:col>0</xdr:col>
      <xdr:colOff>1569941</xdr:colOff>
      <xdr:row>6</xdr:row>
      <xdr:rowOff>28575</xdr:rowOff>
    </xdr:to>
    <xdr:sp macro="" textlink="">
      <xdr:nvSpPr>
        <xdr:cNvPr id="2" name="Text Box 1"/>
        <xdr:cNvSpPr txBox="1">
          <a:spLocks noChangeArrowheads="1"/>
        </xdr:cNvSpPr>
      </xdr:nvSpPr>
      <xdr:spPr bwMode="auto">
        <a:xfrm>
          <a:off x="19050" y="171450"/>
          <a:ext cx="1552575" cy="914400"/>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600" b="1" i="0" strike="noStrike">
              <a:solidFill>
                <a:srgbClr val="000000"/>
              </a:solidFill>
              <a:latin typeface="Arial Greek"/>
            </a:rPr>
            <a:t>ΕΛΛΗΝΙΚΗ ΔΗΜΟΚΡΑΤΙΑ</a:t>
          </a:r>
        </a:p>
        <a:p>
          <a:pPr algn="ctr" rtl="0">
            <a:defRPr sz="1000"/>
          </a:pPr>
          <a:r>
            <a:rPr lang="el-GR" sz="600" b="1" i="0" strike="noStrike">
              <a:solidFill>
                <a:srgbClr val="000000"/>
              </a:solidFill>
              <a:latin typeface="Arial Greek"/>
            </a:rPr>
            <a:t>ΥΠΟΥΡΓΕΙΟ ΥΓΕΙΑΣ&amp;ΠΡΟΝΟΙΑΣ</a:t>
          </a:r>
        </a:p>
        <a:p>
          <a:pPr algn="ctr" rtl="0">
            <a:defRPr sz="1000"/>
          </a:pPr>
          <a:r>
            <a:rPr lang="el-GR" sz="600" b="1" i="0" strike="noStrike">
              <a:solidFill>
                <a:srgbClr val="000000"/>
              </a:solidFill>
              <a:latin typeface="Arial Greek"/>
            </a:rPr>
            <a:t>Β΄Πε.Σ.Υ.Π.ΚΕΝΤΡΙΚΗΣ ΜΑΚΕΔΟΝΙΑΣ</a:t>
          </a:r>
        </a:p>
      </xdr:txBody>
    </xdr:sp>
    <xdr:clientData/>
  </xdr:twoCellAnchor>
  <xdr:twoCellAnchor>
    <xdr:from>
      <xdr:col>0</xdr:col>
      <xdr:colOff>38100</xdr:colOff>
      <xdr:row>0</xdr:row>
      <xdr:rowOff>66675</xdr:rowOff>
    </xdr:from>
    <xdr:to>
      <xdr:col>0</xdr:col>
      <xdr:colOff>1769443</xdr:colOff>
      <xdr:row>7</xdr:row>
      <xdr:rowOff>1905</xdr:rowOff>
    </xdr:to>
    <xdr:sp macro="" textlink="">
      <xdr:nvSpPr>
        <xdr:cNvPr id="3" name="Text Box 2"/>
        <xdr:cNvSpPr txBox="1">
          <a:spLocks noChangeArrowheads="1"/>
        </xdr:cNvSpPr>
      </xdr:nvSpPr>
      <xdr:spPr bwMode="auto">
        <a:xfrm>
          <a:off x="38100" y="66675"/>
          <a:ext cx="1733550" cy="1085850"/>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700" b="1" i="0" strike="noStrike">
              <a:solidFill>
                <a:srgbClr val="000000"/>
              </a:solidFill>
              <a:latin typeface="Arial Greek"/>
            </a:rPr>
            <a:t>ΕΛΛΗΝΙΚΗ ΔΗΜΟΚΡΑΤΙΑ</a:t>
          </a:r>
        </a:p>
        <a:p>
          <a:pPr algn="ctr" rtl="0">
            <a:defRPr sz="1000"/>
          </a:pPr>
          <a:r>
            <a:rPr lang="el-GR" sz="700" b="1" i="0" strike="noStrike">
              <a:solidFill>
                <a:srgbClr val="000000"/>
              </a:solidFill>
              <a:latin typeface="Arial Greek"/>
            </a:rPr>
            <a:t>ΥΠΟΥΡΓΕΙΟ ΥΓΕΙΑΣ &amp; ΚΟΙΝΩΝΙΚΗΣ ΑΛΛΗΛΕΓΓΥΗΣ</a:t>
          </a:r>
        </a:p>
        <a:p>
          <a:pPr algn="ctr" rtl="0">
            <a:defRPr sz="1000"/>
          </a:pPr>
          <a:r>
            <a:rPr lang="el-GR" sz="700" b="1" i="0" strike="noStrike">
              <a:solidFill>
                <a:srgbClr val="000000"/>
              </a:solidFill>
              <a:latin typeface="Arial Greek"/>
            </a:rPr>
            <a:t>4η Υγειονομικη Περιφέρεια</a:t>
          </a:r>
        </a:p>
        <a:p>
          <a:pPr algn="ctr" rtl="0">
            <a:defRPr sz="1000"/>
          </a:pPr>
          <a:r>
            <a:rPr lang="el-GR" sz="700" b="1" i="0" strike="noStrike">
              <a:solidFill>
                <a:srgbClr val="000000"/>
              </a:solidFill>
              <a:latin typeface="Arial Greek"/>
            </a:rPr>
            <a:t> Μακεδονίας - Θράκης</a:t>
          </a:r>
        </a:p>
      </xdr:txBody>
    </xdr:sp>
    <xdr:clientData/>
  </xdr:twoCellAnchor>
  <xdr:twoCellAnchor>
    <xdr:from>
      <xdr:col>0</xdr:col>
      <xdr:colOff>704850</xdr:colOff>
      <xdr:row>0</xdr:row>
      <xdr:rowOff>95250</xdr:rowOff>
    </xdr:from>
    <xdr:to>
      <xdr:col>0</xdr:col>
      <xdr:colOff>1085850</xdr:colOff>
      <xdr:row>2</xdr:row>
      <xdr:rowOff>66675</xdr:rowOff>
    </xdr:to>
    <xdr:pic>
      <xdr:nvPicPr>
        <xdr:cNvPr id="7569" name="Picture 3"/>
        <xdr:cNvPicPr>
          <a:picLocks noChangeAspect="1" noChangeArrowheads="1"/>
        </xdr:cNvPicPr>
      </xdr:nvPicPr>
      <xdr:blipFill>
        <a:blip xmlns:r="http://schemas.openxmlformats.org/officeDocument/2006/relationships" r:embed="rId1" cstate="print">
          <a:lum contrast="6000"/>
        </a:blip>
        <a:srcRect/>
        <a:stretch>
          <a:fillRect/>
        </a:stretch>
      </xdr:blipFill>
      <xdr:spPr bwMode="auto">
        <a:xfrm>
          <a:off x="704850" y="95250"/>
          <a:ext cx="381000" cy="295275"/>
        </a:xfrm>
        <a:prstGeom prst="rect">
          <a:avLst/>
        </a:prstGeom>
        <a:noFill/>
        <a:ln w="9525">
          <a:noFill/>
          <a:miter lim="800000"/>
          <a:headEnd/>
          <a:tailEnd/>
        </a:ln>
      </xdr:spPr>
    </xdr:pic>
    <xdr:clientData fLocksWithSheet="0"/>
  </xdr:twoCellAnchor>
  <xdr:twoCellAnchor editAs="oneCell">
    <xdr:from>
      <xdr:col>0</xdr:col>
      <xdr:colOff>19049</xdr:colOff>
      <xdr:row>61</xdr:row>
      <xdr:rowOff>28575</xdr:rowOff>
    </xdr:from>
    <xdr:to>
      <xdr:col>18</xdr:col>
      <xdr:colOff>1051575</xdr:colOff>
      <xdr:row>65</xdr:row>
      <xdr:rowOff>87650</xdr:rowOff>
    </xdr:to>
    <xdr:sp macro="" textlink="">
      <xdr:nvSpPr>
        <xdr:cNvPr id="5" name="Text Box 4"/>
        <xdr:cNvSpPr txBox="1">
          <a:spLocks noChangeArrowheads="1"/>
        </xdr:cNvSpPr>
      </xdr:nvSpPr>
      <xdr:spPr bwMode="auto">
        <a:xfrm>
          <a:off x="19049" y="10191750"/>
          <a:ext cx="14154151" cy="714375"/>
        </a:xfrm>
        <a:prstGeom prst="rect">
          <a:avLst/>
        </a:prstGeom>
        <a:solidFill>
          <a:srgbClr val="FFFFFF"/>
        </a:solidFill>
        <a:ln w="9525">
          <a:noFill/>
          <a:miter lim="800000"/>
          <a:headEnd/>
          <a:tailEnd/>
        </a:ln>
      </xdr:spPr>
      <xdr:txBody>
        <a:bodyPr vertOverflow="clip" wrap="square" lIns="27432" tIns="22860" rIns="27432" bIns="0" anchor="t" upright="1"/>
        <a:lstStyle/>
        <a:p>
          <a:r>
            <a:rPr lang="el-GR" sz="700">
              <a:latin typeface="+mn-lt"/>
              <a:ea typeface="+mn-ea"/>
              <a:cs typeface="+mn-cs"/>
            </a:rPr>
            <a:t>1.  Οι οικονομικές καταστάσεις περιλαμβάνουν το Νοσοκομείο, τα Κέντρα Υγείας Σαπών και Ιάσμου καθώς επίσης και το ΚΕΦΙΑΠ Κομοτηνής. Ορισμένα κονδύλια των οικονομικών καταστάσεων της τρέχουσας χρήσης δεν είναι συγκρίσιμα με αυτά της περυσινής χρήσης, λόγω του γεγονότος ότι στην παρούσα χρήση το ΚΕΦΙΑΠ (πρώην ΚΕΚΥΚΑΜΕΑ Ροδόπης) απορροφήθηκε δια της συγχώνευσης λογιστικά με το Γενικό Νοσοκομείο Κομοτηνής «Σισμανόγλειο» και στο οποίο μεταφέρθηκαν όλα τα υπόλοιπα των λογαριασμών του. 2. Για τη χρήση 2013 εφαρμόστηκαν οι  συντελεστές απόσβεσης σύμφωνα με την παρ. 22 του άρθρου 3 του Ν. 4110/2013. 3. Στο λογαριασμό της κατάστασης αποτελεσμάτων χρήσεως "Άλλα Έσοδα εκμεταλλεύσεως", περιλαμβάνεται το κόστος  μισθοδοσίας προσωπικού που επιδοτείται απευθείας από το υπουργείο, εκτός προϋπολογισμού του νοσοκομείου, ποσού 14.580.733,35 € με ισόποση επιβάρυνση του λειτουργικού κόστους του Νοσοκομείου.  4. Στα κονδύλια του  Ισολογισμού  ¨Λοιποί λογαριασμοί τάξεως¨ συμπεριλήφθηκε ποσό ύψους 1.372.489,26 € το οποίο αφορά το κόστος νοσηλείας και φαρμάκων των απόρων και των οικονομικά αδυνάτων του 2013. 5.Στο κονδύλιο του Ισολογισμού "Απαιτήσεις από πώληση αγαθών &amp; Υπηρ." και της κατάστασης Αποτελεσμάτων Χρήσεως "Έσοδα από πώληση αγαθών κι υπηρεσιών" συμπεριλήφθηκε ποσό ύψους 154.662,98 € που αφορά το  κόστος νοσηλείας και φαρμάκων των ανασφάλιστων του 2013.  6. Σύμφωνα με τις διατάξεις των Ν. 3329/2005 και 3370/2005 τα Νοσοκομεία έχουν την αποκλειστική χρήση επί των περιουσιακών στοιχείων που χρησιμοποιούν για την πραγματοποίηση των σκοπών τους. Η κυριότητα επί των ακινήτων σύμφωνα με τις διατάξεις των ανωτέρω νόμων έχει μεταβιβασθεί στην 4η ΥΠΕ Μακεδονίας - Θράκης. 7. Στην παρούσα χρήση με βάση το ΦΕΚ 3390/31-12-13 έγινε διαγραφή των απαιτήσεων του Νοσοκομείου έναντι του ΕΟΠΥΥ και των Φορέων Κοινωνικής Ασφάλισης, που προέρχονται από υπηρεσίες παρασχεθείσες σε ασφαλισμένους αυτών μέχρι την 31</a:t>
          </a:r>
          <a:r>
            <a:rPr lang="el-GR" sz="700" baseline="30000">
              <a:latin typeface="+mn-lt"/>
              <a:ea typeface="+mn-ea"/>
              <a:cs typeface="+mn-cs"/>
            </a:rPr>
            <a:t>η</a:t>
          </a:r>
          <a:r>
            <a:rPr lang="el-GR" sz="700">
              <a:latin typeface="+mn-lt"/>
              <a:ea typeface="+mn-ea"/>
              <a:cs typeface="+mn-cs"/>
            </a:rPr>
            <a:t> Δεκεμβρίου 2011, ανεξαρτήτως του χρόνου τιμολόγησής τους, ποσού 11.780.926,07 €.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l-GR" sz="700" b="0" i="0" u="none" strike="noStrike" baseline="0">
            <a:solidFill>
              <a:srgbClr val="000000"/>
            </a:solidFill>
            <a:latin typeface="Calibri"/>
            <a:ea typeface="+mn-ea"/>
            <a:cs typeface="+mn-cs"/>
          </a:endParaRPr>
        </a:p>
        <a:p>
          <a:pPr algn="l" rtl="0">
            <a:defRPr sz="1000"/>
          </a:pPr>
          <a:endParaRPr lang="el-GR" sz="700" b="0" i="0" u="none" strike="noStrike" baseline="0">
            <a:solidFill>
              <a:srgbClr val="000000"/>
            </a:solidFill>
            <a:latin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xdr:row>
      <xdr:rowOff>9525</xdr:rowOff>
    </xdr:from>
    <xdr:to>
      <xdr:col>0</xdr:col>
      <xdr:colOff>1569941</xdr:colOff>
      <xdr:row>6</xdr:row>
      <xdr:rowOff>28575</xdr:rowOff>
    </xdr:to>
    <xdr:sp macro="" textlink="">
      <xdr:nvSpPr>
        <xdr:cNvPr id="2" name="Text Box 1"/>
        <xdr:cNvSpPr txBox="1">
          <a:spLocks noChangeArrowheads="1"/>
        </xdr:cNvSpPr>
      </xdr:nvSpPr>
      <xdr:spPr bwMode="auto">
        <a:xfrm>
          <a:off x="19050" y="171450"/>
          <a:ext cx="1552575" cy="914400"/>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600" b="1" i="0" strike="noStrike">
              <a:solidFill>
                <a:srgbClr val="000000"/>
              </a:solidFill>
              <a:latin typeface="Arial Greek"/>
            </a:rPr>
            <a:t>ΕΛΛΗΝΙΚΗ ΔΗΜΟΚΡΑΤΙΑ</a:t>
          </a:r>
        </a:p>
        <a:p>
          <a:pPr algn="ctr" rtl="0">
            <a:defRPr sz="1000"/>
          </a:pPr>
          <a:r>
            <a:rPr lang="el-GR" sz="600" b="1" i="0" strike="noStrike">
              <a:solidFill>
                <a:srgbClr val="000000"/>
              </a:solidFill>
              <a:latin typeface="Arial Greek"/>
            </a:rPr>
            <a:t>ΥΠΟΥΡΓΕΙΟ ΥΓΕΙΑΣ&amp;ΠΡΟΝΟΙΑΣ</a:t>
          </a:r>
        </a:p>
        <a:p>
          <a:pPr algn="ctr" rtl="0">
            <a:defRPr sz="1000"/>
          </a:pPr>
          <a:r>
            <a:rPr lang="el-GR" sz="600" b="1" i="0" strike="noStrike">
              <a:solidFill>
                <a:srgbClr val="000000"/>
              </a:solidFill>
              <a:latin typeface="Arial Greek"/>
            </a:rPr>
            <a:t>Β΄Πε.Σ.Υ.Π.ΚΕΝΤΡΙΚΗΣ ΜΑΚΕΔΟΝΙΑΣ</a:t>
          </a:r>
        </a:p>
      </xdr:txBody>
    </xdr:sp>
    <xdr:clientData/>
  </xdr:twoCellAnchor>
  <xdr:twoCellAnchor>
    <xdr:from>
      <xdr:col>0</xdr:col>
      <xdr:colOff>38100</xdr:colOff>
      <xdr:row>0</xdr:row>
      <xdr:rowOff>66675</xdr:rowOff>
    </xdr:from>
    <xdr:to>
      <xdr:col>0</xdr:col>
      <xdr:colOff>1769443</xdr:colOff>
      <xdr:row>7</xdr:row>
      <xdr:rowOff>1905</xdr:rowOff>
    </xdr:to>
    <xdr:sp macro="" textlink="">
      <xdr:nvSpPr>
        <xdr:cNvPr id="3" name="Text Box 2"/>
        <xdr:cNvSpPr txBox="1">
          <a:spLocks noChangeArrowheads="1"/>
        </xdr:cNvSpPr>
      </xdr:nvSpPr>
      <xdr:spPr bwMode="auto">
        <a:xfrm>
          <a:off x="38100" y="66675"/>
          <a:ext cx="1733550" cy="1085850"/>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700" b="1" i="0" strike="noStrike">
              <a:solidFill>
                <a:srgbClr val="000000"/>
              </a:solidFill>
              <a:latin typeface="Arial Greek"/>
            </a:rPr>
            <a:t>ΕΛΛΗΝΙΚΗ ΔΗΜΟΚΡΑΤΙΑ</a:t>
          </a:r>
        </a:p>
        <a:p>
          <a:pPr algn="ctr" rtl="0">
            <a:defRPr sz="1000"/>
          </a:pPr>
          <a:r>
            <a:rPr lang="el-GR" sz="700" b="1" i="0" strike="noStrike">
              <a:solidFill>
                <a:srgbClr val="000000"/>
              </a:solidFill>
              <a:latin typeface="Arial Greek"/>
            </a:rPr>
            <a:t>ΥΠΟΥΡΓΕΙΟ ΥΓΕΙΑΣ &amp; ΚΟΙΝΩΝΙΚΗΣ ΑΛΛΗΛΕΓΓΥΗΣ</a:t>
          </a:r>
        </a:p>
        <a:p>
          <a:pPr algn="ctr" rtl="0">
            <a:defRPr sz="1000"/>
          </a:pPr>
          <a:r>
            <a:rPr lang="el-GR" sz="700" b="1" i="0" strike="noStrike">
              <a:solidFill>
                <a:srgbClr val="000000"/>
              </a:solidFill>
              <a:latin typeface="Arial Greek"/>
            </a:rPr>
            <a:t>4η Υγειονομικη Περιφέρεια</a:t>
          </a:r>
        </a:p>
        <a:p>
          <a:pPr algn="ctr" rtl="0">
            <a:defRPr sz="1000"/>
          </a:pPr>
          <a:r>
            <a:rPr lang="el-GR" sz="700" b="1" i="0" strike="noStrike">
              <a:solidFill>
                <a:srgbClr val="000000"/>
              </a:solidFill>
              <a:latin typeface="Arial Greek"/>
            </a:rPr>
            <a:t> Μακεδονίας - Θράκης</a:t>
          </a:r>
        </a:p>
      </xdr:txBody>
    </xdr:sp>
    <xdr:clientData/>
  </xdr:twoCellAnchor>
  <xdr:twoCellAnchor>
    <xdr:from>
      <xdr:col>0</xdr:col>
      <xdr:colOff>704850</xdr:colOff>
      <xdr:row>0</xdr:row>
      <xdr:rowOff>95250</xdr:rowOff>
    </xdr:from>
    <xdr:to>
      <xdr:col>0</xdr:col>
      <xdr:colOff>1085850</xdr:colOff>
      <xdr:row>2</xdr:row>
      <xdr:rowOff>66675</xdr:rowOff>
    </xdr:to>
    <xdr:pic>
      <xdr:nvPicPr>
        <xdr:cNvPr id="9627" name="Picture 3"/>
        <xdr:cNvPicPr>
          <a:picLocks noChangeAspect="1" noChangeArrowheads="1"/>
        </xdr:cNvPicPr>
      </xdr:nvPicPr>
      <xdr:blipFill>
        <a:blip xmlns:r="http://schemas.openxmlformats.org/officeDocument/2006/relationships" r:embed="rId1" cstate="print">
          <a:lum contrast="6000"/>
        </a:blip>
        <a:srcRect/>
        <a:stretch>
          <a:fillRect/>
        </a:stretch>
      </xdr:blipFill>
      <xdr:spPr bwMode="auto">
        <a:xfrm>
          <a:off x="704850" y="95250"/>
          <a:ext cx="381000" cy="295275"/>
        </a:xfrm>
        <a:prstGeom prst="rect">
          <a:avLst/>
        </a:prstGeom>
        <a:noFill/>
        <a:ln w="9525">
          <a:noFill/>
          <a:miter lim="800000"/>
          <a:headEnd/>
          <a:tailEnd/>
        </a:ln>
      </xdr:spPr>
    </xdr:pic>
    <xdr:clientData fLocksWithSheet="0"/>
  </xdr:twoCellAnchor>
  <xdr:twoCellAnchor editAs="oneCell">
    <xdr:from>
      <xdr:col>0</xdr:col>
      <xdr:colOff>19049</xdr:colOff>
      <xdr:row>59</xdr:row>
      <xdr:rowOff>28575</xdr:rowOff>
    </xdr:from>
    <xdr:to>
      <xdr:col>18</xdr:col>
      <xdr:colOff>1129673</xdr:colOff>
      <xdr:row>62</xdr:row>
      <xdr:rowOff>104775</xdr:rowOff>
    </xdr:to>
    <xdr:sp macro="" textlink="">
      <xdr:nvSpPr>
        <xdr:cNvPr id="5" name="Text Box 4"/>
        <xdr:cNvSpPr txBox="1">
          <a:spLocks noChangeArrowheads="1"/>
        </xdr:cNvSpPr>
      </xdr:nvSpPr>
      <xdr:spPr bwMode="auto">
        <a:xfrm>
          <a:off x="19049" y="10353675"/>
          <a:ext cx="13887451" cy="579120"/>
        </a:xfrm>
        <a:prstGeom prst="rect">
          <a:avLst/>
        </a:prstGeom>
        <a:noFill/>
        <a:ln w="9525">
          <a:noFill/>
          <a:miter lim="800000"/>
          <a:headEnd/>
          <a:tailEnd/>
        </a:ln>
      </xdr:spPr>
      <xdr:txBody>
        <a:bodyPr vertOverflow="clip" wrap="square" lIns="27432" tIns="22860" rIns="27432" bIns="0" anchor="t" upright="1"/>
        <a:lstStyle/>
        <a:p>
          <a:r>
            <a:rPr lang="el-GR" sz="700">
              <a:latin typeface="+mn-lt"/>
              <a:ea typeface="+mn-ea"/>
              <a:cs typeface="+mn-cs"/>
            </a:rPr>
            <a:t>1.  Οι οικονομικές καταστάσεις περιλαμβάνουν το Νοσοκομείο, τα Κέντρα Υγείας Σαπών και Ιάσμου καθώς επίσης και το ΚΕΦΙΑΠ Κομοτηνής. 2. Για τη χρήση 201</a:t>
          </a:r>
          <a:r>
            <a:rPr lang="en-US" sz="700">
              <a:latin typeface="+mn-lt"/>
              <a:ea typeface="+mn-ea"/>
              <a:cs typeface="+mn-cs"/>
            </a:rPr>
            <a:t>4</a:t>
          </a:r>
          <a:r>
            <a:rPr lang="el-GR" sz="700">
              <a:latin typeface="+mn-lt"/>
              <a:ea typeface="+mn-ea"/>
              <a:cs typeface="+mn-cs"/>
            </a:rPr>
            <a:t> εφαρμόστηκαν οι  συντελεστές απόσβεσης σύμφωνα με το</a:t>
          </a:r>
          <a:r>
            <a:rPr lang="el-GR" sz="700" baseline="0">
              <a:latin typeface="+mn-lt"/>
              <a:ea typeface="+mn-ea"/>
              <a:cs typeface="+mn-cs"/>
            </a:rPr>
            <a:t> </a:t>
          </a:r>
          <a:r>
            <a:rPr lang="el-GR" sz="700">
              <a:latin typeface="+mn-lt"/>
              <a:ea typeface="+mn-ea"/>
              <a:cs typeface="+mn-cs"/>
            </a:rPr>
            <a:t>άρθρου 24 του Ν. 4</a:t>
          </a:r>
          <a:r>
            <a:rPr lang="en-US" sz="700">
              <a:latin typeface="+mn-lt"/>
              <a:ea typeface="+mn-ea"/>
              <a:cs typeface="+mn-cs"/>
            </a:rPr>
            <a:t>172</a:t>
          </a:r>
          <a:r>
            <a:rPr lang="el-GR" sz="700">
              <a:latin typeface="+mn-lt"/>
              <a:ea typeface="+mn-ea"/>
              <a:cs typeface="+mn-cs"/>
            </a:rPr>
            <a:t>/2013. 3. Στο λογαριασμό της κατάστασης αποτελεσμάτων χρήσεως "Άλλα Έσοδα εκμεταλλεύσεως", περιλαμβάνεται το κόστος  μισθοδοσίας προσωπικού που επιδοτείται απευθείας από το υπουργείο, εκτός προϋπολογισμού του νοσοκομείου, ποσού 13.913.222,97 € με ισόποση επιβάρυνση του λειτουργικού κόστους του Νοσοκομείου.  4. Στα κονδύλια του  Ισολογισμού  ¨Λοιποί λογαριασμοί τάξεως¨ συμπεριλήφθηκε ποσό ύψους  1.457.016,82 € το οποίο αφορά το κόστος νοσηλείας και φαρμάκων των απόρων και των οικονομικά αδυνάτων του 2014. 5.Στο κονδύλιο του Ισολογισμού "Απαιτήσεις από πώληση αγαθών &amp; Υπηρ." και της κατάστασης Αποτελεσμάτων Χρήσεως "Έσοδα από πώληση αγαθών κι υπηρεσιών" συμπεριλήφθηκε ποσό ύψους 129.573,40 € που αφορά το  κόστος νοσηλείας και φαρμάκων των ανασφάλιστων του 2014.  6. Σύμφωνα με τις διατάξεις των Ν. 3329/2005 και 3370/2005 τα Νοσοκομεία έχουν την αποκλειστική χρήση επί των περιουσιακών στοιχείων που χρησιμοποιούν για την πραγματοποίηση των σκοπών τους. Η κυριότητα επί των ακινήτων σύμφωνα με τις διατάξεις των ανωτέρω νόμων έχει μεταβιβασθεί στην 4η ΥΠΕ Μακεδονίας - Θράκης</a:t>
          </a:r>
          <a:endParaRPr lang="el-GR" sz="700" b="0" i="0" u="none" strike="noStrike" baseline="0">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xdr:row>
      <xdr:rowOff>9525</xdr:rowOff>
    </xdr:from>
    <xdr:to>
      <xdr:col>0</xdr:col>
      <xdr:colOff>1569941</xdr:colOff>
      <xdr:row>6</xdr:row>
      <xdr:rowOff>28575</xdr:rowOff>
    </xdr:to>
    <xdr:sp macro="" textlink="">
      <xdr:nvSpPr>
        <xdr:cNvPr id="2" name="Text Box 1"/>
        <xdr:cNvSpPr txBox="1">
          <a:spLocks noChangeArrowheads="1"/>
        </xdr:cNvSpPr>
      </xdr:nvSpPr>
      <xdr:spPr bwMode="auto">
        <a:xfrm>
          <a:off x="19050" y="171450"/>
          <a:ext cx="1550891" cy="914400"/>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600" b="1" i="0" strike="noStrike">
              <a:solidFill>
                <a:srgbClr val="000000"/>
              </a:solidFill>
              <a:latin typeface="Arial Greek"/>
            </a:rPr>
            <a:t>ΕΛΛΗΝΙΚΗ ΔΗΜΟΚΡΑΤΙΑ</a:t>
          </a:r>
        </a:p>
        <a:p>
          <a:pPr algn="ctr" rtl="0">
            <a:defRPr sz="1000"/>
          </a:pPr>
          <a:r>
            <a:rPr lang="el-GR" sz="600" b="1" i="0" strike="noStrike">
              <a:solidFill>
                <a:srgbClr val="000000"/>
              </a:solidFill>
              <a:latin typeface="Arial Greek"/>
            </a:rPr>
            <a:t>ΥΠΟΥΡΓΕΙΟ ΥΓΕΙΑΣ&amp;ΠΡΟΝΟΙΑΣ</a:t>
          </a:r>
        </a:p>
        <a:p>
          <a:pPr algn="ctr" rtl="0">
            <a:defRPr sz="1000"/>
          </a:pPr>
          <a:r>
            <a:rPr lang="el-GR" sz="600" b="1" i="0" strike="noStrike">
              <a:solidFill>
                <a:srgbClr val="000000"/>
              </a:solidFill>
              <a:latin typeface="Arial Greek"/>
            </a:rPr>
            <a:t>Β΄Πε.Σ.Υ.Π.ΚΕΝΤΡΙΚΗΣ ΜΑΚΕΔΟΝΙΑΣ</a:t>
          </a:r>
        </a:p>
      </xdr:txBody>
    </xdr:sp>
    <xdr:clientData/>
  </xdr:twoCellAnchor>
  <xdr:twoCellAnchor>
    <xdr:from>
      <xdr:col>0</xdr:col>
      <xdr:colOff>38100</xdr:colOff>
      <xdr:row>0</xdr:row>
      <xdr:rowOff>66675</xdr:rowOff>
    </xdr:from>
    <xdr:to>
      <xdr:col>0</xdr:col>
      <xdr:colOff>1769443</xdr:colOff>
      <xdr:row>7</xdr:row>
      <xdr:rowOff>1905</xdr:rowOff>
    </xdr:to>
    <xdr:sp macro="" textlink="">
      <xdr:nvSpPr>
        <xdr:cNvPr id="3" name="Text Box 2"/>
        <xdr:cNvSpPr txBox="1">
          <a:spLocks noChangeArrowheads="1"/>
        </xdr:cNvSpPr>
      </xdr:nvSpPr>
      <xdr:spPr bwMode="auto">
        <a:xfrm>
          <a:off x="38100" y="66675"/>
          <a:ext cx="1731343" cy="1087755"/>
        </a:xfrm>
        <a:prstGeom prst="rect">
          <a:avLst/>
        </a:prstGeom>
        <a:solidFill>
          <a:srgbClr val="FFFFFF"/>
        </a:solidFill>
        <a:ln w="9525">
          <a:solidFill>
            <a:srgbClr val="FFFFFF"/>
          </a:solidFill>
          <a:miter lim="800000"/>
          <a:headEnd/>
          <a:tailEnd/>
        </a:ln>
      </xdr:spPr>
      <xdr:txBody>
        <a:bodyPr vertOverflow="clip" wrap="square" lIns="18288" tIns="18288" rIns="18288" bIns="0" anchor="t" upright="1"/>
        <a:lstStyle/>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0" i="0" strike="noStrike">
            <a:solidFill>
              <a:srgbClr val="000000"/>
            </a:solidFill>
            <a:latin typeface="Arial Greek"/>
          </a:endParaRPr>
        </a:p>
        <a:p>
          <a:pPr algn="ctr" rtl="0">
            <a:defRPr sz="1000"/>
          </a:pPr>
          <a:endParaRPr lang="el-GR" sz="600" b="1" i="0" strike="noStrike">
            <a:solidFill>
              <a:srgbClr val="000000"/>
            </a:solidFill>
            <a:latin typeface="Arial Greek"/>
          </a:endParaRPr>
        </a:p>
        <a:p>
          <a:pPr algn="ctr" rtl="0">
            <a:defRPr sz="1000"/>
          </a:pPr>
          <a:r>
            <a:rPr lang="el-GR" sz="700" b="1" i="0" strike="noStrike">
              <a:solidFill>
                <a:srgbClr val="000000"/>
              </a:solidFill>
              <a:latin typeface="Arial Greek"/>
            </a:rPr>
            <a:t>ΕΛΛΗΝΙΚΗ ΔΗΜΟΚΡΑΤΙΑ</a:t>
          </a:r>
        </a:p>
        <a:p>
          <a:pPr algn="ctr" rtl="0">
            <a:defRPr sz="1000"/>
          </a:pPr>
          <a:r>
            <a:rPr lang="el-GR" sz="700" b="1" i="0" strike="noStrike">
              <a:solidFill>
                <a:srgbClr val="000000"/>
              </a:solidFill>
              <a:latin typeface="Arial Greek"/>
            </a:rPr>
            <a:t>ΥΠΟΥΡΓΕΙΟ ΥΓΕΙΑΣ &amp; ΚΟΙΝΩΝΙΚΗΣ ΑΛΛΗΛΕΓΓΥΗΣ</a:t>
          </a:r>
        </a:p>
        <a:p>
          <a:pPr algn="ctr" rtl="0">
            <a:defRPr sz="1000"/>
          </a:pPr>
          <a:r>
            <a:rPr lang="el-GR" sz="700" b="1" i="0" strike="noStrike">
              <a:solidFill>
                <a:srgbClr val="000000"/>
              </a:solidFill>
              <a:latin typeface="Arial Greek"/>
            </a:rPr>
            <a:t>4η Υγειονομικη Περιφέρεια</a:t>
          </a:r>
        </a:p>
        <a:p>
          <a:pPr algn="ctr" rtl="0">
            <a:defRPr sz="1000"/>
          </a:pPr>
          <a:r>
            <a:rPr lang="el-GR" sz="700" b="1" i="0" strike="noStrike">
              <a:solidFill>
                <a:srgbClr val="000000"/>
              </a:solidFill>
              <a:latin typeface="Arial Greek"/>
            </a:rPr>
            <a:t> Μακεδονίας - Θράκης</a:t>
          </a:r>
        </a:p>
      </xdr:txBody>
    </xdr:sp>
    <xdr:clientData/>
  </xdr:twoCellAnchor>
  <xdr:twoCellAnchor>
    <xdr:from>
      <xdr:col>0</xdr:col>
      <xdr:colOff>704850</xdr:colOff>
      <xdr:row>0</xdr:row>
      <xdr:rowOff>95250</xdr:rowOff>
    </xdr:from>
    <xdr:to>
      <xdr:col>0</xdr:col>
      <xdr:colOff>1085850</xdr:colOff>
      <xdr:row>2</xdr:row>
      <xdr:rowOff>66675</xdr:rowOff>
    </xdr:to>
    <xdr:pic>
      <xdr:nvPicPr>
        <xdr:cNvPr id="10320" name="Picture 3"/>
        <xdr:cNvPicPr>
          <a:picLocks noChangeAspect="1" noChangeArrowheads="1"/>
        </xdr:cNvPicPr>
      </xdr:nvPicPr>
      <xdr:blipFill>
        <a:blip xmlns:r="http://schemas.openxmlformats.org/officeDocument/2006/relationships" r:embed="rId1" cstate="print">
          <a:lum contrast="6000"/>
        </a:blip>
        <a:srcRect/>
        <a:stretch>
          <a:fillRect/>
        </a:stretch>
      </xdr:blipFill>
      <xdr:spPr bwMode="auto">
        <a:xfrm>
          <a:off x="704850" y="95250"/>
          <a:ext cx="381000" cy="295275"/>
        </a:xfrm>
        <a:prstGeom prst="rect">
          <a:avLst/>
        </a:prstGeom>
        <a:noFill/>
        <a:ln w="9525">
          <a:noFill/>
          <a:miter lim="800000"/>
          <a:headEnd/>
          <a:tailEnd/>
        </a:ln>
      </xdr:spPr>
    </xdr:pic>
    <xdr:clientData fLocksWithSheet="0"/>
  </xdr:twoCellAnchor>
  <xdr:twoCellAnchor editAs="oneCell">
    <xdr:from>
      <xdr:col>0</xdr:col>
      <xdr:colOff>34923</xdr:colOff>
      <xdr:row>57</xdr:row>
      <xdr:rowOff>39688</xdr:rowOff>
    </xdr:from>
    <xdr:to>
      <xdr:col>18</xdr:col>
      <xdr:colOff>1145547</xdr:colOff>
      <xdr:row>62</xdr:row>
      <xdr:rowOff>47625</xdr:rowOff>
    </xdr:to>
    <xdr:sp macro="" textlink="">
      <xdr:nvSpPr>
        <xdr:cNvPr id="5" name="Text Box 4"/>
        <xdr:cNvSpPr txBox="1">
          <a:spLocks noChangeArrowheads="1"/>
        </xdr:cNvSpPr>
      </xdr:nvSpPr>
      <xdr:spPr bwMode="auto">
        <a:xfrm>
          <a:off x="34923" y="9898063"/>
          <a:ext cx="13485187" cy="801687"/>
        </a:xfrm>
        <a:prstGeom prst="rect">
          <a:avLst/>
        </a:prstGeom>
        <a:noFill/>
        <a:ln w="9525">
          <a:noFill/>
          <a:miter lim="800000"/>
          <a:headEnd/>
          <a:tailEnd/>
        </a:ln>
      </xdr:spPr>
      <xdr:txBody>
        <a:bodyPr vertOverflow="clip" wrap="square" lIns="27432" tIns="22860" rIns="27432" bIns="0" anchor="t" upright="1"/>
        <a:lstStyle/>
        <a:p>
          <a:r>
            <a:rPr lang="el-GR" sz="700">
              <a:latin typeface="+mn-lt"/>
              <a:ea typeface="+mn-ea"/>
              <a:cs typeface="+mn-cs"/>
            </a:rPr>
            <a:t>1.  Οι οικονομικές καταστάσεις περιλαμβάνουν το Νοσοκομείο, τα Κέντρα Υγείας Σαπών και Ιάσμου καθώς επίσης και το ΚΕΦΙΑΠ Κομοτηνής. 2. Για τη χρήση 2015 εφαρμόστηκαν οι  συντελεστές απόσβεσης σύμφωνα με το</a:t>
          </a:r>
          <a:r>
            <a:rPr lang="el-GR" sz="700" baseline="0">
              <a:latin typeface="+mn-lt"/>
              <a:ea typeface="+mn-ea"/>
              <a:cs typeface="+mn-cs"/>
            </a:rPr>
            <a:t> </a:t>
          </a:r>
          <a:r>
            <a:rPr lang="el-GR" sz="700">
              <a:latin typeface="+mn-lt"/>
              <a:ea typeface="+mn-ea"/>
              <a:cs typeface="+mn-cs"/>
            </a:rPr>
            <a:t>άρθρου 24 του Ν. 4</a:t>
          </a:r>
          <a:r>
            <a:rPr lang="en-US" sz="700">
              <a:latin typeface="+mn-lt"/>
              <a:ea typeface="+mn-ea"/>
              <a:cs typeface="+mn-cs"/>
            </a:rPr>
            <a:t>172</a:t>
          </a:r>
          <a:r>
            <a:rPr lang="el-GR" sz="700">
              <a:latin typeface="+mn-lt"/>
              <a:ea typeface="+mn-ea"/>
              <a:cs typeface="+mn-cs"/>
            </a:rPr>
            <a:t>/2013. 3. Στο λογαριασμό της κατάστασης αποτελεσμάτων χρήσεως "Άλλα Έσοδα εκμεταλλεύσεως", περιλαμβάνεται το κόστος  μισθοδοσίας προσωπικού που επιδοτείται απευθείας από το υπουργείο, εκτός προϋπολογισμού του νοσοκομείου, ποσού 8.514.945,78 € με ισόποση επιβάρυνση του λειτουργικού κόστους του Νοσοκομείου.  4. Στα κονδύλια του  Ισολογισμού  ¨Λοιποί λογαριασμοί τάξεως¨ συμπεριλήφθηκε ποσό ύψους 1.314.013,90 € το οποίο αφορά το κόστος νοσηλείας και φαρμάκων των απόρων και των οικονομικά αδυνάτων του 2015. 5.Στο κονδύλιο του Ισολογισμού "Απαιτήσεις από πώληση αγαθών &amp; Υπηρ." και της κατάστασης Αποτελεσμάτων Χρήσεως "Έσοδα από πώληση αγαθών κι υπηρεσιών" συμπεριλήφθηκε ποσό ύψους 236.633,66 € που αφορά το  κόστος νοσηλείας και φαρμάκων των ανασφάλιστων του 2015.  6. Σύμφωνα με τις διατάξεις των Ν. 3329/2005 και 3370/2005 τα Νοσοκομεία έχουν την αποκλειστική χρήση επί των περιουσιακών στοιχείων που χρησιμοποιούν για την πραγματοποίηση των σκοπών τους. Η κυριότητα επί των ακινήτων σύμφωνα με τις διατάξεις των ανωτέρω νόμων έχει μεταβιβασθεί στην 4η ΥΠΕ Μακεδονίας - Θράκης. 7) Σύμφωνα με την παρ. 6 του α. 51 του Ν. 4384/2016, με απόφαση του Υπουργού Υγείας, διαγράφονται, ισόποσα, οι απαιτήσεις των Νοσηλευτικών Ιδρυμάτων του Ε.Σ.Υ. (ΝΠΔΔ) έναντι του Ε.Ο.Π.Υ.Υ., που προέρχονται από υπηρεσίες παρασχεθείσες σε ασφαλισμένους αυτού (εισπρακτέα νοσήλια) στο ύψος των ετησίων χρηματοδοτήσεών τους από τον Κρατικό Προϋπολογισμό (Φ.210/ΚΑΕ 2325, 2326), για τα έτη 2012, 2013 και 2014, ανεξαρτήτου του χρόνου τιμολόγησής τους, με διαγραφή των αντίστοιχων υποχρεώσεων του Ε.Ο.Π.Υ.Υ. προς τα ανωτέρω Νοσηλευτικά Ιδρύματα, που προέρχονται από τις προαναφερόμενες υπηρεσίες. Οι ως άνω φορείς υποχρεούνται να προβούν στην απεικόνιση του αποτελέσματος των αναφερομένων στην ανωτέρω παράγραφο διαγραφών απαιτήσεων και υποχρεώσεων, στις λογιστικές καταστάσεις (ισολογισμούς) της οικονομικής χρήσης του έτους 2016. 8) Από το συνδυασμό των άρθρων 2 &amp; 21 του Ν. 4238/14, τα Κέντρα Υγείας με τα Περιφερειακά Ιατρεία αυτών μεταφέρονται και εντάσσονται από 1/1/2015 στην οργανωτική δομή της 4ης Δ.Υ.Πε.</a:t>
          </a:r>
          <a:br>
            <a:rPr lang="el-GR" sz="700">
              <a:latin typeface="+mn-lt"/>
              <a:ea typeface="+mn-ea"/>
              <a:cs typeface="+mn-cs"/>
            </a:rPr>
          </a:br>
          <a:endParaRPr lang="el-GR" sz="700">
            <a:latin typeface="+mn-lt"/>
            <a:ea typeface="+mn-ea"/>
            <a:cs typeface="+mn-cs"/>
          </a:endParaRPr>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3:T129"/>
  <sheetViews>
    <sheetView view="pageBreakPreview" topLeftCell="A93" zoomScaleNormal="80" zoomScaleSheetLayoutView="100" workbookViewId="0">
      <selection activeCell="H124" sqref="H124"/>
    </sheetView>
  </sheetViews>
  <sheetFormatPr defaultRowHeight="12.75"/>
  <cols>
    <col min="1" max="1" width="39.7109375" style="7" customWidth="1"/>
    <col min="2" max="2" width="12.28515625" style="2" bestFit="1" customWidth="1"/>
    <col min="3" max="3" width="1.7109375" style="2" customWidth="1"/>
    <col min="4" max="4" width="12" style="2" bestFit="1" customWidth="1"/>
    <col min="5" max="5" width="1.7109375" style="2" customWidth="1"/>
    <col min="6" max="6" width="12.85546875" style="2" bestFit="1" customWidth="1"/>
    <col min="7" max="7" width="0.85546875" style="2" customWidth="1"/>
    <col min="8" max="8" width="12.28515625" style="2" bestFit="1" customWidth="1"/>
    <col min="9" max="9" width="1.7109375" style="2" customWidth="1"/>
    <col min="10" max="10" width="12.140625" style="2" customWidth="1"/>
    <col min="11" max="11" width="1.7109375" style="2" customWidth="1"/>
    <col min="12" max="12" width="15.7109375" style="2" bestFit="1" customWidth="1"/>
    <col min="13" max="13" width="3" style="2" customWidth="1"/>
    <col min="14" max="14" width="32.42578125" style="8" customWidth="1"/>
    <col min="15" max="15" width="10.140625" style="8" bestFit="1" customWidth="1"/>
    <col min="16" max="16" width="12.85546875" style="2" bestFit="1" customWidth="1"/>
    <col min="17" max="17" width="0.85546875" style="2" customWidth="1"/>
    <col min="18" max="18" width="10" style="3" customWidth="1"/>
    <col min="19" max="19" width="14.85546875" style="3" customWidth="1"/>
    <col min="20" max="20" width="11.7109375" style="3" bestFit="1" customWidth="1"/>
  </cols>
  <sheetData>
    <row r="3" spans="1:20" ht="15">
      <c r="A3" s="77"/>
      <c r="B3" s="78"/>
      <c r="C3" s="78"/>
      <c r="D3" s="78"/>
      <c r="E3" s="78"/>
      <c r="F3" s="78"/>
      <c r="G3" s="78"/>
      <c r="H3" s="78"/>
      <c r="I3" s="78"/>
      <c r="J3" s="78"/>
      <c r="K3" s="78"/>
      <c r="L3" s="78"/>
      <c r="M3" s="78"/>
      <c r="N3" s="79"/>
      <c r="O3" s="79"/>
      <c r="P3" s="78"/>
      <c r="Q3" s="78"/>
      <c r="R3" s="80"/>
      <c r="S3" s="80"/>
    </row>
    <row r="4" spans="1:20" ht="14.25">
      <c r="A4" s="125" t="s">
        <v>85</v>
      </c>
      <c r="B4" s="125"/>
      <c r="C4" s="125"/>
      <c r="D4" s="125"/>
      <c r="E4" s="125"/>
      <c r="F4" s="125"/>
      <c r="G4" s="125"/>
      <c r="H4" s="125"/>
      <c r="I4" s="125"/>
      <c r="J4" s="125"/>
      <c r="K4" s="125"/>
      <c r="L4" s="125"/>
      <c r="M4" s="125"/>
      <c r="N4" s="125"/>
      <c r="O4" s="125"/>
      <c r="P4" s="125"/>
      <c r="Q4" s="125"/>
      <c r="R4" s="125"/>
      <c r="S4" s="125"/>
      <c r="T4" s="22"/>
    </row>
    <row r="5" spans="1:20" ht="14.25">
      <c r="A5" s="126" t="s">
        <v>104</v>
      </c>
      <c r="B5" s="126"/>
      <c r="C5" s="126"/>
      <c r="D5" s="126"/>
      <c r="E5" s="126"/>
      <c r="F5" s="126"/>
      <c r="G5" s="126"/>
      <c r="H5" s="126"/>
      <c r="I5" s="126"/>
      <c r="J5" s="126"/>
      <c r="K5" s="126"/>
      <c r="L5" s="126"/>
      <c r="M5" s="126"/>
      <c r="N5" s="126"/>
      <c r="O5" s="126"/>
      <c r="P5" s="126"/>
      <c r="Q5" s="126"/>
      <c r="R5" s="126"/>
      <c r="S5" s="126"/>
      <c r="T5" s="22"/>
    </row>
    <row r="6" spans="1:20" ht="14.25">
      <c r="A6" s="81"/>
      <c r="B6" s="81"/>
      <c r="C6" s="81"/>
      <c r="D6" s="81"/>
      <c r="E6" s="81"/>
      <c r="F6" s="81"/>
      <c r="G6" s="81"/>
      <c r="H6" s="81"/>
      <c r="I6" s="81"/>
      <c r="J6" s="81"/>
      <c r="K6" s="81"/>
      <c r="L6" s="81"/>
      <c r="M6" s="81"/>
      <c r="N6" s="81"/>
      <c r="O6" s="81"/>
      <c r="P6" s="81"/>
      <c r="Q6" s="81"/>
      <c r="R6" s="81"/>
      <c r="S6" s="81"/>
      <c r="T6" s="22"/>
    </row>
    <row r="7" spans="1:20" ht="14.25">
      <c r="A7" s="81"/>
      <c r="B7" s="81"/>
      <c r="C7" s="81"/>
      <c r="D7" s="81"/>
      <c r="E7" s="81"/>
      <c r="F7" s="81"/>
      <c r="G7" s="81"/>
      <c r="H7" s="81"/>
      <c r="I7" s="81"/>
      <c r="J7" s="81"/>
      <c r="K7" s="81"/>
      <c r="L7" s="81"/>
      <c r="M7" s="81"/>
      <c r="N7" s="81"/>
      <c r="O7" s="81"/>
      <c r="P7" s="81"/>
      <c r="Q7" s="81"/>
      <c r="R7" s="81"/>
      <c r="S7" s="81"/>
      <c r="T7" s="22"/>
    </row>
    <row r="8" spans="1:20">
      <c r="A8" s="3"/>
      <c r="B8" s="127" t="s">
        <v>105</v>
      </c>
      <c r="C8" s="127"/>
      <c r="D8" s="127"/>
      <c r="E8" s="127"/>
      <c r="F8" s="127"/>
      <c r="G8" s="5"/>
      <c r="H8" s="127" t="s">
        <v>106</v>
      </c>
      <c r="I8" s="127"/>
      <c r="J8" s="127"/>
      <c r="K8" s="127"/>
      <c r="L8" s="127"/>
      <c r="M8" s="5"/>
      <c r="N8" s="27"/>
      <c r="O8" s="127" t="s">
        <v>0</v>
      </c>
      <c r="P8" s="127"/>
      <c r="Q8" s="26"/>
      <c r="R8" s="127" t="s">
        <v>1</v>
      </c>
      <c r="S8" s="127"/>
      <c r="T8" s="28"/>
    </row>
    <row r="9" spans="1:20" ht="24">
      <c r="A9" s="29" t="s">
        <v>2</v>
      </c>
      <c r="B9" s="30" t="s">
        <v>3</v>
      </c>
      <c r="C9" s="30"/>
      <c r="D9" s="30" t="s">
        <v>4</v>
      </c>
      <c r="E9" s="30"/>
      <c r="F9" s="30" t="s">
        <v>5</v>
      </c>
      <c r="G9" s="30"/>
      <c r="H9" s="30" t="s">
        <v>3</v>
      </c>
      <c r="I9" s="30"/>
      <c r="J9" s="30" t="s">
        <v>4</v>
      </c>
      <c r="K9" s="30"/>
      <c r="L9" s="30" t="s">
        <v>5</v>
      </c>
      <c r="M9" s="31"/>
      <c r="N9" s="32" t="s">
        <v>6</v>
      </c>
      <c r="O9" s="124" t="s">
        <v>107</v>
      </c>
      <c r="P9" s="124"/>
      <c r="Q9" s="31"/>
      <c r="R9" s="124" t="s">
        <v>99</v>
      </c>
      <c r="S9" s="124"/>
      <c r="T9" s="33"/>
    </row>
    <row r="10" spans="1:20">
      <c r="A10" s="34"/>
      <c r="B10" s="35"/>
      <c r="C10" s="35"/>
      <c r="D10" s="35"/>
      <c r="E10" s="35"/>
      <c r="M10" s="35"/>
      <c r="N10" s="36"/>
      <c r="O10" s="36"/>
      <c r="P10" s="37"/>
      <c r="Q10" s="37"/>
      <c r="R10" s="28"/>
      <c r="S10" s="28"/>
      <c r="T10" s="28"/>
    </row>
    <row r="11" spans="1:20">
      <c r="A11" s="38" t="s">
        <v>7</v>
      </c>
      <c r="F11" s="2" t="s">
        <v>8</v>
      </c>
      <c r="N11" s="1" t="s">
        <v>9</v>
      </c>
      <c r="O11" s="1"/>
    </row>
    <row r="12" spans="1:20" ht="13.5" thickBot="1">
      <c r="A12" s="7" t="s">
        <v>10</v>
      </c>
      <c r="B12" s="2">
        <v>74009.11</v>
      </c>
      <c r="D12" s="2">
        <v>45789.51</v>
      </c>
      <c r="F12" s="2">
        <v>28219.599999999999</v>
      </c>
      <c r="G12" s="5"/>
      <c r="H12" s="2">
        <v>48099.11</v>
      </c>
      <c r="J12" s="2">
        <v>43729.07</v>
      </c>
      <c r="L12" s="2">
        <v>4370.0400000000009</v>
      </c>
      <c r="N12" s="1" t="s">
        <v>11</v>
      </c>
      <c r="O12" s="1"/>
      <c r="P12" s="4"/>
      <c r="Q12" s="4"/>
      <c r="R12" s="1"/>
      <c r="S12" s="4"/>
    </row>
    <row r="13" spans="1:20" ht="13.5" thickBot="1">
      <c r="B13" s="10">
        <v>74009.11</v>
      </c>
      <c r="C13" s="39"/>
      <c r="D13" s="10">
        <v>45789.51</v>
      </c>
      <c r="E13" s="39"/>
      <c r="F13" s="10">
        <v>28219.599999999999</v>
      </c>
      <c r="G13" s="4"/>
      <c r="H13" s="10">
        <v>48099.11</v>
      </c>
      <c r="I13" s="39"/>
      <c r="J13" s="10">
        <v>43729.07</v>
      </c>
      <c r="K13" s="39"/>
      <c r="L13" s="10">
        <v>4370.0400000000009</v>
      </c>
      <c r="N13" s="9" t="s">
        <v>12</v>
      </c>
      <c r="O13" s="5"/>
      <c r="P13" s="40">
        <v>5599664.8499999996</v>
      </c>
      <c r="R13" s="5"/>
      <c r="S13" s="40">
        <v>5599664.8499999996</v>
      </c>
    </row>
    <row r="14" spans="1:20" ht="13.5" thickTop="1">
      <c r="A14" s="41" t="s">
        <v>13</v>
      </c>
      <c r="N14" s="1" t="s">
        <v>15</v>
      </c>
      <c r="O14" s="1"/>
      <c r="R14" s="1"/>
      <c r="S14" s="2"/>
    </row>
    <row r="15" spans="1:20">
      <c r="A15" s="38" t="s">
        <v>14</v>
      </c>
      <c r="F15" s="2" t="s">
        <v>8</v>
      </c>
      <c r="L15" s="2" t="s">
        <v>8</v>
      </c>
      <c r="N15" s="19" t="s">
        <v>87</v>
      </c>
    </row>
    <row r="16" spans="1:20">
      <c r="A16" s="7" t="s">
        <v>16</v>
      </c>
      <c r="B16" s="2">
        <v>990569.82</v>
      </c>
      <c r="D16" s="2">
        <v>0</v>
      </c>
      <c r="F16" s="2">
        <v>990569.82</v>
      </c>
      <c r="H16" s="2">
        <v>990569.82</v>
      </c>
      <c r="J16" s="2">
        <v>0</v>
      </c>
      <c r="L16" s="2">
        <v>990569.82</v>
      </c>
      <c r="M16" s="9"/>
      <c r="N16" s="8" t="s">
        <v>18</v>
      </c>
      <c r="P16" s="2">
        <v>887794.5</v>
      </c>
      <c r="R16" s="8"/>
      <c r="S16" s="2">
        <v>923340.88</v>
      </c>
      <c r="T16" s="7"/>
    </row>
    <row r="17" spans="1:19" ht="13.5" thickBot="1">
      <c r="A17" s="7" t="s">
        <v>17</v>
      </c>
      <c r="B17" s="2">
        <v>190678.84</v>
      </c>
      <c r="D17" s="2">
        <v>0</v>
      </c>
      <c r="F17" s="2">
        <v>190678.84</v>
      </c>
      <c r="H17" s="2">
        <v>190678.84</v>
      </c>
      <c r="J17" s="2">
        <v>0</v>
      </c>
      <c r="L17" s="2">
        <v>190678.84</v>
      </c>
      <c r="N17" s="9" t="s">
        <v>20</v>
      </c>
      <c r="O17" s="9"/>
      <c r="P17" s="5">
        <v>38180.42</v>
      </c>
      <c r="Q17" s="5"/>
      <c r="R17" s="9"/>
      <c r="S17" s="5">
        <v>45302.27</v>
      </c>
    </row>
    <row r="18" spans="1:19" ht="13.5" thickBot="1">
      <c r="A18" s="7" t="s">
        <v>19</v>
      </c>
      <c r="B18" s="2">
        <v>6185509.1900000004</v>
      </c>
      <c r="D18" s="2">
        <v>1855652.74</v>
      </c>
      <c r="F18" s="2">
        <v>4329856.45</v>
      </c>
      <c r="H18" s="2">
        <v>6185509.1900000004</v>
      </c>
      <c r="J18" s="2">
        <v>1546377.28</v>
      </c>
      <c r="L18" s="2">
        <v>4639131.91</v>
      </c>
      <c r="P18" s="10">
        <v>925974.92</v>
      </c>
      <c r="Q18" s="4"/>
      <c r="R18" s="8"/>
      <c r="S18" s="10">
        <v>968643.15</v>
      </c>
    </row>
    <row r="19" spans="1:19" ht="13.5" thickTop="1">
      <c r="A19" s="7" t="s">
        <v>21</v>
      </c>
      <c r="B19" s="2">
        <v>3909043.04</v>
      </c>
      <c r="D19" s="2">
        <v>3239934.46</v>
      </c>
      <c r="F19" s="2">
        <v>669108.58000000007</v>
      </c>
      <c r="H19" s="2">
        <v>3745731.63</v>
      </c>
      <c r="J19" s="2">
        <v>3025811.46</v>
      </c>
      <c r="L19" s="2">
        <v>719920.16999999993</v>
      </c>
      <c r="N19" s="1" t="s">
        <v>23</v>
      </c>
      <c r="O19" s="1"/>
      <c r="P19" s="5"/>
      <c r="Q19" s="5"/>
      <c r="R19" s="1"/>
      <c r="S19" s="5"/>
    </row>
    <row r="20" spans="1:19" ht="13.5" thickBot="1">
      <c r="A20" s="7" t="s">
        <v>22</v>
      </c>
      <c r="B20" s="2">
        <v>139150.42000000001</v>
      </c>
      <c r="D20" s="2">
        <v>139150.34</v>
      </c>
      <c r="F20" s="2">
        <v>8.0000000016298145E-2</v>
      </c>
      <c r="H20" s="2">
        <v>139150.42000000001</v>
      </c>
      <c r="J20" s="2">
        <v>139150.34</v>
      </c>
      <c r="L20" s="2">
        <v>8.0000000016298145E-2</v>
      </c>
      <c r="N20" s="11" t="s">
        <v>102</v>
      </c>
      <c r="O20" s="11"/>
      <c r="P20" s="6">
        <v>-243852.17049999163</v>
      </c>
      <c r="Q20" s="4"/>
      <c r="R20" s="9"/>
      <c r="S20" s="6">
        <v>21896932.049500007</v>
      </c>
    </row>
    <row r="21" spans="1:19" ht="14.25" thickTop="1" thickBot="1">
      <c r="A21" s="7" t="s">
        <v>24</v>
      </c>
      <c r="B21" s="15">
        <v>2316006.2799999998</v>
      </c>
      <c r="D21" s="15">
        <v>2151079.91</v>
      </c>
      <c r="F21" s="15">
        <v>164926.36999999965</v>
      </c>
      <c r="H21" s="15">
        <v>2253290.98</v>
      </c>
      <c r="J21" s="15">
        <v>2042234.99</v>
      </c>
      <c r="L21" s="15">
        <v>211055.99</v>
      </c>
      <c r="N21" s="13" t="s">
        <v>27</v>
      </c>
      <c r="O21" s="13"/>
      <c r="P21" s="12">
        <v>6281787.5995000079</v>
      </c>
      <c r="Q21" s="4"/>
      <c r="R21" s="13"/>
      <c r="S21" s="12">
        <v>28465240.049500003</v>
      </c>
    </row>
    <row r="22" spans="1:19" ht="13.5" thickBot="1">
      <c r="A22" s="41" t="s">
        <v>25</v>
      </c>
      <c r="B22" s="42">
        <v>13730957.59</v>
      </c>
      <c r="C22" s="43"/>
      <c r="D22" s="42">
        <v>7385817.4500000002</v>
      </c>
      <c r="E22" s="4"/>
      <c r="F22" s="42">
        <v>6345140.1400000006</v>
      </c>
      <c r="G22" s="4"/>
      <c r="H22" s="42">
        <v>13504930.880000001</v>
      </c>
      <c r="I22" s="43"/>
      <c r="J22" s="42">
        <v>6753574.0700000003</v>
      </c>
      <c r="K22" s="4"/>
      <c r="L22" s="42">
        <v>6751356.8100000005</v>
      </c>
      <c r="M22" s="44"/>
    </row>
    <row r="23" spans="1:19" ht="13.5" thickBot="1">
      <c r="A23" s="41" t="s">
        <v>26</v>
      </c>
      <c r="F23" s="10">
        <v>6345140.1400000006</v>
      </c>
      <c r="G23" s="4"/>
      <c r="L23" s="10">
        <v>6751356.8100000005</v>
      </c>
      <c r="N23" s="82"/>
      <c r="O23" s="83"/>
      <c r="P23" s="84"/>
      <c r="Q23" s="84"/>
      <c r="R23" s="85"/>
      <c r="S23" s="85"/>
    </row>
    <row r="24" spans="1:19" ht="13.5" thickTop="1"/>
    <row r="25" spans="1:19">
      <c r="A25" s="38" t="s">
        <v>28</v>
      </c>
      <c r="M25" s="45"/>
      <c r="N25" s="1" t="s">
        <v>30</v>
      </c>
      <c r="O25" s="1"/>
      <c r="P25" s="14"/>
      <c r="Q25" s="14"/>
      <c r="R25" s="1"/>
      <c r="S25" s="14"/>
    </row>
    <row r="26" spans="1:19">
      <c r="A26" s="38" t="s">
        <v>29</v>
      </c>
      <c r="B26" s="5"/>
      <c r="C26" s="5"/>
      <c r="D26" s="5"/>
      <c r="E26" s="5"/>
      <c r="F26" s="5"/>
      <c r="G26" s="5"/>
      <c r="H26" s="5"/>
      <c r="I26" s="5"/>
      <c r="J26" s="5"/>
      <c r="K26" s="5"/>
      <c r="L26" s="5"/>
      <c r="M26" s="45"/>
      <c r="N26" s="1" t="s">
        <v>32</v>
      </c>
      <c r="O26" s="1"/>
      <c r="R26" s="1"/>
      <c r="S26" s="2"/>
    </row>
    <row r="27" spans="1:19">
      <c r="A27" s="7" t="s">
        <v>31</v>
      </c>
      <c r="B27" s="5"/>
      <c r="C27" s="5"/>
      <c r="D27" s="5"/>
      <c r="E27" s="5"/>
      <c r="H27" s="5"/>
      <c r="I27" s="5"/>
      <c r="J27" s="5"/>
      <c r="K27" s="5"/>
      <c r="M27" s="5"/>
      <c r="N27" s="9" t="s">
        <v>34</v>
      </c>
      <c r="O27" s="9"/>
      <c r="P27" s="2">
        <v>10991054.41</v>
      </c>
      <c r="R27" s="9"/>
      <c r="S27" s="2">
        <v>34477391.100000001</v>
      </c>
    </row>
    <row r="28" spans="1:19" ht="13.5" thickBot="1">
      <c r="A28" s="7" t="s">
        <v>33</v>
      </c>
      <c r="B28" s="5"/>
      <c r="C28" s="5"/>
      <c r="D28" s="5"/>
      <c r="E28" s="5"/>
      <c r="F28" s="2">
        <v>1015229.73</v>
      </c>
      <c r="G28" s="5"/>
      <c r="H28" s="5"/>
      <c r="I28" s="5"/>
      <c r="J28" s="5"/>
      <c r="K28" s="5"/>
      <c r="L28" s="2">
        <v>1354320.6099999999</v>
      </c>
      <c r="M28" s="5"/>
      <c r="N28" s="9" t="s">
        <v>35</v>
      </c>
      <c r="O28" s="9"/>
      <c r="P28" s="2">
        <v>82920.990000000005</v>
      </c>
      <c r="R28" s="9"/>
      <c r="S28" s="2">
        <v>1080528.67</v>
      </c>
    </row>
    <row r="29" spans="1:19" ht="13.5" thickBot="1">
      <c r="B29" s="5"/>
      <c r="C29" s="5"/>
      <c r="D29" s="5"/>
      <c r="E29" s="5"/>
      <c r="F29" s="46">
        <v>1015229.73</v>
      </c>
      <c r="G29" s="4"/>
      <c r="H29" s="5"/>
      <c r="I29" s="5"/>
      <c r="J29" s="5"/>
      <c r="K29" s="5"/>
      <c r="L29" s="10">
        <v>1354320.6099999999</v>
      </c>
      <c r="M29" s="5"/>
      <c r="N29" s="9" t="s">
        <v>86</v>
      </c>
      <c r="O29" s="9"/>
      <c r="P29" s="2">
        <v>35980.89</v>
      </c>
      <c r="R29" s="9"/>
      <c r="S29" s="2">
        <v>24277.61</v>
      </c>
    </row>
    <row r="30" spans="1:19" ht="14.25" thickTop="1" thickBot="1">
      <c r="A30" s="38" t="s">
        <v>36</v>
      </c>
      <c r="M30" s="5"/>
      <c r="N30" s="8" t="s">
        <v>37</v>
      </c>
      <c r="P30" s="15">
        <v>427693.26</v>
      </c>
      <c r="Q30" s="5"/>
      <c r="R30" s="8"/>
      <c r="S30" s="15">
        <v>1359374.36</v>
      </c>
    </row>
    <row r="31" spans="1:19" ht="13.5" thickBot="1">
      <c r="A31" s="3" t="s">
        <v>38</v>
      </c>
      <c r="D31" s="5">
        <v>10795611.59</v>
      </c>
      <c r="F31" s="5"/>
      <c r="J31" s="5">
        <v>33147747.75</v>
      </c>
      <c r="L31" s="5"/>
      <c r="P31" s="10">
        <v>11537649.550000001</v>
      </c>
      <c r="Q31" s="4"/>
      <c r="R31" s="8"/>
      <c r="S31" s="10">
        <v>36941571.740000002</v>
      </c>
    </row>
    <row r="32" spans="1:19" ht="14.25" thickTop="1" thickBot="1">
      <c r="A32" s="3" t="s">
        <v>124</v>
      </c>
      <c r="D32" s="47">
        <v>3872889.12</v>
      </c>
      <c r="F32" s="5">
        <v>6922722.4699999997</v>
      </c>
      <c r="J32" s="47">
        <v>3872889.12</v>
      </c>
      <c r="L32" s="5">
        <v>29274858.629999999</v>
      </c>
      <c r="N32" s="13" t="s">
        <v>40</v>
      </c>
      <c r="O32" s="13"/>
      <c r="P32" s="12">
        <v>11537649.550000001</v>
      </c>
      <c r="Q32" s="4"/>
      <c r="R32" s="13"/>
      <c r="S32" s="12">
        <v>36941571.740000002</v>
      </c>
    </row>
    <row r="33" spans="1:20">
      <c r="A33" s="3" t="s">
        <v>100</v>
      </c>
      <c r="F33" s="5">
        <v>0</v>
      </c>
      <c r="L33" s="5">
        <v>25354896.149999999</v>
      </c>
      <c r="N33" s="13"/>
      <c r="O33" s="13"/>
      <c r="P33" s="4"/>
      <c r="Q33" s="4"/>
      <c r="R33" s="13"/>
      <c r="S33" s="4"/>
    </row>
    <row r="34" spans="1:20">
      <c r="A34" s="3" t="s">
        <v>110</v>
      </c>
      <c r="F34" s="5">
        <v>117171.88</v>
      </c>
      <c r="L34" s="5">
        <v>0</v>
      </c>
      <c r="O34" s="13"/>
      <c r="P34" s="4"/>
      <c r="Q34" s="4"/>
      <c r="R34" s="13"/>
      <c r="S34" s="4"/>
    </row>
    <row r="35" spans="1:20" ht="13.5" thickBot="1">
      <c r="A35" s="3" t="s">
        <v>39</v>
      </c>
      <c r="F35" s="5">
        <v>171148.89</v>
      </c>
      <c r="L35" s="5">
        <v>78130.84</v>
      </c>
      <c r="N35" s="1" t="s">
        <v>45</v>
      </c>
      <c r="O35" s="13"/>
      <c r="P35" s="4"/>
      <c r="Q35" s="4"/>
      <c r="R35" s="13"/>
      <c r="S35" s="4"/>
    </row>
    <row r="36" spans="1:20" ht="13.5" thickBot="1">
      <c r="F36" s="10">
        <v>7211043.2399999993</v>
      </c>
      <c r="G36" s="4"/>
      <c r="L36" s="10">
        <v>54707885.620000005</v>
      </c>
      <c r="M36" s="8"/>
      <c r="N36" s="8" t="s">
        <v>47</v>
      </c>
      <c r="O36" s="13"/>
      <c r="P36" s="15">
        <v>127137.68</v>
      </c>
      <c r="Q36" s="5"/>
      <c r="R36" s="13"/>
      <c r="S36" s="15">
        <v>114288.67</v>
      </c>
    </row>
    <row r="37" spans="1:20" ht="14.25" thickTop="1" thickBot="1">
      <c r="A37" s="38" t="s">
        <v>41</v>
      </c>
      <c r="M37" s="8"/>
      <c r="N37" s="13"/>
      <c r="O37" s="13"/>
      <c r="P37" s="10">
        <v>127137.68</v>
      </c>
      <c r="Q37" s="4"/>
      <c r="R37" s="13"/>
      <c r="S37" s="10">
        <v>114288.67</v>
      </c>
    </row>
    <row r="38" spans="1:20" ht="14.25" thickTop="1" thickBot="1">
      <c r="A38" s="7" t="s">
        <v>42</v>
      </c>
      <c r="B38" s="8"/>
      <c r="C38" s="8"/>
      <c r="D38" s="16"/>
      <c r="E38" s="16"/>
      <c r="F38" s="2">
        <v>416973.45</v>
      </c>
      <c r="H38" s="8"/>
      <c r="I38" s="8"/>
      <c r="J38" s="16"/>
      <c r="K38" s="16"/>
      <c r="L38" s="2">
        <v>992300.62</v>
      </c>
      <c r="M38" s="44"/>
    </row>
    <row r="39" spans="1:20" ht="13.5" thickBot="1">
      <c r="B39" s="8"/>
      <c r="C39" s="8"/>
      <c r="D39" s="16"/>
      <c r="E39" s="16"/>
      <c r="F39" s="10">
        <v>416973.45</v>
      </c>
      <c r="G39" s="4"/>
      <c r="H39" s="8"/>
      <c r="I39" s="8"/>
      <c r="J39" s="16"/>
      <c r="K39" s="16"/>
      <c r="L39" s="10">
        <v>992300.62</v>
      </c>
      <c r="M39" s="44"/>
    </row>
    <row r="40" spans="1:20" ht="14.25" thickTop="1" thickBot="1">
      <c r="A40" s="41" t="s">
        <v>43</v>
      </c>
      <c r="F40" s="48">
        <v>8643246.4199999999</v>
      </c>
      <c r="G40" s="4"/>
      <c r="L40" s="48">
        <v>57054506.850000001</v>
      </c>
      <c r="M40" s="49"/>
    </row>
    <row r="41" spans="1:20" ht="13.5" thickTop="1">
      <c r="M41" s="49"/>
    </row>
    <row r="42" spans="1:20">
      <c r="A42" s="1" t="s">
        <v>44</v>
      </c>
      <c r="F42" s="4"/>
      <c r="G42" s="4"/>
      <c r="L42" s="4"/>
      <c r="M42" s="49"/>
    </row>
    <row r="43" spans="1:20" ht="13.5" thickBot="1">
      <c r="A43" s="7" t="s">
        <v>46</v>
      </c>
      <c r="F43" s="15">
        <v>2929968.67</v>
      </c>
      <c r="G43" s="4"/>
      <c r="L43" s="15">
        <v>1710866.76</v>
      </c>
      <c r="M43" s="49"/>
    </row>
    <row r="44" spans="1:20" ht="13.5" thickBot="1">
      <c r="A44" s="41"/>
      <c r="F44" s="10">
        <v>2929968.67</v>
      </c>
      <c r="G44" s="4"/>
      <c r="L44" s="10">
        <v>1710866.76</v>
      </c>
      <c r="T44" s="8"/>
    </row>
    <row r="45" spans="1:20" ht="13.5" thickTop="1">
      <c r="A45" s="41"/>
      <c r="F45" s="4"/>
      <c r="G45" s="4"/>
      <c r="L45" s="4"/>
      <c r="N45" s="9"/>
      <c r="O45" s="9"/>
      <c r="P45" s="5"/>
      <c r="Q45" s="5"/>
      <c r="R45" s="9"/>
      <c r="S45" s="5"/>
    </row>
    <row r="46" spans="1:20" ht="13.5" thickBot="1">
      <c r="A46" s="38" t="s">
        <v>48</v>
      </c>
      <c r="F46" s="12">
        <v>17946574.829999998</v>
      </c>
      <c r="G46" s="4"/>
      <c r="L46" s="12">
        <v>65521100.460000001</v>
      </c>
      <c r="M46" s="49"/>
      <c r="N46" s="17" t="s">
        <v>103</v>
      </c>
      <c r="O46" s="17"/>
      <c r="P46" s="12">
        <v>17946574.829500008</v>
      </c>
      <c r="Q46" s="4"/>
      <c r="R46" s="17"/>
      <c r="S46" s="12">
        <v>65521100.459500007</v>
      </c>
      <c r="T46" s="50"/>
    </row>
    <row r="47" spans="1:20" ht="13.5" thickTop="1">
      <c r="F47" s="5"/>
      <c r="G47" s="5"/>
      <c r="L47" s="5"/>
      <c r="R47" s="8"/>
      <c r="S47" s="2"/>
      <c r="T47" s="8"/>
    </row>
    <row r="48" spans="1:20">
      <c r="A48" s="38" t="s">
        <v>49</v>
      </c>
      <c r="F48" s="5"/>
      <c r="G48" s="5"/>
      <c r="L48" s="5"/>
      <c r="N48" s="38" t="s">
        <v>50</v>
      </c>
      <c r="O48" s="50"/>
      <c r="R48" s="8"/>
      <c r="S48" s="2"/>
    </row>
    <row r="49" spans="1:20">
      <c r="A49" s="7" t="s">
        <v>51</v>
      </c>
      <c r="B49" s="49"/>
      <c r="C49" s="49"/>
      <c r="D49" s="49"/>
      <c r="E49" s="49"/>
      <c r="F49" s="5">
        <v>0.18</v>
      </c>
      <c r="G49" s="44"/>
      <c r="H49" s="49"/>
      <c r="I49" s="49"/>
      <c r="J49" s="49"/>
      <c r="K49" s="49"/>
      <c r="L49" s="5">
        <v>0.18</v>
      </c>
      <c r="N49" s="7" t="s">
        <v>52</v>
      </c>
      <c r="O49" s="2"/>
      <c r="P49" s="2">
        <v>0.18</v>
      </c>
      <c r="Q49" s="49"/>
      <c r="R49" s="50"/>
      <c r="S49" s="2">
        <v>0.18</v>
      </c>
    </row>
    <row r="50" spans="1:20">
      <c r="A50" s="7" t="s">
        <v>53</v>
      </c>
      <c r="F50" s="5">
        <v>30276567.34</v>
      </c>
      <c r="G50" s="5"/>
      <c r="L50" s="5">
        <v>40500906.350000001</v>
      </c>
      <c r="N50" s="7" t="s">
        <v>54</v>
      </c>
      <c r="O50" s="2"/>
      <c r="P50" s="2">
        <v>30276567.34</v>
      </c>
      <c r="Q50" s="5"/>
      <c r="R50" s="2"/>
      <c r="S50" s="5">
        <v>40500906.350000001</v>
      </c>
    </row>
    <row r="51" spans="1:20" ht="13.5" thickBot="1">
      <c r="A51" s="7" t="s">
        <v>101</v>
      </c>
      <c r="F51" s="5">
        <v>1284977.8399999999</v>
      </c>
      <c r="G51" s="5"/>
      <c r="L51" s="5">
        <v>1054547.4100000001</v>
      </c>
      <c r="N51" s="7" t="s">
        <v>101</v>
      </c>
      <c r="O51" s="2"/>
      <c r="P51" s="2">
        <v>1284977.8399999999</v>
      </c>
      <c r="Q51" s="5"/>
      <c r="R51" s="2"/>
      <c r="S51" s="5">
        <v>1054547.4100000001</v>
      </c>
    </row>
    <row r="52" spans="1:20" ht="13.5" thickBot="1">
      <c r="F52" s="10">
        <v>31561545.359999999</v>
      </c>
      <c r="G52" s="4"/>
      <c r="L52" s="10">
        <v>40500906.530000001</v>
      </c>
      <c r="M52" s="51"/>
      <c r="N52" s="7"/>
      <c r="O52" s="2"/>
      <c r="P52" s="10">
        <v>31561545.359999999</v>
      </c>
      <c r="Q52" s="4"/>
      <c r="R52" s="2"/>
      <c r="S52" s="10">
        <v>40500906.530000001</v>
      </c>
    </row>
    <row r="53" spans="1:20" ht="10.5" customHeight="1" thickTop="1">
      <c r="F53" s="4"/>
      <c r="G53" s="4"/>
      <c r="L53" s="4"/>
      <c r="M53" s="51"/>
    </row>
    <row r="54" spans="1:20">
      <c r="A54" s="52" t="s">
        <v>88</v>
      </c>
      <c r="F54" s="4"/>
      <c r="G54" s="4"/>
      <c r="L54" s="4"/>
      <c r="M54" s="53"/>
      <c r="N54" s="7"/>
      <c r="O54" s="2"/>
      <c r="P54" s="4"/>
      <c r="Q54" s="4"/>
      <c r="R54" s="2"/>
      <c r="S54" s="4"/>
      <c r="T54" s="7"/>
    </row>
    <row r="55" spans="1:20">
      <c r="A55" s="52"/>
      <c r="F55" s="4"/>
      <c r="G55" s="4"/>
      <c r="L55" s="4"/>
      <c r="M55" s="53"/>
      <c r="P55" s="4"/>
      <c r="Q55" s="4"/>
      <c r="R55" s="2"/>
      <c r="S55" s="4"/>
      <c r="T55" s="7"/>
    </row>
    <row r="56" spans="1:20">
      <c r="A56" s="51"/>
      <c r="F56" s="5"/>
      <c r="G56" s="5"/>
      <c r="H56" s="5"/>
      <c r="I56" s="5"/>
      <c r="J56" s="5"/>
      <c r="K56" s="5"/>
      <c r="L56" s="5"/>
      <c r="M56" s="55"/>
      <c r="T56" s="56"/>
    </row>
    <row r="57" spans="1:20">
      <c r="A57" s="51"/>
      <c r="B57" s="51"/>
      <c r="C57" s="51"/>
      <c r="D57" s="51"/>
      <c r="E57" s="51"/>
      <c r="F57" s="51"/>
      <c r="G57" s="51"/>
      <c r="H57" s="51"/>
      <c r="I57" s="51"/>
      <c r="J57" s="51"/>
      <c r="K57" s="51"/>
      <c r="L57" s="51"/>
      <c r="M57" s="57"/>
      <c r="N57" s="51"/>
      <c r="O57" s="51"/>
    </row>
    <row r="58" spans="1:20">
      <c r="A58" s="51"/>
      <c r="B58" s="51"/>
      <c r="C58" s="51"/>
      <c r="D58" s="51"/>
      <c r="E58" s="51"/>
      <c r="F58" s="51"/>
      <c r="G58" s="51"/>
      <c r="H58" s="51"/>
      <c r="I58" s="51"/>
      <c r="J58" s="51"/>
      <c r="K58" s="51"/>
      <c r="L58" s="51"/>
      <c r="M58" s="57"/>
      <c r="N58" s="51"/>
      <c r="O58" s="51"/>
      <c r="P58" s="51"/>
      <c r="Q58" s="51"/>
      <c r="R58" s="51"/>
      <c r="S58" s="51"/>
    </row>
    <row r="59" spans="1:20">
      <c r="A59" s="53"/>
      <c r="B59" s="51"/>
      <c r="C59" s="51"/>
      <c r="D59" s="51"/>
      <c r="E59" s="51"/>
      <c r="F59" s="51"/>
      <c r="G59" s="51"/>
      <c r="H59" s="51"/>
      <c r="I59" s="51"/>
      <c r="J59" s="51"/>
      <c r="K59" s="51"/>
      <c r="L59" s="51"/>
      <c r="M59" s="58"/>
      <c r="N59" s="51"/>
      <c r="O59" s="51"/>
      <c r="P59" s="51"/>
      <c r="Q59" s="51"/>
      <c r="R59" s="51"/>
      <c r="S59" s="51"/>
      <c r="T59" s="8"/>
    </row>
    <row r="60" spans="1:20">
      <c r="A60" s="53"/>
      <c r="B60" s="51"/>
      <c r="C60" s="51"/>
      <c r="D60" s="51"/>
      <c r="E60" s="51"/>
      <c r="F60" s="51"/>
      <c r="G60" s="51"/>
      <c r="H60" s="51"/>
      <c r="I60" s="51"/>
      <c r="J60" s="51"/>
      <c r="K60" s="51"/>
      <c r="L60" s="51"/>
      <c r="M60" s="58"/>
      <c r="N60" s="53"/>
      <c r="O60" s="53"/>
      <c r="P60" s="51"/>
      <c r="Q60" s="51"/>
      <c r="R60" s="51"/>
      <c r="S60" s="51"/>
      <c r="T60" s="8"/>
    </row>
    <row r="61" spans="1:20">
      <c r="A61" s="128" t="s">
        <v>55</v>
      </c>
      <c r="B61" s="128"/>
      <c r="C61" s="128"/>
      <c r="D61" s="128"/>
      <c r="E61" s="128"/>
      <c r="F61" s="128"/>
      <c r="G61" s="128"/>
      <c r="H61" s="128"/>
      <c r="I61" s="128"/>
      <c r="J61" s="128"/>
      <c r="K61" s="128"/>
      <c r="L61" s="128"/>
      <c r="M61" s="57"/>
      <c r="N61" s="128" t="s">
        <v>56</v>
      </c>
      <c r="O61" s="128"/>
      <c r="P61" s="128"/>
      <c r="Q61" s="128"/>
      <c r="R61" s="128"/>
      <c r="S61" s="128"/>
    </row>
    <row r="62" spans="1:20">
      <c r="A62" s="130" t="s">
        <v>108</v>
      </c>
      <c r="B62" s="130"/>
      <c r="C62" s="130"/>
      <c r="D62" s="130"/>
      <c r="E62" s="130"/>
      <c r="F62" s="130"/>
      <c r="G62" s="130"/>
      <c r="H62" s="130"/>
      <c r="I62" s="130"/>
      <c r="J62" s="130"/>
      <c r="K62" s="130"/>
      <c r="L62" s="130"/>
      <c r="M62" s="57"/>
      <c r="N62" s="130" t="s">
        <v>108</v>
      </c>
      <c r="O62" s="130"/>
      <c r="P62" s="130"/>
      <c r="Q62" s="130"/>
      <c r="R62" s="130"/>
      <c r="S62" s="130"/>
    </row>
    <row r="63" spans="1:20" ht="36">
      <c r="A63" s="58" t="s">
        <v>57</v>
      </c>
      <c r="B63" s="128" t="s">
        <v>105</v>
      </c>
      <c r="C63" s="128"/>
      <c r="D63" s="128"/>
      <c r="E63" s="128"/>
      <c r="F63" s="128"/>
      <c r="G63" s="54"/>
      <c r="H63" s="128" t="s">
        <v>106</v>
      </c>
      <c r="I63" s="128"/>
      <c r="J63" s="128"/>
      <c r="K63" s="128"/>
      <c r="L63" s="128"/>
      <c r="M63" s="59"/>
      <c r="P63" s="86" t="s">
        <v>105</v>
      </c>
      <c r="S63" s="86" t="s">
        <v>106</v>
      </c>
    </row>
    <row r="64" spans="1:20" ht="12.75" customHeight="1">
      <c r="A64" s="57" t="s">
        <v>58</v>
      </c>
      <c r="B64" s="57"/>
      <c r="C64" s="60"/>
      <c r="D64" s="61"/>
      <c r="E64" s="62"/>
      <c r="F64" s="62">
        <v>10210282.380000001</v>
      </c>
      <c r="G64" s="62"/>
      <c r="H64" s="57"/>
      <c r="I64" s="60"/>
      <c r="J64" s="61"/>
      <c r="K64" s="62"/>
      <c r="L64" s="62">
        <v>10458815.890000001</v>
      </c>
      <c r="M64" s="61"/>
      <c r="N64" s="8" t="s">
        <v>114</v>
      </c>
      <c r="O64" s="3"/>
      <c r="P64" s="62">
        <v>-22140784.219999999</v>
      </c>
      <c r="Q64" s="62"/>
      <c r="S64" s="63">
        <v>24839723.929500006</v>
      </c>
    </row>
    <row r="65" spans="1:19">
      <c r="A65" s="58" t="s">
        <v>89</v>
      </c>
      <c r="B65" s="61"/>
      <c r="C65" s="62"/>
      <c r="D65" s="61"/>
      <c r="E65" s="62"/>
      <c r="F65" s="64">
        <v>28942190.710000001</v>
      </c>
      <c r="G65" s="62"/>
      <c r="H65" s="61"/>
      <c r="I65" s="62"/>
      <c r="J65" s="61"/>
      <c r="K65" s="62"/>
      <c r="L65" s="64">
        <v>28913311.489999998</v>
      </c>
      <c r="M65" s="61"/>
      <c r="N65" s="8" t="s">
        <v>113</v>
      </c>
      <c r="O65" s="3"/>
      <c r="P65" s="8"/>
      <c r="Q65" s="3"/>
    </row>
    <row r="66" spans="1:19">
      <c r="A66" s="57" t="s">
        <v>59</v>
      </c>
      <c r="B66" s="61"/>
      <c r="C66" s="62"/>
      <c r="D66" s="61"/>
      <c r="E66" s="62"/>
      <c r="F66" s="21">
        <v>-18731908.329999998</v>
      </c>
      <c r="G66" s="21"/>
      <c r="H66" s="61"/>
      <c r="I66" s="62"/>
      <c r="J66" s="61"/>
      <c r="K66" s="62"/>
      <c r="L66" s="21">
        <v>-18454495.599999998</v>
      </c>
      <c r="M66" s="61"/>
      <c r="N66" s="3" t="s">
        <v>60</v>
      </c>
      <c r="O66" s="3"/>
      <c r="P66" s="64">
        <v>21896932.049500007</v>
      </c>
      <c r="Q66" s="62"/>
      <c r="S66" s="64">
        <v>-2942791.879999999</v>
      </c>
    </row>
    <row r="67" spans="1:19">
      <c r="A67" s="57" t="s">
        <v>61</v>
      </c>
      <c r="B67" s="61"/>
      <c r="C67" s="62"/>
      <c r="D67" s="61"/>
      <c r="E67" s="62"/>
      <c r="F67" s="64">
        <v>21033120.550000001</v>
      </c>
      <c r="G67" s="62"/>
      <c r="H67" s="61"/>
      <c r="I67" s="62"/>
      <c r="J67" s="61"/>
      <c r="K67" s="62"/>
      <c r="L67" s="64">
        <v>16656207.040000001</v>
      </c>
      <c r="M67" s="61"/>
      <c r="N67" s="8" t="s">
        <v>62</v>
      </c>
      <c r="P67" s="62">
        <v>-243852.17049999163</v>
      </c>
      <c r="Q67" s="62"/>
      <c r="S67" s="62">
        <v>21896932.049500007</v>
      </c>
    </row>
    <row r="68" spans="1:19">
      <c r="A68" s="57" t="s">
        <v>62</v>
      </c>
      <c r="B68" s="61"/>
      <c r="C68" s="62"/>
      <c r="D68" s="61"/>
      <c r="E68" s="62"/>
      <c r="F68" s="21">
        <v>2301212.2200000025</v>
      </c>
      <c r="G68" s="21"/>
      <c r="H68" s="61"/>
      <c r="I68" s="62"/>
      <c r="J68" s="61"/>
      <c r="K68" s="62"/>
      <c r="L68" s="21">
        <v>-1798288.5599999968</v>
      </c>
      <c r="M68" s="66"/>
      <c r="O68" s="3"/>
      <c r="Q68" s="62"/>
    </row>
    <row r="69" spans="1:19">
      <c r="A69" s="57" t="s">
        <v>63</v>
      </c>
      <c r="B69" s="18">
        <v>2420562.33</v>
      </c>
      <c r="C69" s="62"/>
      <c r="D69" s="57"/>
      <c r="E69" s="60"/>
      <c r="F69" s="64">
        <v>2420562.33</v>
      </c>
      <c r="G69" s="62"/>
      <c r="H69" s="18">
        <v>2204557.8004999999</v>
      </c>
      <c r="I69" s="62"/>
      <c r="J69" s="57"/>
      <c r="K69" s="60"/>
      <c r="L69" s="64">
        <v>2204557.8004999999</v>
      </c>
      <c r="M69" s="66"/>
      <c r="O69" s="3"/>
      <c r="P69" s="64"/>
      <c r="Q69" s="62"/>
      <c r="S69" s="64"/>
    </row>
    <row r="70" spans="1:19" ht="13.5" thickBot="1">
      <c r="A70" s="57" t="s">
        <v>64</v>
      </c>
      <c r="B70" s="61"/>
      <c r="C70" s="62"/>
      <c r="D70" s="61"/>
      <c r="E70" s="62"/>
      <c r="F70" s="21">
        <v>-119350.10999999754</v>
      </c>
      <c r="G70" s="21"/>
      <c r="H70" s="61"/>
      <c r="I70" s="62"/>
      <c r="J70" s="61"/>
      <c r="K70" s="62"/>
      <c r="L70" s="21">
        <v>-4002846.3604999967</v>
      </c>
      <c r="M70" s="66"/>
      <c r="N70" s="19" t="s">
        <v>116</v>
      </c>
      <c r="P70" s="20">
        <v>-243852.17049999163</v>
      </c>
      <c r="Q70" s="21"/>
      <c r="R70" s="22"/>
      <c r="S70" s="20">
        <v>21896932.049500007</v>
      </c>
    </row>
    <row r="71" spans="1:19" ht="13.5" thickTop="1">
      <c r="A71" s="58" t="s">
        <v>90</v>
      </c>
      <c r="B71" s="61"/>
      <c r="C71" s="62"/>
      <c r="D71" s="61"/>
      <c r="E71" s="62"/>
      <c r="F71" s="21"/>
      <c r="G71" s="21"/>
      <c r="H71" s="61"/>
      <c r="I71" s="62"/>
      <c r="J71" s="61"/>
      <c r="K71" s="62"/>
      <c r="L71" s="21"/>
      <c r="M71" s="66"/>
    </row>
    <row r="72" spans="1:19">
      <c r="A72" s="57" t="s">
        <v>65</v>
      </c>
      <c r="B72" s="61"/>
      <c r="C72" s="62"/>
      <c r="D72" s="18">
        <v>31233.88</v>
      </c>
      <c r="E72" s="62"/>
      <c r="F72" s="21"/>
      <c r="G72" s="21"/>
      <c r="H72" s="61"/>
      <c r="I72" s="62"/>
      <c r="J72" s="18">
        <v>51321.599999999999</v>
      </c>
      <c r="K72" s="62"/>
      <c r="L72" s="21"/>
      <c r="M72" s="66"/>
      <c r="N72" s="19"/>
      <c r="O72" s="3"/>
      <c r="P72" s="62"/>
      <c r="Q72" s="62"/>
      <c r="S72" s="62"/>
    </row>
    <row r="73" spans="1:19">
      <c r="A73" s="58" t="s">
        <v>91</v>
      </c>
      <c r="B73" s="61"/>
      <c r="C73" s="62"/>
      <c r="D73" s="61"/>
      <c r="E73" s="62"/>
      <c r="F73" s="21"/>
      <c r="G73" s="21"/>
      <c r="H73" s="61"/>
      <c r="I73" s="62"/>
      <c r="J73" s="61"/>
      <c r="K73" s="62"/>
      <c r="L73" s="21"/>
      <c r="M73" s="66"/>
      <c r="O73" s="3"/>
      <c r="P73" s="3"/>
      <c r="Q73" s="62"/>
    </row>
    <row r="74" spans="1:19">
      <c r="A74" s="57" t="s">
        <v>66</v>
      </c>
      <c r="B74" s="64">
        <v>0</v>
      </c>
      <c r="C74" s="62"/>
      <c r="D74" s="64">
        <v>0</v>
      </c>
      <c r="E74" s="62"/>
      <c r="F74" s="64">
        <v>31233.88</v>
      </c>
      <c r="G74" s="62"/>
      <c r="H74" s="64">
        <v>888.4</v>
      </c>
      <c r="I74" s="62"/>
      <c r="J74" s="64">
        <v>888.4</v>
      </c>
      <c r="K74" s="62"/>
      <c r="L74" s="64">
        <v>50433.2</v>
      </c>
      <c r="M74" s="66"/>
      <c r="O74" s="3"/>
      <c r="P74" s="3"/>
      <c r="Q74" s="62"/>
    </row>
    <row r="75" spans="1:19">
      <c r="A75" s="58" t="s">
        <v>67</v>
      </c>
      <c r="B75" s="61"/>
      <c r="C75" s="62"/>
      <c r="D75" s="61"/>
      <c r="E75" s="62"/>
      <c r="F75" s="21">
        <v>-88116.229999997537</v>
      </c>
      <c r="G75" s="21"/>
      <c r="H75" s="61"/>
      <c r="I75" s="62"/>
      <c r="J75" s="61"/>
      <c r="K75" s="62"/>
      <c r="L75" s="21">
        <v>-3952413.1604999965</v>
      </c>
      <c r="M75" s="66"/>
      <c r="O75" s="3"/>
      <c r="P75" s="3"/>
      <c r="Q75" s="21"/>
    </row>
    <row r="76" spans="1:19">
      <c r="A76" s="58" t="s">
        <v>68</v>
      </c>
      <c r="B76" s="61"/>
      <c r="C76" s="62"/>
      <c r="D76" s="61"/>
      <c r="E76" s="62"/>
      <c r="F76" s="62"/>
      <c r="G76" s="62"/>
      <c r="H76" s="61"/>
      <c r="I76" s="62"/>
      <c r="J76" s="61"/>
      <c r="K76" s="62"/>
      <c r="L76" s="21"/>
      <c r="M76" s="59"/>
      <c r="O76" s="3"/>
      <c r="P76" s="3"/>
      <c r="Q76" s="3"/>
    </row>
    <row r="77" spans="1:19">
      <c r="A77" s="57" t="s">
        <v>69</v>
      </c>
      <c r="B77" s="61"/>
      <c r="C77" s="62"/>
      <c r="D77" s="61">
        <v>42668.23</v>
      </c>
      <c r="E77" s="62"/>
      <c r="F77" s="61"/>
      <c r="G77" s="61"/>
      <c r="H77" s="61"/>
      <c r="I77" s="62"/>
      <c r="J77" s="61">
        <v>32331443.09</v>
      </c>
      <c r="K77" s="62"/>
      <c r="L77" s="62"/>
      <c r="M77" s="62"/>
      <c r="O77" s="3"/>
      <c r="P77" s="3"/>
      <c r="Q77" s="3"/>
    </row>
    <row r="78" spans="1:19" ht="13.5" thickBot="1">
      <c r="A78" s="57" t="s">
        <v>70</v>
      </c>
      <c r="B78" s="61"/>
      <c r="C78" s="62"/>
      <c r="D78" s="65">
        <v>251822.64</v>
      </c>
      <c r="E78" s="62"/>
      <c r="F78" s="61"/>
      <c r="G78" s="61"/>
      <c r="H78" s="61"/>
      <c r="I78" s="62"/>
      <c r="J78" s="65">
        <v>941898.51</v>
      </c>
      <c r="K78" s="62"/>
      <c r="L78" s="61"/>
      <c r="M78" s="62"/>
      <c r="P78" s="3"/>
      <c r="Q78" s="3"/>
    </row>
    <row r="79" spans="1:19">
      <c r="A79" s="57"/>
      <c r="B79" s="61"/>
      <c r="C79" s="62"/>
      <c r="D79" s="61">
        <v>294490.87</v>
      </c>
      <c r="E79" s="62"/>
      <c r="F79" s="61"/>
      <c r="G79" s="61"/>
      <c r="H79" s="61"/>
      <c r="I79" s="62"/>
      <c r="J79" s="61">
        <v>33273341.600000001</v>
      </c>
      <c r="K79" s="62"/>
      <c r="L79" s="61"/>
      <c r="M79" s="66"/>
    </row>
    <row r="80" spans="1:19">
      <c r="A80" s="58" t="s">
        <v>91</v>
      </c>
      <c r="B80" s="61"/>
      <c r="C80" s="62"/>
      <c r="D80" s="61"/>
      <c r="E80" s="62"/>
      <c r="F80" s="61"/>
      <c r="G80" s="61"/>
      <c r="H80" s="61"/>
      <c r="I80" s="62"/>
      <c r="J80" s="61"/>
      <c r="K80" s="62"/>
      <c r="L80" s="61"/>
      <c r="M80" s="66"/>
    </row>
    <row r="81" spans="1:20">
      <c r="A81" s="57" t="s">
        <v>71</v>
      </c>
      <c r="B81" s="61">
        <v>67674.42</v>
      </c>
      <c r="C81" s="62"/>
      <c r="D81" s="61"/>
      <c r="E81" s="62"/>
      <c r="F81" s="61"/>
      <c r="G81" s="61"/>
      <c r="H81" s="61">
        <v>0</v>
      </c>
      <c r="I81" s="63"/>
      <c r="J81" s="67"/>
      <c r="K81" s="62"/>
      <c r="L81" s="61"/>
      <c r="M81" s="66"/>
    </row>
    <row r="82" spans="1:20">
      <c r="A82" s="57" t="s">
        <v>72</v>
      </c>
      <c r="B82" s="64">
        <v>22279484.440000001</v>
      </c>
      <c r="C82" s="62"/>
      <c r="D82" s="64">
        <v>22347158.860000003</v>
      </c>
      <c r="E82" s="62"/>
      <c r="F82" s="64">
        <v>-22052667.990000002</v>
      </c>
      <c r="G82" s="62"/>
      <c r="H82" s="64">
        <v>4481204.51</v>
      </c>
      <c r="I82" s="63"/>
      <c r="J82" s="64">
        <v>4481204.51</v>
      </c>
      <c r="K82" s="62"/>
      <c r="L82" s="64">
        <v>28792137.090000004</v>
      </c>
      <c r="M82" s="66"/>
    </row>
    <row r="83" spans="1:20">
      <c r="A83" s="57" t="s">
        <v>111</v>
      </c>
      <c r="B83" s="61"/>
      <c r="C83" s="62"/>
      <c r="D83" s="61"/>
      <c r="E83" s="62"/>
      <c r="F83" s="21">
        <v>-22140784.219999999</v>
      </c>
      <c r="G83" s="21"/>
      <c r="H83" s="61"/>
      <c r="I83" s="62"/>
      <c r="J83" s="61"/>
      <c r="K83" s="62"/>
      <c r="L83" s="21">
        <v>24839723.929500006</v>
      </c>
      <c r="M83" s="68"/>
    </row>
    <row r="84" spans="1:20">
      <c r="A84" s="58" t="s">
        <v>91</v>
      </c>
      <c r="B84" s="61"/>
      <c r="C84" s="62"/>
      <c r="D84" s="61"/>
      <c r="E84" s="62"/>
      <c r="F84" s="57"/>
      <c r="G84" s="57"/>
      <c r="H84" s="61"/>
      <c r="I84" s="62"/>
      <c r="J84" s="61"/>
      <c r="K84" s="62"/>
      <c r="L84" s="57"/>
      <c r="M84" s="68"/>
    </row>
    <row r="85" spans="1:20">
      <c r="A85" s="57" t="s">
        <v>73</v>
      </c>
      <c r="B85" s="61"/>
      <c r="C85" s="62"/>
      <c r="D85" s="61">
        <v>634303.81999999995</v>
      </c>
      <c r="E85" s="62"/>
      <c r="F85" s="57"/>
      <c r="G85" s="57"/>
      <c r="H85" s="61"/>
      <c r="I85" s="62"/>
      <c r="J85" s="61">
        <v>666839.55000000005</v>
      </c>
      <c r="K85" s="62"/>
      <c r="L85" s="57"/>
      <c r="M85" s="62"/>
    </row>
    <row r="86" spans="1:20">
      <c r="A86" s="58" t="s">
        <v>92</v>
      </c>
      <c r="B86" s="57"/>
      <c r="C86" s="60"/>
      <c r="G86" s="57"/>
      <c r="H86" s="57"/>
      <c r="I86" s="60"/>
    </row>
    <row r="87" spans="1:20">
      <c r="A87" s="57" t="s">
        <v>74</v>
      </c>
      <c r="B87" s="61"/>
      <c r="C87" s="62"/>
      <c r="D87" s="61">
        <v>634303.81999999995</v>
      </c>
      <c r="E87" s="62"/>
      <c r="F87" s="64">
        <v>0</v>
      </c>
      <c r="G87" s="62"/>
      <c r="H87" s="61"/>
      <c r="I87" s="62"/>
      <c r="J87" s="61">
        <v>666839.55000000005</v>
      </c>
      <c r="K87" s="62"/>
      <c r="L87" s="64">
        <v>0</v>
      </c>
      <c r="M87" s="55"/>
    </row>
    <row r="88" spans="1:20" ht="15.75" thickBot="1">
      <c r="A88" s="58" t="s">
        <v>112</v>
      </c>
      <c r="B88" s="61"/>
      <c r="C88" s="62"/>
      <c r="D88" s="61"/>
      <c r="E88" s="62"/>
      <c r="F88" s="69">
        <v>-22140784.219999999</v>
      </c>
      <c r="G88" s="70"/>
      <c r="H88" s="61"/>
      <c r="I88" s="62"/>
      <c r="J88" s="61"/>
      <c r="K88" s="62"/>
      <c r="L88" s="69">
        <v>24839723.929500006</v>
      </c>
    </row>
    <row r="89" spans="1:20" ht="8.25" customHeight="1" thickTop="1">
      <c r="A89" s="58"/>
      <c r="B89" s="58"/>
      <c r="C89" s="58"/>
      <c r="D89" s="71"/>
      <c r="E89" s="58"/>
      <c r="F89" s="58"/>
      <c r="G89" s="58"/>
      <c r="H89" s="58"/>
      <c r="I89" s="58"/>
      <c r="J89" s="58"/>
      <c r="K89" s="58"/>
      <c r="L89" s="58"/>
      <c r="T89" s="58"/>
    </row>
    <row r="90" spans="1:20">
      <c r="A90" s="55"/>
      <c r="B90" s="55"/>
      <c r="C90" s="55"/>
      <c r="D90" s="55"/>
      <c r="E90" s="55"/>
      <c r="F90" s="55"/>
      <c r="G90" s="55"/>
      <c r="H90" s="55"/>
      <c r="I90" s="55"/>
      <c r="J90" s="24" t="s">
        <v>115</v>
      </c>
      <c r="K90" s="55"/>
      <c r="L90" s="57"/>
      <c r="M90" s="55"/>
      <c r="N90" s="55"/>
      <c r="O90" s="55"/>
      <c r="P90" s="55"/>
      <c r="Q90" s="55"/>
      <c r="R90" s="55"/>
      <c r="S90" s="55"/>
    </row>
    <row r="91" spans="1:20" ht="6" customHeight="1">
      <c r="M91" s="23"/>
      <c r="T91" s="72"/>
    </row>
    <row r="92" spans="1:20">
      <c r="A92" s="129" t="s">
        <v>75</v>
      </c>
      <c r="B92" s="129"/>
      <c r="C92" s="129"/>
      <c r="D92" s="129" t="s">
        <v>75</v>
      </c>
      <c r="E92" s="129"/>
      <c r="F92" s="129"/>
      <c r="G92" s="129"/>
      <c r="H92" s="129"/>
      <c r="I92" s="129"/>
      <c r="J92" s="129" t="s">
        <v>95</v>
      </c>
      <c r="K92" s="129"/>
      <c r="L92" s="129"/>
      <c r="M92" s="129"/>
      <c r="N92" s="129"/>
      <c r="O92" s="129" t="s">
        <v>75</v>
      </c>
      <c r="P92" s="129"/>
      <c r="Q92" s="129"/>
      <c r="R92" s="129"/>
      <c r="S92" s="129"/>
    </row>
    <row r="93" spans="1:20">
      <c r="A93" s="129" t="s">
        <v>76</v>
      </c>
      <c r="B93" s="129"/>
      <c r="C93" s="129"/>
      <c r="D93" s="129" t="s">
        <v>77</v>
      </c>
      <c r="E93" s="129"/>
      <c r="F93" s="129"/>
      <c r="G93" s="129"/>
      <c r="H93" s="129"/>
      <c r="I93" s="129"/>
      <c r="J93" s="129" t="s">
        <v>96</v>
      </c>
      <c r="K93" s="129"/>
      <c r="L93" s="129"/>
      <c r="M93" s="129"/>
      <c r="N93" s="129"/>
      <c r="O93" s="129" t="s">
        <v>78</v>
      </c>
      <c r="P93" s="129"/>
      <c r="Q93" s="129"/>
      <c r="R93" s="129"/>
      <c r="S93" s="129"/>
    </row>
    <row r="94" spans="1:20">
      <c r="A94" s="129" t="s">
        <v>79</v>
      </c>
      <c r="B94" s="129"/>
      <c r="C94" s="129"/>
      <c r="D94" s="129" t="s">
        <v>80</v>
      </c>
      <c r="E94" s="129"/>
      <c r="F94" s="129"/>
      <c r="G94" s="129"/>
      <c r="H94" s="129"/>
      <c r="I94" s="129"/>
      <c r="J94" s="129" t="s">
        <v>81</v>
      </c>
      <c r="K94" s="129"/>
      <c r="L94" s="129"/>
      <c r="M94" s="129"/>
      <c r="N94" s="129"/>
      <c r="O94" s="129" t="s">
        <v>82</v>
      </c>
      <c r="P94" s="129"/>
      <c r="Q94" s="129"/>
      <c r="R94" s="129"/>
      <c r="S94" s="129"/>
    </row>
    <row r="95" spans="1:20">
      <c r="A95" s="3"/>
      <c r="B95" s="73"/>
      <c r="C95" s="3"/>
      <c r="D95" s="3"/>
      <c r="F95" s="3"/>
      <c r="H95" s="3"/>
      <c r="I95" s="3"/>
      <c r="J95" s="3"/>
      <c r="K95" s="3"/>
      <c r="L95" s="3"/>
      <c r="N95" s="73"/>
      <c r="O95" s="129" t="s">
        <v>83</v>
      </c>
      <c r="P95" s="129"/>
      <c r="Q95" s="129"/>
      <c r="R95" s="129"/>
      <c r="S95" s="129"/>
    </row>
    <row r="96" spans="1:20">
      <c r="A96" s="3"/>
      <c r="B96" s="73"/>
      <c r="C96" s="3"/>
      <c r="D96" s="3"/>
      <c r="F96" s="3"/>
      <c r="H96" s="3"/>
      <c r="I96" s="3"/>
      <c r="J96" s="3"/>
      <c r="K96" s="3"/>
      <c r="L96" s="3"/>
      <c r="N96" s="73"/>
      <c r="O96" s="133" t="s">
        <v>84</v>
      </c>
      <c r="P96" s="133"/>
      <c r="Q96" s="133"/>
      <c r="R96" s="133"/>
      <c r="S96" s="133"/>
    </row>
    <row r="97" spans="1:19">
      <c r="A97" s="3"/>
      <c r="B97" s="73"/>
      <c r="C97" s="3"/>
      <c r="D97" s="3"/>
      <c r="F97" s="3"/>
      <c r="H97" s="3"/>
      <c r="I97" s="3"/>
      <c r="J97" s="3"/>
      <c r="K97" s="3"/>
      <c r="L97" s="3"/>
      <c r="N97" s="73"/>
      <c r="O97" s="74"/>
      <c r="P97" s="74"/>
      <c r="Q97" s="74"/>
      <c r="R97" s="74"/>
      <c r="S97" s="74"/>
    </row>
    <row r="98" spans="1:19">
      <c r="A98" s="3"/>
      <c r="B98" s="7"/>
      <c r="C98" s="3"/>
      <c r="D98" s="3"/>
      <c r="F98" s="3"/>
      <c r="H98" s="3"/>
      <c r="I98" s="3"/>
      <c r="J98" s="3"/>
      <c r="K98" s="3"/>
      <c r="L98" s="3"/>
      <c r="N98" s="3"/>
      <c r="O98" s="3"/>
      <c r="P98" s="74" t="s">
        <v>8</v>
      </c>
      <c r="Q98" s="74"/>
      <c r="R98" s="74"/>
    </row>
    <row r="99" spans="1:19">
      <c r="A99" s="134" t="s">
        <v>97</v>
      </c>
      <c r="B99" s="134"/>
      <c r="C99" s="3"/>
      <c r="D99" s="135" t="s">
        <v>98</v>
      </c>
      <c r="E99" s="135"/>
      <c r="F99" s="135"/>
      <c r="G99" s="135"/>
      <c r="H99" s="135"/>
      <c r="I99" s="3"/>
      <c r="J99" s="135" t="s">
        <v>109</v>
      </c>
      <c r="K99" s="135"/>
      <c r="L99" s="135"/>
      <c r="M99" s="135"/>
      <c r="N99" s="135"/>
      <c r="O99" s="136" t="s">
        <v>93</v>
      </c>
      <c r="P99" s="136"/>
      <c r="Q99" s="136"/>
      <c r="R99" s="136"/>
      <c r="S99" s="136"/>
    </row>
    <row r="100" spans="1:19">
      <c r="A100" s="3"/>
      <c r="B100" s="7"/>
      <c r="C100" s="3"/>
      <c r="D100" s="3"/>
      <c r="F100" s="3"/>
      <c r="H100" s="3"/>
      <c r="I100" s="3"/>
      <c r="J100" s="3"/>
      <c r="K100" s="3"/>
      <c r="L100" s="3"/>
      <c r="N100" s="3"/>
      <c r="O100" s="132" t="s">
        <v>94</v>
      </c>
      <c r="P100" s="132"/>
      <c r="Q100" s="132"/>
      <c r="R100" s="132"/>
      <c r="S100" s="132"/>
    </row>
    <row r="101" spans="1:19" ht="13.5" customHeight="1">
      <c r="A101" s="131" t="s">
        <v>117</v>
      </c>
      <c r="B101" s="131"/>
      <c r="C101" s="131"/>
      <c r="D101" s="131"/>
      <c r="E101" s="131"/>
      <c r="F101" s="131"/>
      <c r="G101" s="131"/>
      <c r="H101" s="131"/>
      <c r="I101" s="131"/>
      <c r="J101" s="131"/>
      <c r="K101" s="131"/>
      <c r="L101" s="131"/>
      <c r="M101" s="131"/>
      <c r="N101" s="131"/>
      <c r="O101" s="131"/>
      <c r="P101" s="131"/>
      <c r="Q101" s="131"/>
      <c r="R101" s="131"/>
      <c r="S101" s="131"/>
    </row>
    <row r="102" spans="1:19">
      <c r="A102" s="131" t="s">
        <v>118</v>
      </c>
      <c r="B102" s="131"/>
      <c r="C102" s="131"/>
      <c r="D102" s="131"/>
      <c r="E102" s="131"/>
      <c r="F102" s="131"/>
      <c r="G102" s="131"/>
      <c r="H102" s="131"/>
      <c r="I102" s="131"/>
      <c r="J102" s="131"/>
      <c r="K102" s="131"/>
      <c r="L102" s="131"/>
      <c r="M102" s="131"/>
      <c r="N102" s="131"/>
      <c r="O102" s="131"/>
      <c r="P102" s="131"/>
      <c r="Q102" s="131"/>
      <c r="R102" s="131"/>
      <c r="S102" s="131"/>
    </row>
    <row r="103" spans="1:19">
      <c r="N103" s="3"/>
    </row>
    <row r="120" spans="1:19">
      <c r="L120" s="137" t="s">
        <v>125</v>
      </c>
      <c r="M120" s="137"/>
      <c r="N120" s="137"/>
      <c r="O120" s="137"/>
      <c r="P120" s="137"/>
      <c r="Q120" s="137"/>
      <c r="R120" s="137"/>
      <c r="S120" s="137"/>
    </row>
    <row r="121" spans="1:19">
      <c r="B121" s="87"/>
      <c r="L121" s="88"/>
      <c r="M121" s="88"/>
      <c r="N121" s="89"/>
      <c r="O121" s="89"/>
      <c r="P121" s="88"/>
      <c r="Q121" s="88"/>
      <c r="R121" s="90"/>
      <c r="S121" s="90"/>
    </row>
    <row r="122" spans="1:19">
      <c r="B122" s="91"/>
      <c r="L122" s="137" t="s">
        <v>123</v>
      </c>
      <c r="M122" s="137"/>
      <c r="N122" s="137"/>
      <c r="O122" s="137"/>
      <c r="P122" s="137"/>
      <c r="Q122" s="137"/>
      <c r="R122" s="137"/>
      <c r="S122" s="137"/>
    </row>
    <row r="123" spans="1:19">
      <c r="B123" s="91"/>
      <c r="L123" s="137"/>
      <c r="M123" s="137"/>
      <c r="N123" s="137"/>
      <c r="O123" s="137"/>
      <c r="P123" s="137"/>
      <c r="Q123" s="137"/>
      <c r="R123" s="137"/>
      <c r="S123" s="137"/>
    </row>
    <row r="124" spans="1:19">
      <c r="B124" s="91"/>
      <c r="L124" s="137"/>
      <c r="M124" s="137"/>
      <c r="N124" s="137"/>
      <c r="O124" s="137"/>
      <c r="P124" s="137"/>
      <c r="Q124" s="137"/>
      <c r="R124" s="137"/>
      <c r="S124" s="137"/>
    </row>
    <row r="125" spans="1:19">
      <c r="L125" s="137" t="s">
        <v>119</v>
      </c>
      <c r="M125" s="137"/>
      <c r="N125" s="137"/>
      <c r="O125" s="137" t="s">
        <v>120</v>
      </c>
      <c r="P125" s="137"/>
      <c r="Q125" s="137"/>
      <c r="R125" s="137"/>
      <c r="S125" s="137"/>
    </row>
    <row r="126" spans="1:19">
      <c r="L126" s="137" t="s">
        <v>121</v>
      </c>
      <c r="M126" s="137"/>
      <c r="N126" s="137"/>
      <c r="O126" s="137" t="s">
        <v>122</v>
      </c>
      <c r="P126" s="137"/>
      <c r="Q126" s="137"/>
      <c r="R126" s="137"/>
      <c r="S126" s="137"/>
    </row>
    <row r="127" spans="1:19">
      <c r="A127" s="3"/>
      <c r="B127" s="7"/>
      <c r="C127" s="74"/>
      <c r="G127" s="73"/>
      <c r="H127" s="3"/>
      <c r="I127" s="3"/>
      <c r="J127" s="3"/>
      <c r="K127" s="3"/>
      <c r="L127" s="3"/>
      <c r="M127" s="3"/>
      <c r="N127" s="25"/>
      <c r="O127" s="75"/>
      <c r="P127" s="75"/>
      <c r="Q127" s="76"/>
      <c r="R127" s="23"/>
      <c r="S127" s="75"/>
    </row>
    <row r="128" spans="1:19">
      <c r="M128" s="3"/>
      <c r="N128" s="3"/>
      <c r="O128" s="76"/>
      <c r="R128" s="75"/>
      <c r="S128" s="75"/>
    </row>
    <row r="129" spans="14:14">
      <c r="N129" s="3"/>
    </row>
  </sheetData>
  <mergeCells count="45">
    <mergeCell ref="L125:N125"/>
    <mergeCell ref="O125:S125"/>
    <mergeCell ref="L126:N126"/>
    <mergeCell ref="O126:S126"/>
    <mergeCell ref="L120:S120"/>
    <mergeCell ref="L122:S122"/>
    <mergeCell ref="L123:N123"/>
    <mergeCell ref="O123:S123"/>
    <mergeCell ref="L124:N124"/>
    <mergeCell ref="O124:S124"/>
    <mergeCell ref="O100:S100"/>
    <mergeCell ref="O95:S95"/>
    <mergeCell ref="O96:S96"/>
    <mergeCell ref="A99:B99"/>
    <mergeCell ref="D99:H99"/>
    <mergeCell ref="J99:N99"/>
    <mergeCell ref="O99:S99"/>
    <mergeCell ref="A101:S101"/>
    <mergeCell ref="A102:S102"/>
    <mergeCell ref="A93:C93"/>
    <mergeCell ref="D93:I93"/>
    <mergeCell ref="J93:N93"/>
    <mergeCell ref="O93:S93"/>
    <mergeCell ref="A94:C94"/>
    <mergeCell ref="D94:I94"/>
    <mergeCell ref="J94:N94"/>
    <mergeCell ref="O94:S94"/>
    <mergeCell ref="A61:L61"/>
    <mergeCell ref="N61:S61"/>
    <mergeCell ref="A92:C92"/>
    <mergeCell ref="D92:I92"/>
    <mergeCell ref="J92:N92"/>
    <mergeCell ref="O92:S92"/>
    <mergeCell ref="B63:F63"/>
    <mergeCell ref="H63:L63"/>
    <mergeCell ref="A62:L62"/>
    <mergeCell ref="N62:S62"/>
    <mergeCell ref="O9:P9"/>
    <mergeCell ref="R9:S9"/>
    <mergeCell ref="A4:S4"/>
    <mergeCell ref="A5:S5"/>
    <mergeCell ref="B8:F8"/>
    <mergeCell ref="H8:L8"/>
    <mergeCell ref="O8:P8"/>
    <mergeCell ref="R8:S8"/>
  </mergeCells>
  <phoneticPr fontId="16" type="noConversion"/>
  <printOptions horizontalCentered="1"/>
  <pageMargins left="0" right="0" top="0.35433070866141736" bottom="0" header="0.31496062992125984" footer="0.31496062992125984"/>
  <pageSetup paperSize="8" scale="70" orientation="portrait" horizontalDpi="4294967293" r:id="rId1"/>
  <drawing r:id="rId2"/>
</worksheet>
</file>

<file path=xl/worksheets/sheet2.xml><?xml version="1.0" encoding="utf-8"?>
<worksheet xmlns="http://schemas.openxmlformats.org/spreadsheetml/2006/main" xmlns:r="http://schemas.openxmlformats.org/officeDocument/2006/relationships">
  <dimension ref="A3:S104"/>
  <sheetViews>
    <sheetView topLeftCell="A110" workbookViewId="0">
      <selection activeCell="P25" sqref="P25"/>
    </sheetView>
  </sheetViews>
  <sheetFormatPr defaultRowHeight="12.75"/>
  <cols>
    <col min="1" max="1" width="38.42578125" style="7" customWidth="1"/>
    <col min="2" max="2" width="12.28515625" style="2" bestFit="1" customWidth="1"/>
    <col min="3" max="3" width="1.7109375" style="2" customWidth="1"/>
    <col min="4" max="4" width="12" style="2" bestFit="1" customWidth="1"/>
    <col min="5" max="5" width="1.7109375" style="2" customWidth="1"/>
    <col min="6" max="6" width="12.85546875" style="2" bestFit="1" customWidth="1"/>
    <col min="7" max="7" width="0.85546875" style="2" customWidth="1"/>
    <col min="8" max="8" width="12.28515625" style="2" bestFit="1" customWidth="1"/>
    <col min="9" max="9" width="1.7109375" style="2" customWidth="1"/>
    <col min="10" max="10" width="12.140625" style="2" customWidth="1"/>
    <col min="11" max="11" width="1.7109375" style="2" customWidth="1"/>
    <col min="12" max="12" width="15.7109375" style="2" bestFit="1" customWidth="1"/>
    <col min="13" max="13" width="15.85546875" style="2" customWidth="1"/>
    <col min="14" max="14" width="32.42578125" style="8" customWidth="1"/>
    <col min="15" max="15" width="7.42578125" style="8" customWidth="1"/>
    <col min="16" max="16" width="15.7109375" style="2" customWidth="1"/>
    <col min="17" max="17" width="0.85546875" style="2" customWidth="1"/>
    <col min="18" max="18" width="1" style="3" customWidth="1"/>
    <col min="19" max="19" width="17.7109375" style="3" customWidth="1"/>
  </cols>
  <sheetData>
    <row r="3" spans="1:19" ht="15">
      <c r="A3" s="77"/>
      <c r="B3" s="78"/>
      <c r="C3" s="78"/>
      <c r="D3" s="78"/>
      <c r="E3" s="78"/>
      <c r="F3" s="78"/>
      <c r="G3" s="78"/>
      <c r="H3" s="78"/>
      <c r="I3" s="78"/>
      <c r="J3" s="78"/>
      <c r="K3" s="78"/>
      <c r="L3" s="78"/>
      <c r="M3" s="78"/>
      <c r="N3" s="79"/>
      <c r="O3" s="79"/>
      <c r="P3" s="78"/>
      <c r="Q3" s="78"/>
      <c r="R3" s="80"/>
      <c r="S3" s="80"/>
    </row>
    <row r="4" spans="1:19" ht="14.25">
      <c r="A4" s="125" t="s">
        <v>85</v>
      </c>
      <c r="B4" s="125"/>
      <c r="C4" s="125"/>
      <c r="D4" s="125"/>
      <c r="E4" s="125"/>
      <c r="F4" s="125"/>
      <c r="G4" s="125"/>
      <c r="H4" s="125"/>
      <c r="I4" s="125"/>
      <c r="J4" s="125"/>
      <c r="K4" s="125"/>
      <c r="L4" s="125"/>
      <c r="M4" s="125"/>
      <c r="N4" s="125"/>
      <c r="O4" s="125"/>
      <c r="P4" s="125"/>
      <c r="Q4" s="125"/>
      <c r="R4" s="125"/>
      <c r="S4" s="125"/>
    </row>
    <row r="5" spans="1:19" ht="14.25">
      <c r="A5" s="126" t="s">
        <v>126</v>
      </c>
      <c r="B5" s="126"/>
      <c r="C5" s="126"/>
      <c r="D5" s="126"/>
      <c r="E5" s="126"/>
      <c r="F5" s="126"/>
      <c r="G5" s="126"/>
      <c r="H5" s="126"/>
      <c r="I5" s="126"/>
      <c r="J5" s="126"/>
      <c r="K5" s="126"/>
      <c r="L5" s="126"/>
      <c r="M5" s="126"/>
      <c r="N5" s="126"/>
      <c r="O5" s="126"/>
      <c r="P5" s="126"/>
      <c r="Q5" s="126"/>
      <c r="R5" s="126"/>
      <c r="S5" s="126"/>
    </row>
    <row r="6" spans="1:19" ht="14.25">
      <c r="A6" s="81"/>
      <c r="B6" s="81"/>
      <c r="C6" s="81"/>
      <c r="D6" s="81"/>
      <c r="E6" s="81"/>
      <c r="F6" s="81"/>
      <c r="G6" s="81"/>
      <c r="H6" s="81"/>
      <c r="I6" s="81"/>
      <c r="J6" s="81"/>
      <c r="K6" s="81"/>
      <c r="L6" s="81"/>
      <c r="M6" s="81"/>
      <c r="N6" s="81"/>
      <c r="O6" s="81"/>
      <c r="P6" s="81"/>
      <c r="Q6" s="81"/>
      <c r="R6" s="81"/>
      <c r="S6" s="81"/>
    </row>
    <row r="7" spans="1:19" ht="7.5" customHeight="1">
      <c r="A7" s="81"/>
      <c r="B7" s="81"/>
      <c r="C7" s="81"/>
      <c r="D7" s="81"/>
      <c r="E7" s="81"/>
      <c r="F7" s="81"/>
      <c r="G7" s="81"/>
      <c r="H7" s="81"/>
      <c r="I7" s="81"/>
      <c r="J7" s="81"/>
      <c r="K7" s="81"/>
      <c r="L7" s="81"/>
      <c r="M7" s="81"/>
      <c r="N7" s="81"/>
      <c r="O7" s="81"/>
      <c r="P7" s="81"/>
      <c r="Q7" s="81"/>
      <c r="R7" s="81"/>
      <c r="S7" s="81"/>
    </row>
    <row r="8" spans="1:19">
      <c r="A8" s="3"/>
      <c r="B8" s="127" t="s">
        <v>127</v>
      </c>
      <c r="C8" s="127"/>
      <c r="D8" s="127"/>
      <c r="E8" s="127"/>
      <c r="F8" s="127"/>
      <c r="G8" s="5"/>
      <c r="H8" s="127" t="s">
        <v>128</v>
      </c>
      <c r="I8" s="127"/>
      <c r="J8" s="127"/>
      <c r="K8" s="127"/>
      <c r="L8" s="127"/>
      <c r="M8" s="5"/>
      <c r="N8" s="27"/>
      <c r="O8" s="127" t="s">
        <v>0</v>
      </c>
      <c r="P8" s="127"/>
      <c r="Q8" s="26"/>
      <c r="R8" s="127" t="s">
        <v>1</v>
      </c>
      <c r="S8" s="127"/>
    </row>
    <row r="9" spans="1:19" ht="24">
      <c r="A9" s="29" t="s">
        <v>2</v>
      </c>
      <c r="B9" s="30" t="s">
        <v>3</v>
      </c>
      <c r="C9" s="30"/>
      <c r="D9" s="30" t="s">
        <v>4</v>
      </c>
      <c r="E9" s="30"/>
      <c r="F9" s="30" t="s">
        <v>5</v>
      </c>
      <c r="G9" s="30"/>
      <c r="H9" s="30" t="s">
        <v>3</v>
      </c>
      <c r="I9" s="30"/>
      <c r="J9" s="30" t="s">
        <v>4</v>
      </c>
      <c r="K9" s="30"/>
      <c r="L9" s="30" t="s">
        <v>5</v>
      </c>
      <c r="M9" s="31"/>
      <c r="N9" s="32" t="s">
        <v>6</v>
      </c>
      <c r="O9" s="124" t="s">
        <v>129</v>
      </c>
      <c r="P9" s="124"/>
      <c r="Q9" s="31"/>
      <c r="R9" s="124" t="s">
        <v>107</v>
      </c>
      <c r="S9" s="124"/>
    </row>
    <row r="10" spans="1:19" ht="7.5" customHeight="1">
      <c r="A10" s="34"/>
      <c r="B10" s="35"/>
      <c r="C10" s="35"/>
      <c r="D10" s="35"/>
      <c r="E10" s="35"/>
      <c r="M10" s="35"/>
      <c r="N10" s="36"/>
      <c r="O10" s="36"/>
      <c r="P10" s="37"/>
      <c r="Q10" s="37"/>
      <c r="R10" s="28"/>
      <c r="S10" s="28"/>
    </row>
    <row r="11" spans="1:19">
      <c r="A11" s="38" t="s">
        <v>7</v>
      </c>
      <c r="F11" s="2" t="s">
        <v>8</v>
      </c>
      <c r="N11" s="1" t="s">
        <v>9</v>
      </c>
      <c r="O11" s="1"/>
    </row>
    <row r="12" spans="1:19" ht="13.5" thickBot="1">
      <c r="A12" s="7" t="s">
        <v>10</v>
      </c>
      <c r="B12" s="2">
        <v>74009.11</v>
      </c>
      <c r="D12" s="2">
        <v>53550.15</v>
      </c>
      <c r="F12" s="2">
        <f>B12-D12</f>
        <v>20458.96</v>
      </c>
      <c r="G12" s="5"/>
      <c r="H12" s="2">
        <v>74009.11</v>
      </c>
      <c r="J12" s="2">
        <v>45789.51</v>
      </c>
      <c r="L12" s="2">
        <f>H12-J12</f>
        <v>28219.599999999999</v>
      </c>
      <c r="N12" s="1" t="s">
        <v>11</v>
      </c>
      <c r="O12" s="1"/>
      <c r="P12" s="4"/>
      <c r="Q12" s="4"/>
      <c r="R12" s="1"/>
      <c r="S12" s="4"/>
    </row>
    <row r="13" spans="1:19" ht="13.5" thickBot="1">
      <c r="B13" s="10">
        <f>SUM(B12)</f>
        <v>74009.11</v>
      </c>
      <c r="C13" s="39"/>
      <c r="D13" s="10">
        <f>SUM(D12)</f>
        <v>53550.15</v>
      </c>
      <c r="E13" s="39"/>
      <c r="F13" s="10">
        <f>SUM(F12)</f>
        <v>20458.96</v>
      </c>
      <c r="G13" s="4"/>
      <c r="H13" s="10">
        <f>SUM(H12)</f>
        <v>74009.11</v>
      </c>
      <c r="I13" s="39"/>
      <c r="J13" s="10">
        <f>SUM(J12)</f>
        <v>45789.51</v>
      </c>
      <c r="K13" s="39"/>
      <c r="L13" s="10">
        <f>SUM(L12)</f>
        <v>28219.599999999999</v>
      </c>
      <c r="N13" s="9" t="s">
        <v>12</v>
      </c>
      <c r="O13" s="5"/>
      <c r="P13" s="40">
        <v>5599664.8499999996</v>
      </c>
      <c r="R13" s="5"/>
      <c r="S13" s="40">
        <v>5599664.8499999996</v>
      </c>
    </row>
    <row r="14" spans="1:19" ht="13.5" thickTop="1">
      <c r="A14" s="41" t="s">
        <v>13</v>
      </c>
      <c r="N14" s="1" t="s">
        <v>15</v>
      </c>
      <c r="O14" s="1"/>
      <c r="R14" s="1"/>
      <c r="S14" s="2"/>
    </row>
    <row r="15" spans="1:19">
      <c r="A15" s="38" t="s">
        <v>14</v>
      </c>
      <c r="F15" s="2" t="s">
        <v>8</v>
      </c>
      <c r="L15" s="2" t="s">
        <v>8</v>
      </c>
      <c r="N15" s="19" t="s">
        <v>87</v>
      </c>
    </row>
    <row r="16" spans="1:19">
      <c r="A16" s="7" t="s">
        <v>16</v>
      </c>
      <c r="B16" s="2">
        <v>990569.82</v>
      </c>
      <c r="D16" s="2">
        <v>0</v>
      </c>
      <c r="F16" s="2">
        <f t="shared" ref="F16:F21" si="0">B16-D16</f>
        <v>990569.82</v>
      </c>
      <c r="H16" s="2">
        <v>990569.82</v>
      </c>
      <c r="J16" s="2">
        <v>0</v>
      </c>
      <c r="L16" s="2">
        <f t="shared" ref="L16:L21" si="1">H16-J16</f>
        <v>990569.82</v>
      </c>
      <c r="M16" s="9"/>
      <c r="N16" s="8" t="s">
        <v>18</v>
      </c>
      <c r="P16" s="2">
        <v>852248.12</v>
      </c>
      <c r="R16" s="8"/>
      <c r="S16" s="2">
        <v>887794.5</v>
      </c>
    </row>
    <row r="17" spans="1:19" ht="13.5" thickBot="1">
      <c r="A17" s="7" t="s">
        <v>17</v>
      </c>
      <c r="B17" s="2">
        <v>190678.84</v>
      </c>
      <c r="D17" s="2">
        <v>0</v>
      </c>
      <c r="F17" s="2">
        <f t="shared" si="0"/>
        <v>190678.84</v>
      </c>
      <c r="H17" s="2">
        <v>190678.84</v>
      </c>
      <c r="J17" s="2">
        <v>0</v>
      </c>
      <c r="L17" s="2">
        <f t="shared" si="1"/>
        <v>190678.84</v>
      </c>
      <c r="N17" s="9" t="s">
        <v>20</v>
      </c>
      <c r="O17" s="9"/>
      <c r="P17" s="5">
        <v>36896.76</v>
      </c>
      <c r="Q17" s="5"/>
      <c r="R17" s="9"/>
      <c r="S17" s="5">
        <v>38180.42</v>
      </c>
    </row>
    <row r="18" spans="1:19" ht="13.5" thickBot="1">
      <c r="A18" s="7" t="s">
        <v>19</v>
      </c>
      <c r="B18" s="2">
        <v>6185509.1900000004</v>
      </c>
      <c r="D18" s="2">
        <v>2164928.2000000002</v>
      </c>
      <c r="F18" s="2">
        <f t="shared" si="0"/>
        <v>4020580.99</v>
      </c>
      <c r="H18" s="2">
        <v>6185509.1900000004</v>
      </c>
      <c r="J18" s="2">
        <v>1855652.74</v>
      </c>
      <c r="L18" s="2">
        <f t="shared" si="1"/>
        <v>4329856.45</v>
      </c>
      <c r="P18" s="10">
        <f>SUM(P16:P17)</f>
        <v>889144.88</v>
      </c>
      <c r="Q18" s="4"/>
      <c r="R18" s="8"/>
      <c r="S18" s="10">
        <f>SUM(S16:S17)</f>
        <v>925974.92</v>
      </c>
    </row>
    <row r="19" spans="1:19" ht="13.5" thickTop="1">
      <c r="A19" s="7" t="s">
        <v>21</v>
      </c>
      <c r="B19" s="2">
        <v>3978761.77</v>
      </c>
      <c r="D19" s="2">
        <v>3446021.08</v>
      </c>
      <c r="F19" s="2">
        <f t="shared" si="0"/>
        <v>532740.68999999994</v>
      </c>
      <c r="H19" s="2">
        <v>3909043.04</v>
      </c>
      <c r="J19" s="2">
        <v>3239934.46</v>
      </c>
      <c r="L19" s="2">
        <f t="shared" si="1"/>
        <v>669108.58000000007</v>
      </c>
    </row>
    <row r="20" spans="1:19">
      <c r="A20" s="7" t="s">
        <v>22</v>
      </c>
      <c r="B20" s="2">
        <v>139150.42000000001</v>
      </c>
      <c r="D20" s="2">
        <v>139150.34</v>
      </c>
      <c r="F20" s="2">
        <f t="shared" si="0"/>
        <v>8.0000000016298145E-2</v>
      </c>
      <c r="H20" s="2">
        <v>139150.42000000001</v>
      </c>
      <c r="J20" s="2">
        <v>139150.34</v>
      </c>
      <c r="L20" s="2">
        <f t="shared" si="1"/>
        <v>8.0000000016298145E-2</v>
      </c>
      <c r="N20" s="95" t="s">
        <v>142</v>
      </c>
      <c r="O20" s="96"/>
      <c r="P20" s="97"/>
      <c r="Q20" s="98"/>
      <c r="R20" s="99"/>
      <c r="S20" s="98"/>
    </row>
    <row r="21" spans="1:19" ht="24.75" thickBot="1">
      <c r="A21" s="7" t="s">
        <v>24</v>
      </c>
      <c r="B21" s="15">
        <v>2390556.59</v>
      </c>
      <c r="D21" s="15">
        <v>2249374.77</v>
      </c>
      <c r="F21" s="15">
        <f t="shared" si="0"/>
        <v>141181.81999999983</v>
      </c>
      <c r="H21" s="15">
        <v>2316006.2799999998</v>
      </c>
      <c r="J21" s="15">
        <v>2151079.91</v>
      </c>
      <c r="L21" s="15">
        <f t="shared" si="1"/>
        <v>164926.36999999965</v>
      </c>
      <c r="N21" s="103" t="s">
        <v>148</v>
      </c>
      <c r="O21" s="99"/>
      <c r="P21" s="100">
        <v>878.92</v>
      </c>
      <c r="Q21" s="100"/>
      <c r="R21" s="101"/>
      <c r="S21" s="99">
        <v>0</v>
      </c>
    </row>
    <row r="22" spans="1:19" ht="13.5" thickBot="1">
      <c r="A22" s="41" t="s">
        <v>25</v>
      </c>
      <c r="B22" s="42">
        <f>SUM(B16:B21)</f>
        <v>13875226.630000001</v>
      </c>
      <c r="C22" s="43"/>
      <c r="D22" s="42">
        <f>SUM(D16:D21)</f>
        <v>7999474.3900000006</v>
      </c>
      <c r="E22" s="4"/>
      <c r="F22" s="42">
        <f>SUM(F16:F21)</f>
        <v>5875752.2400000002</v>
      </c>
      <c r="G22" s="4"/>
      <c r="H22" s="42">
        <f>SUM(H16:H21)</f>
        <v>13730957.59</v>
      </c>
      <c r="I22" s="43"/>
      <c r="J22" s="42">
        <f>SUM(J16:J21)</f>
        <v>7385817.4500000002</v>
      </c>
      <c r="K22" s="4"/>
      <c r="L22" s="42">
        <f>SUM(L16:L21)</f>
        <v>6345140.1400000006</v>
      </c>
      <c r="M22" s="44"/>
      <c r="N22" s="99"/>
      <c r="O22" s="99"/>
      <c r="P22" s="102">
        <f>SUM(P21:P21)</f>
        <v>878.92</v>
      </c>
      <c r="Q22" s="100"/>
      <c r="R22" s="101"/>
      <c r="S22" s="102">
        <f>SUM(S21)</f>
        <v>0</v>
      </c>
    </row>
    <row r="23" spans="1:19" ht="13.5" thickBot="1">
      <c r="A23" s="41" t="s">
        <v>26</v>
      </c>
      <c r="F23" s="10">
        <f>F22</f>
        <v>5875752.2400000002</v>
      </c>
      <c r="G23" s="4"/>
      <c r="L23" s="10">
        <f>SUM(L22)</f>
        <v>6345140.1400000006</v>
      </c>
    </row>
    <row r="24" spans="1:19" ht="13.5" thickTop="1">
      <c r="N24" s="1" t="s">
        <v>23</v>
      </c>
      <c r="O24" s="1"/>
      <c r="P24" s="5"/>
      <c r="Q24" s="5"/>
      <c r="R24" s="1"/>
      <c r="S24" s="5"/>
    </row>
    <row r="25" spans="1:19" ht="13.5" thickBot="1">
      <c r="A25" s="38" t="s">
        <v>28</v>
      </c>
      <c r="M25" s="45"/>
      <c r="N25" s="11" t="s">
        <v>102</v>
      </c>
      <c r="O25" s="11"/>
      <c r="P25" s="6">
        <f>P71</f>
        <v>8933716.7095000111</v>
      </c>
      <c r="Q25" s="4"/>
      <c r="R25" s="9"/>
      <c r="S25" s="6">
        <v>-243852.17049999163</v>
      </c>
    </row>
    <row r="26" spans="1:19" ht="14.25" thickTop="1" thickBot="1">
      <c r="A26" s="38" t="s">
        <v>29</v>
      </c>
      <c r="B26" s="5"/>
      <c r="C26" s="5"/>
      <c r="D26" s="5"/>
      <c r="E26" s="5"/>
      <c r="F26" s="5"/>
      <c r="G26" s="5"/>
      <c r="H26" s="5"/>
      <c r="I26" s="5"/>
      <c r="J26" s="5"/>
      <c r="K26" s="5"/>
      <c r="L26" s="5"/>
      <c r="M26" s="45"/>
      <c r="N26" s="13" t="s">
        <v>143</v>
      </c>
      <c r="O26" s="13"/>
      <c r="P26" s="12">
        <f>SUM(P25,P22,P18,P13)</f>
        <v>15423405.359500011</v>
      </c>
      <c r="Q26" s="4"/>
      <c r="R26" s="13"/>
      <c r="S26" s="12">
        <f>SUM(S25,S18,S13)</f>
        <v>6281787.5995000079</v>
      </c>
    </row>
    <row r="27" spans="1:19" ht="13.5" thickTop="1">
      <c r="A27" s="7" t="s">
        <v>31</v>
      </c>
      <c r="B27" s="5"/>
      <c r="C27" s="5"/>
      <c r="D27" s="5"/>
      <c r="E27" s="5"/>
      <c r="H27" s="5"/>
      <c r="I27" s="5"/>
      <c r="J27" s="5"/>
      <c r="K27" s="5"/>
      <c r="M27" s="5"/>
    </row>
    <row r="28" spans="1:19" ht="13.5" thickBot="1">
      <c r="A28" s="7" t="s">
        <v>33</v>
      </c>
      <c r="B28" s="5"/>
      <c r="C28" s="5"/>
      <c r="D28" s="5"/>
      <c r="E28" s="5"/>
      <c r="F28" s="2">
        <v>981164.25</v>
      </c>
      <c r="G28" s="5"/>
      <c r="H28" s="5"/>
      <c r="I28" s="5"/>
      <c r="J28" s="5"/>
      <c r="K28" s="5"/>
      <c r="L28" s="2">
        <v>1015229.73</v>
      </c>
      <c r="M28" s="5"/>
      <c r="N28" s="82"/>
      <c r="O28" s="83"/>
      <c r="P28" s="84"/>
      <c r="Q28" s="84"/>
      <c r="R28" s="85"/>
      <c r="S28" s="85"/>
    </row>
    <row r="29" spans="1:19" ht="13.5" thickBot="1">
      <c r="B29" s="5"/>
      <c r="C29" s="5"/>
      <c r="D29" s="5"/>
      <c r="E29" s="5"/>
      <c r="F29" s="46">
        <f>SUM(F28)</f>
        <v>981164.25</v>
      </c>
      <c r="G29" s="4"/>
      <c r="H29" s="5"/>
      <c r="I29" s="5"/>
      <c r="J29" s="5"/>
      <c r="K29" s="5"/>
      <c r="L29" s="10">
        <f>SUM(L28)</f>
        <v>1015229.73</v>
      </c>
      <c r="M29" s="5"/>
    </row>
    <row r="30" spans="1:19" ht="13.5" thickTop="1">
      <c r="A30" s="38" t="s">
        <v>36</v>
      </c>
      <c r="M30" s="5"/>
      <c r="N30" s="1" t="s">
        <v>30</v>
      </c>
      <c r="O30" s="1"/>
      <c r="P30" s="14"/>
      <c r="Q30" s="14"/>
      <c r="R30" s="1"/>
      <c r="S30" s="14"/>
    </row>
    <row r="31" spans="1:19">
      <c r="A31" s="3" t="s">
        <v>38</v>
      </c>
      <c r="D31" s="5">
        <f>15603606.72-117171.88</f>
        <v>15486434.84</v>
      </c>
      <c r="F31" s="5"/>
      <c r="J31" s="5">
        <f>10912783.47-117171.88</f>
        <v>10795611.59</v>
      </c>
      <c r="L31" s="5"/>
      <c r="N31" s="1" t="s">
        <v>32</v>
      </c>
      <c r="O31" s="1"/>
      <c r="R31" s="1"/>
      <c r="S31" s="2"/>
    </row>
    <row r="32" spans="1:19" ht="13.5" thickBot="1">
      <c r="A32" s="3" t="s">
        <v>124</v>
      </c>
      <c r="D32" s="47">
        <v>0</v>
      </c>
      <c r="F32" s="5">
        <f>D31-D32</f>
        <v>15486434.84</v>
      </c>
      <c r="J32" s="47">
        <v>3872889.12</v>
      </c>
      <c r="L32" s="5">
        <f>J31-J32</f>
        <v>6922722.4699999997</v>
      </c>
      <c r="N32" s="9" t="s">
        <v>34</v>
      </c>
      <c r="O32" s="9"/>
      <c r="P32" s="2">
        <v>12094350.76</v>
      </c>
      <c r="R32" s="9"/>
      <c r="S32" s="2">
        <v>10991054.41</v>
      </c>
    </row>
    <row r="33" spans="1:19">
      <c r="A33" s="3" t="s">
        <v>100</v>
      </c>
      <c r="F33" s="5">
        <v>0</v>
      </c>
      <c r="L33" s="5">
        <v>0</v>
      </c>
      <c r="N33" s="9" t="s">
        <v>35</v>
      </c>
      <c r="O33" s="9"/>
      <c r="P33" s="2">
        <v>78161.149999999994</v>
      </c>
      <c r="R33" s="9"/>
      <c r="S33" s="2">
        <v>82920.990000000005</v>
      </c>
    </row>
    <row r="34" spans="1:19">
      <c r="A34" s="3" t="s">
        <v>110</v>
      </c>
      <c r="F34" s="5">
        <v>117171.88</v>
      </c>
      <c r="L34" s="5">
        <v>117171.88</v>
      </c>
      <c r="N34" s="9" t="s">
        <v>86</v>
      </c>
      <c r="O34" s="9"/>
      <c r="P34" s="2">
        <v>26520.71</v>
      </c>
      <c r="R34" s="9"/>
      <c r="S34" s="2">
        <v>35980.89</v>
      </c>
    </row>
    <row r="35" spans="1:19" ht="13.5" thickBot="1">
      <c r="A35" s="3" t="s">
        <v>39</v>
      </c>
      <c r="F35" s="5">
        <v>24560.95</v>
      </c>
      <c r="L35" s="5">
        <v>171148.89</v>
      </c>
      <c r="N35" s="8" t="s">
        <v>37</v>
      </c>
      <c r="P35" s="15">
        <v>225778.94</v>
      </c>
      <c r="Q35" s="5"/>
      <c r="R35" s="8"/>
      <c r="S35" s="15">
        <v>427693.26</v>
      </c>
    </row>
    <row r="36" spans="1:19" ht="13.5" thickBot="1">
      <c r="F36" s="10">
        <f>SUM(F32:F35)</f>
        <v>15628167.67</v>
      </c>
      <c r="G36" s="4"/>
      <c r="L36" s="10">
        <f>SUM(L32:L35)</f>
        <v>7211043.2399999993</v>
      </c>
      <c r="M36" s="8"/>
      <c r="P36" s="10">
        <f>SUM(P32:P35)</f>
        <v>12424811.560000001</v>
      </c>
      <c r="Q36" s="4"/>
      <c r="R36" s="8"/>
      <c r="S36" s="10">
        <f>SUM(S32:S35)</f>
        <v>11537649.550000001</v>
      </c>
    </row>
    <row r="37" spans="1:19" ht="14.25" thickTop="1" thickBot="1">
      <c r="A37" s="38" t="s">
        <v>131</v>
      </c>
      <c r="F37" s="4"/>
      <c r="G37" s="4"/>
      <c r="L37" s="4"/>
      <c r="M37" s="8"/>
      <c r="N37" s="13" t="s">
        <v>40</v>
      </c>
      <c r="O37" s="13"/>
      <c r="P37" s="12">
        <f>SUM(P36)</f>
        <v>12424811.560000001</v>
      </c>
      <c r="Q37" s="4"/>
      <c r="R37" s="13"/>
      <c r="S37" s="12">
        <f>SUM(S36)</f>
        <v>11537649.550000001</v>
      </c>
    </row>
    <row r="38" spans="1:19" ht="14.25" thickTop="1" thickBot="1">
      <c r="A38" s="7" t="s">
        <v>132</v>
      </c>
      <c r="F38" s="5">
        <v>13466.63</v>
      </c>
      <c r="G38" s="4"/>
      <c r="L38" s="4"/>
      <c r="M38" s="8"/>
      <c r="N38" s="13"/>
      <c r="O38" s="13"/>
      <c r="P38" s="4"/>
      <c r="Q38" s="4"/>
      <c r="R38" s="13"/>
      <c r="S38" s="4"/>
    </row>
    <row r="39" spans="1:19" ht="13.5" thickBot="1">
      <c r="F39" s="10">
        <f>SUM(F38)</f>
        <v>13466.63</v>
      </c>
      <c r="G39" s="4"/>
      <c r="L39" s="4"/>
      <c r="M39" s="8"/>
      <c r="O39" s="13"/>
      <c r="P39" s="4"/>
      <c r="Q39" s="4"/>
      <c r="R39" s="13"/>
      <c r="S39" s="4"/>
    </row>
    <row r="40" spans="1:19" ht="13.5" thickTop="1">
      <c r="A40" s="38" t="s">
        <v>41</v>
      </c>
      <c r="M40" s="8"/>
      <c r="N40" s="1" t="s">
        <v>45</v>
      </c>
      <c r="O40" s="13"/>
      <c r="P40" s="4"/>
      <c r="Q40" s="4"/>
      <c r="R40" s="13"/>
      <c r="S40" s="4"/>
    </row>
    <row r="41" spans="1:19" ht="13.5" thickBot="1">
      <c r="A41" s="7" t="s">
        <v>42</v>
      </c>
      <c r="B41" s="8"/>
      <c r="C41" s="8"/>
      <c r="D41" s="16"/>
      <c r="E41" s="16"/>
      <c r="F41" s="2">
        <v>297209.26</v>
      </c>
      <c r="H41" s="8"/>
      <c r="I41" s="8"/>
      <c r="J41" s="16"/>
      <c r="K41" s="16"/>
      <c r="L41" s="2">
        <v>416973.45</v>
      </c>
      <c r="M41" s="44"/>
      <c r="N41" s="8" t="s">
        <v>47</v>
      </c>
      <c r="O41" s="13"/>
      <c r="P41" s="5">
        <v>69768.289999999994</v>
      </c>
      <c r="Q41" s="5"/>
      <c r="R41" s="92"/>
      <c r="S41" s="5">
        <v>127137.68</v>
      </c>
    </row>
    <row r="42" spans="1:19" ht="13.5" thickBot="1">
      <c r="B42" s="8"/>
      <c r="C42" s="8"/>
      <c r="D42" s="16"/>
      <c r="E42" s="16"/>
      <c r="F42" s="10">
        <f>SUM(F41)</f>
        <v>297209.26</v>
      </c>
      <c r="G42" s="4"/>
      <c r="H42" s="8"/>
      <c r="I42" s="8"/>
      <c r="J42" s="16"/>
      <c r="K42" s="16"/>
      <c r="L42" s="10">
        <f>SUM(L41)</f>
        <v>416973.45</v>
      </c>
      <c r="M42" s="44"/>
      <c r="N42" s="8" t="s">
        <v>136</v>
      </c>
      <c r="O42" s="13"/>
      <c r="P42" s="5">
        <v>27132.86</v>
      </c>
      <c r="Q42" s="5"/>
      <c r="R42" s="13"/>
      <c r="S42" s="5">
        <v>0</v>
      </c>
    </row>
    <row r="43" spans="1:19" ht="14.25" thickTop="1" thickBot="1">
      <c r="A43" s="41" t="s">
        <v>133</v>
      </c>
      <c r="F43" s="48">
        <f>SUM(F42,F39,F36,F29)</f>
        <v>16920007.810000002</v>
      </c>
      <c r="G43" s="4"/>
      <c r="L43" s="48">
        <f>SUM(L42+L36+L29)</f>
        <v>8643246.4199999999</v>
      </c>
      <c r="M43" s="49"/>
      <c r="O43" s="13"/>
      <c r="P43" s="10">
        <f>SUM(P41:P42)</f>
        <v>96901.15</v>
      </c>
      <c r="Q43" s="4"/>
      <c r="R43" s="13"/>
      <c r="S43" s="10">
        <f>SUM(S41)</f>
        <v>127137.68</v>
      </c>
    </row>
    <row r="44" spans="1:19" ht="13.5" thickTop="1">
      <c r="M44" s="49"/>
    </row>
    <row r="45" spans="1:19">
      <c r="A45" s="1" t="s">
        <v>44</v>
      </c>
      <c r="F45" s="4"/>
      <c r="G45" s="4"/>
      <c r="L45" s="4"/>
      <c r="M45" s="49"/>
    </row>
    <row r="46" spans="1:19">
      <c r="A46" s="7" t="s">
        <v>134</v>
      </c>
      <c r="F46" s="5">
        <v>1233.3599999999999</v>
      </c>
      <c r="G46" s="4"/>
      <c r="L46" s="5">
        <v>0</v>
      </c>
      <c r="M46" s="49"/>
    </row>
    <row r="47" spans="1:19">
      <c r="A47" s="7" t="s">
        <v>46</v>
      </c>
      <c r="F47" s="5">
        <v>4981402.97</v>
      </c>
      <c r="G47" s="4"/>
      <c r="L47" s="5">
        <v>2929968.67</v>
      </c>
      <c r="M47" s="49"/>
    </row>
    <row r="48" spans="1:19" ht="13.5" thickBot="1">
      <c r="A48" s="7" t="s">
        <v>135</v>
      </c>
      <c r="F48" s="15">
        <v>146262.73000000001</v>
      </c>
      <c r="G48" s="4"/>
      <c r="L48" s="5">
        <v>0</v>
      </c>
      <c r="M48" s="49"/>
    </row>
    <row r="49" spans="1:19" ht="13.5" thickBot="1">
      <c r="A49" s="41"/>
      <c r="F49" s="10">
        <f>SUM(F46:F48)</f>
        <v>5128899.0600000005</v>
      </c>
      <c r="G49" s="4"/>
      <c r="L49" s="10">
        <f>SUM(L46:L48)</f>
        <v>2929968.67</v>
      </c>
    </row>
    <row r="50" spans="1:19" ht="13.5" thickTop="1">
      <c r="A50" s="41"/>
      <c r="F50" s="4"/>
      <c r="G50" s="4"/>
      <c r="L50" s="4"/>
      <c r="N50" s="9"/>
      <c r="O50" s="9"/>
      <c r="P50" s="5"/>
      <c r="Q50" s="5"/>
      <c r="R50" s="9"/>
      <c r="S50" s="5"/>
    </row>
    <row r="51" spans="1:19" ht="13.5" thickBot="1">
      <c r="A51" s="38" t="s">
        <v>48</v>
      </c>
      <c r="F51" s="12">
        <f>SUM(F49,F43,F23,F13)</f>
        <v>27945118.070000008</v>
      </c>
      <c r="G51" s="4"/>
      <c r="L51" s="12">
        <f>SUM(L43+L23+L13+L49)</f>
        <v>17946574.829999998</v>
      </c>
      <c r="M51" s="49"/>
      <c r="N51" s="17" t="s">
        <v>103</v>
      </c>
      <c r="O51" s="17"/>
      <c r="P51" s="12">
        <f>SUM(P43,P37,P26)</f>
        <v>27945118.069500014</v>
      </c>
      <c r="Q51" s="4"/>
      <c r="R51" s="17"/>
      <c r="S51" s="12">
        <f>SUM(S43+S37+S26)</f>
        <v>17946574.829500008</v>
      </c>
    </row>
    <row r="52" spans="1:19" ht="13.5" thickTop="1">
      <c r="F52" s="5"/>
      <c r="G52" s="5"/>
      <c r="L52" s="5"/>
      <c r="R52" s="8"/>
      <c r="S52" s="2"/>
    </row>
    <row r="53" spans="1:19">
      <c r="A53" s="38" t="s">
        <v>49</v>
      </c>
      <c r="F53" s="5"/>
      <c r="G53" s="5"/>
      <c r="L53" s="5"/>
      <c r="N53" s="38" t="s">
        <v>50</v>
      </c>
      <c r="O53" s="50"/>
      <c r="R53" s="8"/>
      <c r="S53" s="2"/>
    </row>
    <row r="54" spans="1:19">
      <c r="A54" s="7" t="s">
        <v>51</v>
      </c>
      <c r="B54" s="49"/>
      <c r="C54" s="49"/>
      <c r="D54" s="49"/>
      <c r="E54" s="49"/>
      <c r="F54" s="5">
        <v>0.18</v>
      </c>
      <c r="G54" s="44"/>
      <c r="H54" s="49"/>
      <c r="I54" s="49"/>
      <c r="J54" s="49"/>
      <c r="K54" s="49"/>
      <c r="L54" s="5">
        <v>0.18</v>
      </c>
      <c r="N54" s="7" t="s">
        <v>52</v>
      </c>
      <c r="O54" s="2"/>
      <c r="P54" s="2">
        <f>F54</f>
        <v>0.18</v>
      </c>
      <c r="Q54" s="49"/>
      <c r="R54" s="50"/>
      <c r="S54" s="2">
        <f>L54</f>
        <v>0.18</v>
      </c>
    </row>
    <row r="55" spans="1:19">
      <c r="A55" s="7" t="s">
        <v>53</v>
      </c>
      <c r="F55" s="5">
        <v>25712787.449999999</v>
      </c>
      <c r="G55" s="5"/>
      <c r="L55" s="5">
        <v>30276567.34</v>
      </c>
      <c r="N55" s="7" t="s">
        <v>54</v>
      </c>
      <c r="O55" s="2"/>
      <c r="P55" s="2">
        <f>F55</f>
        <v>25712787.449999999</v>
      </c>
      <c r="Q55" s="5"/>
      <c r="R55" s="2"/>
      <c r="S55" s="5">
        <f>L55</f>
        <v>30276567.34</v>
      </c>
    </row>
    <row r="56" spans="1:19" ht="13.5" thickBot="1">
      <c r="A56" s="7" t="s">
        <v>101</v>
      </c>
      <c r="F56" s="5">
        <v>6538551.0299999993</v>
      </c>
      <c r="G56" s="5"/>
      <c r="L56" s="5">
        <f>1054547.41+230430.43</f>
        <v>1284977.8399999999</v>
      </c>
      <c r="N56" s="7" t="s">
        <v>101</v>
      </c>
      <c r="O56" s="2"/>
      <c r="P56" s="2">
        <f>F56</f>
        <v>6538551.0299999993</v>
      </c>
      <c r="Q56" s="5"/>
      <c r="R56" s="2"/>
      <c r="S56" s="5">
        <f>L56</f>
        <v>1284977.8399999999</v>
      </c>
    </row>
    <row r="57" spans="1:19" ht="13.5" thickBot="1">
      <c r="F57" s="10">
        <f>SUM(F54:F56)</f>
        <v>32251338.659999996</v>
      </c>
      <c r="G57" s="4"/>
      <c r="L57" s="10">
        <f>SUM(L54:L55)</f>
        <v>30276567.52</v>
      </c>
      <c r="M57" s="51"/>
      <c r="N57" s="7"/>
      <c r="O57" s="2"/>
      <c r="P57" s="10">
        <f>SUM(P54:P56)</f>
        <v>32251338.659999996</v>
      </c>
      <c r="Q57" s="4"/>
      <c r="R57" s="2"/>
      <c r="S57" s="10">
        <f>SUM(S54:S55)</f>
        <v>30276567.52</v>
      </c>
    </row>
    <row r="58" spans="1:19" ht="13.5" thickTop="1">
      <c r="F58" s="4"/>
      <c r="G58" s="4"/>
      <c r="L58" s="4"/>
      <c r="M58" s="51"/>
    </row>
    <row r="59" spans="1:19">
      <c r="A59" s="52" t="s">
        <v>88</v>
      </c>
      <c r="F59" s="4"/>
      <c r="G59" s="4"/>
      <c r="L59" s="4"/>
      <c r="M59" s="53"/>
      <c r="N59" s="7"/>
      <c r="O59" s="2"/>
      <c r="P59" s="4"/>
      <c r="Q59" s="4"/>
      <c r="R59" s="2"/>
      <c r="S59" s="4"/>
    </row>
    <row r="60" spans="1:19">
      <c r="A60" s="52"/>
      <c r="F60" s="4"/>
      <c r="G60" s="4"/>
      <c r="L60" s="4"/>
      <c r="M60" s="53"/>
      <c r="P60" s="4"/>
      <c r="Q60" s="4"/>
      <c r="R60" s="2"/>
      <c r="S60" s="4"/>
    </row>
    <row r="61" spans="1:19">
      <c r="A61" s="51"/>
      <c r="F61" s="5"/>
      <c r="G61" s="5"/>
      <c r="H61" s="5"/>
      <c r="I61" s="5"/>
      <c r="J61" s="5"/>
      <c r="K61" s="5"/>
      <c r="L61" s="5"/>
      <c r="M61" s="55"/>
    </row>
    <row r="62" spans="1:19">
      <c r="A62" s="51"/>
      <c r="B62" s="51"/>
      <c r="C62" s="51"/>
      <c r="D62" s="51"/>
      <c r="E62" s="51"/>
      <c r="F62" s="51"/>
      <c r="G62" s="51"/>
      <c r="H62" s="51"/>
      <c r="I62" s="51"/>
      <c r="J62" s="51"/>
      <c r="K62" s="51"/>
      <c r="L62" s="51"/>
      <c r="M62" s="57"/>
      <c r="N62" s="51"/>
      <c r="O62" s="51"/>
    </row>
    <row r="63" spans="1:19">
      <c r="A63" s="51"/>
      <c r="B63" s="51"/>
      <c r="C63" s="51"/>
      <c r="D63" s="51"/>
      <c r="E63" s="51"/>
      <c r="F63" s="51"/>
      <c r="G63" s="51"/>
      <c r="H63" s="51"/>
      <c r="I63" s="51"/>
      <c r="J63" s="51"/>
      <c r="K63" s="51"/>
      <c r="L63" s="51"/>
      <c r="M63" s="57"/>
      <c r="N63" s="51"/>
      <c r="O63" s="51"/>
      <c r="P63" s="51"/>
      <c r="Q63" s="51"/>
      <c r="R63" s="51"/>
      <c r="S63" s="51"/>
    </row>
    <row r="64" spans="1:19" ht="9" customHeight="1">
      <c r="A64" s="53"/>
      <c r="B64" s="51"/>
      <c r="C64" s="51"/>
      <c r="D64" s="51"/>
      <c r="E64" s="51"/>
      <c r="F64" s="51"/>
      <c r="G64" s="51"/>
      <c r="H64" s="51"/>
      <c r="I64" s="51"/>
      <c r="J64" s="51"/>
      <c r="K64" s="51"/>
      <c r="L64" s="51"/>
      <c r="M64" s="58"/>
      <c r="N64" s="51"/>
      <c r="O64" s="51"/>
      <c r="P64" s="51"/>
      <c r="Q64" s="51"/>
      <c r="R64" s="51"/>
      <c r="S64" s="51"/>
    </row>
    <row r="65" spans="1:19">
      <c r="A65" s="128" t="s">
        <v>55</v>
      </c>
      <c r="B65" s="128"/>
      <c r="C65" s="128"/>
      <c r="D65" s="128"/>
      <c r="E65" s="128"/>
      <c r="F65" s="128"/>
      <c r="G65" s="128"/>
      <c r="H65" s="128"/>
      <c r="I65" s="128"/>
      <c r="J65" s="128"/>
      <c r="K65" s="128"/>
      <c r="L65" s="128"/>
      <c r="M65" s="57"/>
      <c r="N65" s="128" t="s">
        <v>56</v>
      </c>
      <c r="O65" s="128"/>
      <c r="P65" s="128"/>
      <c r="Q65" s="128"/>
      <c r="R65" s="128"/>
      <c r="S65" s="128"/>
    </row>
    <row r="66" spans="1:19">
      <c r="A66" s="130" t="s">
        <v>130</v>
      </c>
      <c r="B66" s="130"/>
      <c r="C66" s="130"/>
      <c r="D66" s="130"/>
      <c r="E66" s="130"/>
      <c r="F66" s="130"/>
      <c r="G66" s="130"/>
      <c r="H66" s="130"/>
      <c r="I66" s="130"/>
      <c r="J66" s="130"/>
      <c r="K66" s="130"/>
      <c r="L66" s="130"/>
      <c r="M66" s="57"/>
      <c r="N66" s="130" t="s">
        <v>130</v>
      </c>
      <c r="O66" s="130"/>
      <c r="P66" s="130"/>
      <c r="Q66" s="130"/>
      <c r="R66" s="130"/>
      <c r="S66" s="130"/>
    </row>
    <row r="67" spans="1:19" s="110" customFormat="1" ht="24">
      <c r="A67" s="104" t="s">
        <v>57</v>
      </c>
      <c r="B67" s="138" t="s">
        <v>127</v>
      </c>
      <c r="C67" s="138"/>
      <c r="D67" s="138"/>
      <c r="E67" s="138"/>
      <c r="F67" s="138"/>
      <c r="G67" s="105"/>
      <c r="H67" s="138" t="s">
        <v>128</v>
      </c>
      <c r="I67" s="138"/>
      <c r="J67" s="138"/>
      <c r="K67" s="138"/>
      <c r="L67" s="138"/>
      <c r="M67" s="106"/>
      <c r="N67" s="107"/>
      <c r="O67" s="107"/>
      <c r="P67" s="86" t="s">
        <v>127</v>
      </c>
      <c r="Q67" s="108"/>
      <c r="R67" s="109"/>
      <c r="S67" s="86" t="s">
        <v>128</v>
      </c>
    </row>
    <row r="68" spans="1:19">
      <c r="A68" s="57" t="s">
        <v>58</v>
      </c>
      <c r="B68" s="57"/>
      <c r="C68" s="60"/>
      <c r="D68" s="61"/>
      <c r="E68" s="62"/>
      <c r="F68" s="62">
        <v>10735504.57</v>
      </c>
      <c r="G68" s="62"/>
      <c r="H68" s="57"/>
      <c r="I68" s="60"/>
      <c r="J68" s="61"/>
      <c r="K68" s="62"/>
      <c r="L68" s="62">
        <v>10210282.380000001</v>
      </c>
      <c r="M68" s="61"/>
      <c r="N68" s="8" t="s">
        <v>137</v>
      </c>
      <c r="O68" s="3"/>
      <c r="P68" s="62">
        <f>F93</f>
        <v>9177568.8800000027</v>
      </c>
      <c r="Q68" s="62"/>
      <c r="S68" s="63">
        <v>-22140784.219999999</v>
      </c>
    </row>
    <row r="69" spans="1:19">
      <c r="A69" s="58" t="s">
        <v>89</v>
      </c>
      <c r="B69" s="61"/>
      <c r="C69" s="62"/>
      <c r="D69" s="61"/>
      <c r="E69" s="62"/>
      <c r="F69" s="64">
        <v>26097535.82</v>
      </c>
      <c r="G69" s="62"/>
      <c r="H69" s="61"/>
      <c r="I69" s="62"/>
      <c r="J69" s="61"/>
      <c r="K69" s="62"/>
      <c r="L69" s="64">
        <v>28942190.710000001</v>
      </c>
      <c r="M69" s="61"/>
      <c r="N69" s="8" t="s">
        <v>138</v>
      </c>
      <c r="O69" s="3"/>
      <c r="P69" s="8"/>
      <c r="Q69" s="3"/>
    </row>
    <row r="70" spans="1:19">
      <c r="A70" s="57" t="s">
        <v>59</v>
      </c>
      <c r="B70" s="61"/>
      <c r="C70" s="62"/>
      <c r="D70" s="61"/>
      <c r="E70" s="62"/>
      <c r="F70" s="21">
        <f>F68-F69</f>
        <v>-15362031.25</v>
      </c>
      <c r="G70" s="21"/>
      <c r="H70" s="61"/>
      <c r="I70" s="62"/>
      <c r="J70" s="61"/>
      <c r="K70" s="62"/>
      <c r="L70" s="21">
        <f>L68-L69</f>
        <v>-18731908.329999998</v>
      </c>
      <c r="M70" s="61"/>
      <c r="N70" s="3" t="s">
        <v>60</v>
      </c>
      <c r="O70" s="3"/>
      <c r="P70" s="64">
        <f>S71</f>
        <v>-243852.17049999163</v>
      </c>
      <c r="Q70" s="62"/>
      <c r="S70" s="64">
        <v>21896932.049500007</v>
      </c>
    </row>
    <row r="71" spans="1:19">
      <c r="A71" s="57" t="s">
        <v>61</v>
      </c>
      <c r="B71" s="61"/>
      <c r="C71" s="62"/>
      <c r="D71" s="61"/>
      <c r="E71" s="62"/>
      <c r="F71" s="64">
        <v>26008908.940000001</v>
      </c>
      <c r="G71" s="62"/>
      <c r="H71" s="61"/>
      <c r="I71" s="62"/>
      <c r="J71" s="61"/>
      <c r="K71" s="62"/>
      <c r="L71" s="64">
        <v>21033120.550000001</v>
      </c>
      <c r="M71" s="61"/>
      <c r="N71" s="8" t="s">
        <v>139</v>
      </c>
      <c r="P71" s="62">
        <f>SUM(P68:P70)</f>
        <v>8933716.7095000111</v>
      </c>
      <c r="Q71" s="62"/>
      <c r="S71" s="62">
        <f>SUM(S68:S70)</f>
        <v>-243852.17049999163</v>
      </c>
    </row>
    <row r="72" spans="1:19">
      <c r="A72" s="57" t="s">
        <v>62</v>
      </c>
      <c r="B72" s="61"/>
      <c r="C72" s="62"/>
      <c r="D72" s="61"/>
      <c r="E72" s="62"/>
      <c r="F72" s="21">
        <f>SUM(F70:F71)</f>
        <v>10646877.690000001</v>
      </c>
      <c r="G72" s="21"/>
      <c r="H72" s="61"/>
      <c r="I72" s="62"/>
      <c r="J72" s="61"/>
      <c r="K72" s="62"/>
      <c r="L72" s="21">
        <f>SUM(L70:L71)</f>
        <v>2301212.2200000025</v>
      </c>
      <c r="M72" s="66"/>
      <c r="O72" s="3"/>
      <c r="Q72" s="62"/>
    </row>
    <row r="73" spans="1:19">
      <c r="A73" s="57" t="s">
        <v>63</v>
      </c>
      <c r="B73" s="18">
        <v>2168762.54</v>
      </c>
      <c r="C73" s="62"/>
      <c r="D73" s="57"/>
      <c r="E73" s="60"/>
      <c r="F73" s="64">
        <f>B73</f>
        <v>2168762.54</v>
      </c>
      <c r="G73" s="62"/>
      <c r="H73" s="18">
        <v>2420562.33</v>
      </c>
      <c r="I73" s="62"/>
      <c r="J73" s="57"/>
      <c r="K73" s="60"/>
      <c r="L73" s="64">
        <f>H73</f>
        <v>2420562.33</v>
      </c>
      <c r="M73" s="66"/>
      <c r="O73" s="3"/>
      <c r="P73" s="62"/>
      <c r="Q73" s="62"/>
      <c r="S73" s="62"/>
    </row>
    <row r="74" spans="1:19">
      <c r="A74" s="57" t="s">
        <v>144</v>
      </c>
      <c r="B74" s="61"/>
      <c r="C74" s="62"/>
      <c r="D74" s="61"/>
      <c r="E74" s="62"/>
      <c r="F74" s="21">
        <f>F72-F73</f>
        <v>8478115.1500000022</v>
      </c>
      <c r="G74" s="21"/>
      <c r="H74" s="61"/>
      <c r="I74" s="62"/>
      <c r="J74" s="61"/>
      <c r="K74" s="62"/>
      <c r="L74" s="21">
        <f>L72-L73</f>
        <v>-119350.10999999754</v>
      </c>
      <c r="M74" s="66"/>
      <c r="N74" s="93"/>
      <c r="O74" s="16"/>
      <c r="P74" s="21"/>
      <c r="Q74" s="21"/>
      <c r="R74" s="94"/>
      <c r="S74" s="21"/>
    </row>
    <row r="75" spans="1:19">
      <c r="A75" s="58" t="s">
        <v>90</v>
      </c>
      <c r="B75" s="61"/>
      <c r="C75" s="62"/>
      <c r="D75" s="61"/>
      <c r="E75" s="62"/>
      <c r="F75" s="21"/>
      <c r="G75" s="21"/>
      <c r="H75" s="61"/>
      <c r="I75" s="62"/>
      <c r="J75" s="61"/>
      <c r="K75" s="62"/>
      <c r="L75" s="21"/>
      <c r="M75" s="66"/>
    </row>
    <row r="76" spans="1:19">
      <c r="A76" s="57" t="s">
        <v>65</v>
      </c>
      <c r="B76" s="61"/>
      <c r="C76" s="62"/>
      <c r="D76" s="18">
        <v>10773.65</v>
      </c>
      <c r="E76" s="62"/>
      <c r="F76" s="21"/>
      <c r="G76" s="21"/>
      <c r="H76" s="61"/>
      <c r="I76" s="62"/>
      <c r="J76" s="18">
        <v>31233.88</v>
      </c>
      <c r="K76" s="62"/>
      <c r="L76" s="21"/>
      <c r="M76" s="66"/>
      <c r="N76" s="19"/>
      <c r="O76" s="3"/>
      <c r="P76" s="62"/>
      <c r="Q76" s="62"/>
      <c r="S76" s="62"/>
    </row>
    <row r="77" spans="1:19">
      <c r="A77" s="58" t="s">
        <v>91</v>
      </c>
      <c r="B77" s="61"/>
      <c r="C77" s="62"/>
      <c r="D77" s="61"/>
      <c r="E77" s="62"/>
      <c r="F77" s="21"/>
      <c r="G77" s="21"/>
      <c r="H77" s="61"/>
      <c r="I77" s="62"/>
      <c r="J77" s="61"/>
      <c r="K77" s="62"/>
      <c r="L77" s="21"/>
      <c r="M77" s="66"/>
      <c r="O77" s="3"/>
      <c r="P77" s="3"/>
      <c r="Q77" s="62"/>
    </row>
    <row r="78" spans="1:19">
      <c r="A78" s="57" t="s">
        <v>66</v>
      </c>
      <c r="B78" s="64">
        <v>0</v>
      </c>
      <c r="C78" s="62"/>
      <c r="D78" s="64">
        <f>B78</f>
        <v>0</v>
      </c>
      <c r="E78" s="62"/>
      <c r="F78" s="64">
        <f>D76-D78</f>
        <v>10773.65</v>
      </c>
      <c r="G78" s="62"/>
      <c r="H78" s="64">
        <v>0</v>
      </c>
      <c r="I78" s="62"/>
      <c r="J78" s="64">
        <f>H78</f>
        <v>0</v>
      </c>
      <c r="K78" s="62"/>
      <c r="L78" s="64">
        <f>J76-J78</f>
        <v>31233.88</v>
      </c>
      <c r="M78" s="66"/>
      <c r="O78" s="3"/>
      <c r="P78" s="3"/>
      <c r="Q78" s="62"/>
    </row>
    <row r="79" spans="1:19">
      <c r="A79" s="58" t="s">
        <v>145</v>
      </c>
      <c r="B79" s="61"/>
      <c r="C79" s="62"/>
      <c r="D79" s="61"/>
      <c r="E79" s="62"/>
      <c r="F79" s="21">
        <f>SUM(F74:F78)</f>
        <v>8488888.8000000026</v>
      </c>
      <c r="G79" s="21"/>
      <c r="H79" s="61"/>
      <c r="I79" s="62"/>
      <c r="J79" s="61"/>
      <c r="K79" s="62"/>
      <c r="L79" s="21">
        <f>SUM(L74:L78)</f>
        <v>-88116.229999997537</v>
      </c>
      <c r="M79" s="66"/>
      <c r="O79" s="3"/>
      <c r="P79" s="3"/>
      <c r="Q79" s="21"/>
    </row>
    <row r="80" spans="1:19">
      <c r="A80" s="58" t="s">
        <v>68</v>
      </c>
      <c r="B80" s="61"/>
      <c r="C80" s="62"/>
      <c r="D80" s="61"/>
      <c r="E80" s="62"/>
      <c r="F80" s="62"/>
      <c r="G80" s="62"/>
      <c r="H80" s="61"/>
      <c r="I80" s="62"/>
      <c r="J80" s="61"/>
      <c r="K80" s="62"/>
      <c r="L80" s="21"/>
      <c r="M80" s="59"/>
      <c r="O80" s="3"/>
      <c r="P80" s="3"/>
      <c r="Q80" s="3"/>
    </row>
    <row r="81" spans="1:19">
      <c r="A81" s="57" t="s">
        <v>69</v>
      </c>
      <c r="B81" s="61"/>
      <c r="C81" s="62"/>
      <c r="D81" s="61">
        <v>75177.539999999994</v>
      </c>
      <c r="E81" s="62"/>
      <c r="F81" s="61"/>
      <c r="G81" s="61"/>
      <c r="H81" s="61"/>
      <c r="I81" s="62"/>
      <c r="J81" s="61">
        <v>42668.23</v>
      </c>
      <c r="K81" s="62"/>
      <c r="L81" s="62"/>
      <c r="M81" s="62"/>
      <c r="O81" s="3"/>
      <c r="P81" s="3"/>
      <c r="Q81" s="3"/>
    </row>
    <row r="82" spans="1:19" ht="13.5" thickBot="1">
      <c r="A82" s="57" t="s">
        <v>70</v>
      </c>
      <c r="B82" s="61"/>
      <c r="C82" s="62"/>
      <c r="D82" s="65">
        <f>913183.57+6175.39</f>
        <v>919358.96</v>
      </c>
      <c r="E82" s="62"/>
      <c r="F82" s="61"/>
      <c r="G82" s="61"/>
      <c r="H82" s="61"/>
      <c r="I82" s="62"/>
      <c r="J82" s="65">
        <f>105178.29+146644.35</f>
        <v>251822.64</v>
      </c>
      <c r="K82" s="62"/>
      <c r="L82" s="61"/>
      <c r="M82" s="62"/>
      <c r="P82" s="3"/>
      <c r="Q82" s="3"/>
    </row>
    <row r="83" spans="1:19">
      <c r="A83" s="57"/>
      <c r="B83" s="61"/>
      <c r="C83" s="62"/>
      <c r="D83" s="61">
        <f>SUM(D81:D82)</f>
        <v>994536.5</v>
      </c>
      <c r="E83" s="62"/>
      <c r="F83" s="61"/>
      <c r="G83" s="61"/>
      <c r="H83" s="61"/>
      <c r="I83" s="62"/>
      <c r="J83" s="61">
        <f>SUM(J81:J82)</f>
        <v>294490.87</v>
      </c>
      <c r="K83" s="62"/>
      <c r="L83" s="61"/>
      <c r="M83" s="66"/>
    </row>
    <row r="84" spans="1:19">
      <c r="A84" s="58" t="s">
        <v>91</v>
      </c>
      <c r="B84" s="61"/>
      <c r="C84" s="62"/>
      <c r="D84" s="61"/>
      <c r="E84" s="62"/>
      <c r="F84" s="61"/>
      <c r="G84" s="61"/>
      <c r="H84" s="61"/>
      <c r="I84" s="62"/>
      <c r="J84" s="61"/>
      <c r="K84" s="62"/>
      <c r="L84" s="61"/>
      <c r="M84" s="66"/>
    </row>
    <row r="85" spans="1:19">
      <c r="A85" s="57" t="s">
        <v>71</v>
      </c>
      <c r="B85" s="61">
        <v>70166.41</v>
      </c>
      <c r="C85" s="62"/>
      <c r="D85" s="61"/>
      <c r="E85" s="62"/>
      <c r="F85" s="61"/>
      <c r="G85" s="61"/>
      <c r="H85" s="61">
        <v>67674.42</v>
      </c>
      <c r="I85" s="63"/>
      <c r="J85" s="67"/>
      <c r="K85" s="62"/>
      <c r="L85" s="61"/>
      <c r="M85" s="66"/>
    </row>
    <row r="86" spans="1:19">
      <c r="A86" s="57" t="s">
        <v>141</v>
      </c>
      <c r="B86" s="61">
        <v>89639.91</v>
      </c>
      <c r="C86" s="62"/>
      <c r="D86" s="61"/>
      <c r="E86" s="62"/>
      <c r="F86" s="61"/>
      <c r="G86" s="61"/>
      <c r="H86" s="61">
        <v>0</v>
      </c>
      <c r="I86" s="63"/>
      <c r="J86" s="67"/>
      <c r="K86" s="62"/>
      <c r="L86" s="61"/>
      <c r="M86" s="66"/>
    </row>
    <row r="87" spans="1:19">
      <c r="A87" s="57" t="s">
        <v>72</v>
      </c>
      <c r="B87" s="64">
        <v>146050.1</v>
      </c>
      <c r="C87" s="62"/>
      <c r="D87" s="64">
        <f>SUM(B85:B87)</f>
        <v>305856.42000000004</v>
      </c>
      <c r="E87" s="62"/>
      <c r="F87" s="64">
        <f>D83-D87</f>
        <v>688680.08</v>
      </c>
      <c r="G87" s="62"/>
      <c r="H87" s="64">
        <v>22279484.440000001</v>
      </c>
      <c r="I87" s="63"/>
      <c r="J87" s="64">
        <f>SUM(H85:H87)</f>
        <v>22347158.860000003</v>
      </c>
      <c r="K87" s="62"/>
      <c r="L87" s="64">
        <f>J83-J87</f>
        <v>-22052667.990000002</v>
      </c>
      <c r="M87" s="66"/>
    </row>
    <row r="88" spans="1:19">
      <c r="A88" s="57" t="s">
        <v>146</v>
      </c>
      <c r="B88" s="61"/>
      <c r="C88" s="62"/>
      <c r="D88" s="61"/>
      <c r="E88" s="62"/>
      <c r="F88" s="21">
        <f>SUM(F79:F87)</f>
        <v>9177568.8800000027</v>
      </c>
      <c r="G88" s="21"/>
      <c r="H88" s="61"/>
      <c r="I88" s="62"/>
      <c r="J88" s="61"/>
      <c r="K88" s="62"/>
      <c r="L88" s="21">
        <f>SUM(L79:L87)</f>
        <v>-22140784.219999999</v>
      </c>
      <c r="M88" s="68"/>
    </row>
    <row r="89" spans="1:19">
      <c r="A89" s="58" t="s">
        <v>91</v>
      </c>
      <c r="B89" s="61"/>
      <c r="C89" s="62"/>
      <c r="D89" s="61"/>
      <c r="E89" s="62"/>
      <c r="F89" s="57"/>
      <c r="G89" s="57"/>
      <c r="H89" s="61"/>
      <c r="I89" s="62"/>
      <c r="J89" s="61"/>
      <c r="K89" s="62"/>
      <c r="L89" s="57"/>
      <c r="M89" s="68"/>
    </row>
    <row r="90" spans="1:19">
      <c r="A90" s="57" t="s">
        <v>73</v>
      </c>
      <c r="B90" s="61"/>
      <c r="C90" s="62"/>
      <c r="D90" s="61">
        <v>621417.57999999996</v>
      </c>
      <c r="E90" s="62"/>
      <c r="F90" s="57"/>
      <c r="G90" s="57"/>
      <c r="H90" s="61"/>
      <c r="I90" s="62"/>
      <c r="J90" s="61">
        <v>634303.81999999995</v>
      </c>
      <c r="K90" s="62"/>
      <c r="L90" s="57"/>
      <c r="M90" s="62"/>
    </row>
    <row r="91" spans="1:19">
      <c r="A91" s="58" t="s">
        <v>92</v>
      </c>
      <c r="B91" s="57"/>
      <c r="C91" s="60"/>
      <c r="G91" s="57"/>
      <c r="H91" s="57"/>
      <c r="I91" s="60"/>
    </row>
    <row r="92" spans="1:19">
      <c r="A92" s="57" t="s">
        <v>74</v>
      </c>
      <c r="B92" s="61"/>
      <c r="C92" s="62"/>
      <c r="D92" s="61">
        <f>D90</f>
        <v>621417.57999999996</v>
      </c>
      <c r="E92" s="62"/>
      <c r="F92" s="64">
        <f>D90-D92</f>
        <v>0</v>
      </c>
      <c r="G92" s="62"/>
      <c r="H92" s="61"/>
      <c r="I92" s="62"/>
      <c r="J92" s="61">
        <f>J90</f>
        <v>634303.81999999995</v>
      </c>
      <c r="K92" s="62"/>
      <c r="L92" s="64">
        <f>J90-J92</f>
        <v>0</v>
      </c>
      <c r="M92" s="55"/>
    </row>
    <row r="93" spans="1:19" ht="15.75" thickBot="1">
      <c r="A93" s="58" t="s">
        <v>140</v>
      </c>
      <c r="B93" s="61"/>
      <c r="C93" s="62"/>
      <c r="D93" s="61"/>
      <c r="E93" s="62"/>
      <c r="F93" s="69">
        <f>SUM(F92,F88)</f>
        <v>9177568.8800000027</v>
      </c>
      <c r="G93" s="70"/>
      <c r="H93" s="61"/>
      <c r="I93" s="62"/>
      <c r="J93" s="61"/>
      <c r="K93" s="62"/>
      <c r="L93" s="69">
        <f>SUM(L92,L88)</f>
        <v>-22140784.219999999</v>
      </c>
    </row>
    <row r="94" spans="1:19" ht="6.75" customHeight="1" thickTop="1">
      <c r="A94" s="58"/>
      <c r="B94" s="58"/>
      <c r="C94" s="58"/>
      <c r="D94" s="71"/>
      <c r="E94" s="58"/>
      <c r="F94" s="58"/>
      <c r="G94" s="58"/>
      <c r="H94" s="58"/>
      <c r="I94" s="58"/>
      <c r="J94" s="58"/>
      <c r="K94" s="58"/>
      <c r="L94" s="58"/>
    </row>
    <row r="95" spans="1:19">
      <c r="A95" s="55"/>
      <c r="B95" s="55"/>
      <c r="C95" s="55"/>
      <c r="D95" s="55"/>
      <c r="E95" s="55"/>
      <c r="F95" s="55"/>
      <c r="G95" s="55"/>
      <c r="H95" s="55"/>
      <c r="I95" s="55"/>
      <c r="J95" s="24" t="s">
        <v>147</v>
      </c>
      <c r="K95" s="55"/>
      <c r="L95" s="57"/>
      <c r="M95" s="55"/>
      <c r="N95" s="55"/>
      <c r="O95" s="55"/>
      <c r="P95" s="55"/>
      <c r="Q95" s="55"/>
      <c r="R95" s="55"/>
      <c r="S95" s="55"/>
    </row>
    <row r="96" spans="1:19" ht="6" customHeight="1">
      <c r="M96" s="23"/>
    </row>
    <row r="97" spans="1:19">
      <c r="A97" s="129" t="s">
        <v>75</v>
      </c>
      <c r="B97" s="129"/>
      <c r="C97" s="129"/>
      <c r="D97" s="129" t="s">
        <v>75</v>
      </c>
      <c r="E97" s="129"/>
      <c r="F97" s="129"/>
      <c r="G97" s="129"/>
      <c r="H97" s="129"/>
      <c r="I97" s="129"/>
      <c r="J97" s="129" t="s">
        <v>95</v>
      </c>
      <c r="K97" s="129"/>
      <c r="L97" s="129"/>
      <c r="M97" s="129"/>
      <c r="N97" s="129"/>
      <c r="O97" s="129" t="s">
        <v>75</v>
      </c>
      <c r="P97" s="129"/>
      <c r="Q97" s="129"/>
      <c r="R97" s="129"/>
      <c r="S97" s="129"/>
    </row>
    <row r="98" spans="1:19">
      <c r="A98" s="129" t="s">
        <v>76</v>
      </c>
      <c r="B98" s="129"/>
      <c r="C98" s="129"/>
      <c r="D98" s="129" t="s">
        <v>77</v>
      </c>
      <c r="E98" s="129"/>
      <c r="F98" s="129"/>
      <c r="G98" s="129"/>
      <c r="H98" s="129"/>
      <c r="I98" s="129"/>
      <c r="J98" s="129" t="s">
        <v>96</v>
      </c>
      <c r="K98" s="129"/>
      <c r="L98" s="129"/>
      <c r="M98" s="129"/>
      <c r="N98" s="129"/>
      <c r="O98" s="129" t="s">
        <v>78</v>
      </c>
      <c r="P98" s="129"/>
      <c r="Q98" s="129"/>
      <c r="R98" s="129"/>
      <c r="S98" s="129"/>
    </row>
    <row r="99" spans="1:19">
      <c r="A99" s="129" t="s">
        <v>79</v>
      </c>
      <c r="B99" s="129"/>
      <c r="C99" s="129"/>
      <c r="D99" s="129" t="s">
        <v>80</v>
      </c>
      <c r="E99" s="129"/>
      <c r="F99" s="129"/>
      <c r="G99" s="129"/>
      <c r="H99" s="129"/>
      <c r="I99" s="129"/>
      <c r="J99" s="129" t="s">
        <v>81</v>
      </c>
      <c r="K99" s="129"/>
      <c r="L99" s="129"/>
      <c r="M99" s="129"/>
      <c r="N99" s="129"/>
      <c r="O99" s="129" t="s">
        <v>82</v>
      </c>
      <c r="P99" s="129"/>
      <c r="Q99" s="129"/>
      <c r="R99" s="129"/>
      <c r="S99" s="129"/>
    </row>
    <row r="100" spans="1:19">
      <c r="A100" s="3"/>
      <c r="B100" s="73"/>
      <c r="C100" s="3"/>
      <c r="D100" s="3"/>
      <c r="F100" s="3"/>
      <c r="H100" s="3"/>
      <c r="I100" s="3"/>
      <c r="J100" s="3"/>
      <c r="K100" s="3"/>
      <c r="L100" s="3"/>
      <c r="N100" s="73"/>
      <c r="O100" s="129" t="s">
        <v>83</v>
      </c>
      <c r="P100" s="129"/>
      <c r="Q100" s="129"/>
      <c r="R100" s="129"/>
      <c r="S100" s="129"/>
    </row>
    <row r="101" spans="1:19">
      <c r="A101" s="3"/>
      <c r="B101" s="73"/>
      <c r="C101" s="3"/>
      <c r="D101" s="3"/>
      <c r="F101" s="3"/>
      <c r="H101" s="3"/>
      <c r="I101" s="3"/>
      <c r="J101" s="3"/>
      <c r="K101" s="3"/>
      <c r="L101" s="3"/>
      <c r="N101" s="73"/>
      <c r="O101" s="133" t="s">
        <v>84</v>
      </c>
      <c r="P101" s="133"/>
      <c r="Q101" s="133"/>
      <c r="R101" s="133"/>
      <c r="S101" s="133"/>
    </row>
    <row r="102" spans="1:19">
      <c r="A102" s="3"/>
      <c r="B102" s="7"/>
      <c r="C102" s="3"/>
      <c r="D102" s="3"/>
      <c r="F102" s="3"/>
      <c r="H102" s="3"/>
      <c r="I102" s="3"/>
      <c r="J102" s="3"/>
      <c r="K102" s="3"/>
      <c r="L102" s="3"/>
      <c r="N102" s="3"/>
      <c r="O102" s="3"/>
      <c r="P102" s="74" t="s">
        <v>8</v>
      </c>
      <c r="Q102" s="74"/>
      <c r="R102" s="74"/>
    </row>
    <row r="103" spans="1:19">
      <c r="A103" s="134" t="s">
        <v>97</v>
      </c>
      <c r="B103" s="134"/>
      <c r="C103" s="3"/>
      <c r="D103" s="135" t="s">
        <v>98</v>
      </c>
      <c r="E103" s="135"/>
      <c r="F103" s="135"/>
      <c r="G103" s="135"/>
      <c r="H103" s="135"/>
      <c r="I103" s="3"/>
      <c r="J103" s="135" t="s">
        <v>109</v>
      </c>
      <c r="K103" s="135"/>
      <c r="L103" s="135"/>
      <c r="M103" s="135"/>
      <c r="N103" s="135"/>
      <c r="O103" s="136" t="s">
        <v>93</v>
      </c>
      <c r="P103" s="136"/>
      <c r="Q103" s="136"/>
      <c r="R103" s="136"/>
      <c r="S103" s="136"/>
    </row>
    <row r="104" spans="1:19">
      <c r="A104" s="3"/>
      <c r="B104" s="7"/>
      <c r="C104" s="3"/>
      <c r="D104" s="3"/>
      <c r="F104" s="3"/>
      <c r="H104" s="3"/>
      <c r="I104" s="3"/>
      <c r="J104" s="3"/>
      <c r="K104" s="3"/>
      <c r="L104" s="3"/>
      <c r="N104" s="3"/>
      <c r="O104" s="132" t="s">
        <v>94</v>
      </c>
      <c r="P104" s="132"/>
      <c r="Q104" s="132"/>
      <c r="R104" s="132"/>
      <c r="S104" s="132"/>
    </row>
  </sheetData>
  <mergeCells count="33">
    <mergeCell ref="O104:S104"/>
    <mergeCell ref="O100:S100"/>
    <mergeCell ref="O101:S101"/>
    <mergeCell ref="A103:B103"/>
    <mergeCell ref="D103:H103"/>
    <mergeCell ref="J103:N103"/>
    <mergeCell ref="O103:S103"/>
    <mergeCell ref="A98:C98"/>
    <mergeCell ref="D98:I98"/>
    <mergeCell ref="J98:N98"/>
    <mergeCell ref="O98:S98"/>
    <mergeCell ref="A99:C99"/>
    <mergeCell ref="D99:I99"/>
    <mergeCell ref="J99:N99"/>
    <mergeCell ref="O99:S99"/>
    <mergeCell ref="B67:F67"/>
    <mergeCell ref="H67:L67"/>
    <mergeCell ref="A97:C97"/>
    <mergeCell ref="D97:I97"/>
    <mergeCell ref="J97:N97"/>
    <mergeCell ref="O97:S97"/>
    <mergeCell ref="O9:P9"/>
    <mergeCell ref="R9:S9"/>
    <mergeCell ref="A65:L65"/>
    <mergeCell ref="N65:S65"/>
    <mergeCell ref="A66:L66"/>
    <mergeCell ref="N66:S66"/>
    <mergeCell ref="A4:S4"/>
    <mergeCell ref="A5:S5"/>
    <mergeCell ref="B8:F8"/>
    <mergeCell ref="H8:L8"/>
    <mergeCell ref="O8:P8"/>
    <mergeCell ref="R8:S8"/>
  </mergeCells>
  <printOptions horizontalCentered="1"/>
  <pageMargins left="0" right="0" top="0" bottom="0" header="0" footer="0"/>
  <pageSetup paperSize="8" scale="65"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3:S107"/>
  <sheetViews>
    <sheetView topLeftCell="E65" workbookViewId="0">
      <selection activeCell="P70" sqref="P70:P72"/>
    </sheetView>
  </sheetViews>
  <sheetFormatPr defaultRowHeight="12.75"/>
  <cols>
    <col min="1" max="1" width="38.42578125" style="7" customWidth="1"/>
    <col min="2" max="2" width="12.28515625" style="2" bestFit="1" customWidth="1"/>
    <col min="3" max="3" width="1.7109375" style="2" customWidth="1"/>
    <col min="4" max="4" width="12" style="2" bestFit="1" customWidth="1"/>
    <col min="5" max="5" width="1.7109375" style="2" customWidth="1"/>
    <col min="6" max="6" width="12.85546875" style="2" bestFit="1" customWidth="1"/>
    <col min="7" max="7" width="0.85546875" style="2" customWidth="1"/>
    <col min="8" max="8" width="12.28515625" style="2" bestFit="1" customWidth="1"/>
    <col min="9" max="9" width="1.7109375" style="2" customWidth="1"/>
    <col min="10" max="10" width="12.140625" style="2" customWidth="1"/>
    <col min="11" max="11" width="1.7109375" style="2" customWidth="1"/>
    <col min="12" max="12" width="15.7109375" style="2" bestFit="1" customWidth="1"/>
    <col min="13" max="13" width="15.85546875" style="2" customWidth="1"/>
    <col min="14" max="14" width="32.42578125" style="8" customWidth="1"/>
    <col min="15" max="15" width="7.42578125" style="8" customWidth="1"/>
    <col min="16" max="16" width="15.7109375" style="2" customWidth="1"/>
    <col min="17" max="17" width="0.85546875" style="2" customWidth="1"/>
    <col min="18" max="18" width="1" style="3" customWidth="1"/>
    <col min="19" max="19" width="17.7109375" style="3" customWidth="1"/>
  </cols>
  <sheetData>
    <row r="3" spans="1:19" ht="15">
      <c r="A3" s="77"/>
      <c r="B3" s="78"/>
      <c r="C3" s="78"/>
      <c r="D3" s="78"/>
      <c r="E3" s="78"/>
      <c r="F3" s="78"/>
      <c r="G3" s="78"/>
      <c r="H3" s="78"/>
      <c r="I3" s="78"/>
      <c r="J3" s="78"/>
      <c r="K3" s="78"/>
      <c r="L3" s="78"/>
      <c r="M3" s="78"/>
      <c r="N3" s="79"/>
      <c r="O3" s="79"/>
      <c r="P3" s="78"/>
      <c r="Q3" s="78"/>
      <c r="R3" s="80"/>
      <c r="S3" s="80"/>
    </row>
    <row r="4" spans="1:19" ht="14.25">
      <c r="A4" s="125" t="s">
        <v>85</v>
      </c>
      <c r="B4" s="125"/>
      <c r="C4" s="125"/>
      <c r="D4" s="125"/>
      <c r="E4" s="125"/>
      <c r="F4" s="125"/>
      <c r="G4" s="125"/>
      <c r="H4" s="125"/>
      <c r="I4" s="125"/>
      <c r="J4" s="125"/>
      <c r="K4" s="125"/>
      <c r="L4" s="125"/>
      <c r="M4" s="125"/>
      <c r="N4" s="125"/>
      <c r="O4" s="125"/>
      <c r="P4" s="125"/>
      <c r="Q4" s="125"/>
      <c r="R4" s="125"/>
      <c r="S4" s="125"/>
    </row>
    <row r="5" spans="1:19" ht="14.25">
      <c r="A5" s="126" t="s">
        <v>149</v>
      </c>
      <c r="B5" s="126"/>
      <c r="C5" s="126"/>
      <c r="D5" s="126"/>
      <c r="E5" s="126"/>
      <c r="F5" s="126"/>
      <c r="G5" s="126"/>
      <c r="H5" s="126"/>
      <c r="I5" s="126"/>
      <c r="J5" s="126"/>
      <c r="K5" s="126"/>
      <c r="L5" s="126"/>
      <c r="M5" s="126"/>
      <c r="N5" s="126"/>
      <c r="O5" s="126"/>
      <c r="P5" s="126"/>
      <c r="Q5" s="126"/>
      <c r="R5" s="126"/>
      <c r="S5" s="126"/>
    </row>
    <row r="6" spans="1:19" ht="14.25">
      <c r="A6" s="81"/>
      <c r="B6" s="81"/>
      <c r="C6" s="81"/>
      <c r="D6" s="81"/>
      <c r="E6" s="81"/>
      <c r="F6" s="81"/>
      <c r="G6" s="81"/>
      <c r="H6" s="81"/>
      <c r="I6" s="81"/>
      <c r="J6" s="81"/>
      <c r="K6" s="81"/>
      <c r="L6" s="81"/>
      <c r="M6" s="81"/>
      <c r="N6" s="81"/>
      <c r="O6" s="81"/>
      <c r="P6" s="81"/>
      <c r="Q6" s="81"/>
      <c r="R6" s="81"/>
      <c r="S6" s="81"/>
    </row>
    <row r="7" spans="1:19" ht="7.5" customHeight="1">
      <c r="A7" s="81"/>
      <c r="B7" s="81"/>
      <c r="C7" s="81"/>
      <c r="D7" s="81"/>
      <c r="E7" s="81"/>
      <c r="F7" s="81"/>
      <c r="G7" s="81"/>
      <c r="H7" s="81"/>
      <c r="I7" s="81"/>
      <c r="J7" s="81"/>
      <c r="K7" s="81"/>
      <c r="L7" s="81"/>
      <c r="M7" s="81"/>
      <c r="N7" s="81"/>
      <c r="O7" s="81"/>
      <c r="P7" s="81"/>
      <c r="Q7" s="81"/>
      <c r="R7" s="81"/>
      <c r="S7" s="81"/>
    </row>
    <row r="8" spans="1:19">
      <c r="A8" s="3"/>
      <c r="B8" s="127" t="s">
        <v>150</v>
      </c>
      <c r="C8" s="127"/>
      <c r="D8" s="127"/>
      <c r="E8" s="127"/>
      <c r="F8" s="127"/>
      <c r="G8" s="5"/>
      <c r="H8" s="127" t="s">
        <v>151</v>
      </c>
      <c r="I8" s="127"/>
      <c r="J8" s="127"/>
      <c r="K8" s="127"/>
      <c r="L8" s="127"/>
      <c r="M8" s="5"/>
      <c r="N8" s="27"/>
      <c r="O8" s="127" t="s">
        <v>0</v>
      </c>
      <c r="P8" s="127"/>
      <c r="Q8" s="26"/>
      <c r="R8" s="127" t="s">
        <v>1</v>
      </c>
      <c r="S8" s="127"/>
    </row>
    <row r="9" spans="1:19" ht="24">
      <c r="A9" s="29" t="s">
        <v>2</v>
      </c>
      <c r="B9" s="30" t="s">
        <v>3</v>
      </c>
      <c r="C9" s="30"/>
      <c r="D9" s="30" t="s">
        <v>4</v>
      </c>
      <c r="E9" s="30"/>
      <c r="F9" s="30" t="s">
        <v>5</v>
      </c>
      <c r="G9" s="30"/>
      <c r="H9" s="30" t="s">
        <v>3</v>
      </c>
      <c r="I9" s="30"/>
      <c r="J9" s="30" t="s">
        <v>4</v>
      </c>
      <c r="K9" s="30"/>
      <c r="L9" s="30" t="s">
        <v>5</v>
      </c>
      <c r="M9" s="31"/>
      <c r="N9" s="32" t="s">
        <v>6</v>
      </c>
      <c r="O9" s="124" t="s">
        <v>152</v>
      </c>
      <c r="P9" s="124"/>
      <c r="Q9" s="31"/>
      <c r="R9" s="124" t="s">
        <v>129</v>
      </c>
      <c r="S9" s="124"/>
    </row>
    <row r="10" spans="1:19" ht="7.5" customHeight="1">
      <c r="A10" s="34"/>
      <c r="B10" s="35"/>
      <c r="C10" s="35"/>
      <c r="D10" s="35"/>
      <c r="E10" s="35"/>
      <c r="M10" s="35"/>
      <c r="N10" s="36"/>
      <c r="O10" s="36"/>
      <c r="P10" s="37"/>
      <c r="Q10" s="37"/>
      <c r="R10" s="28"/>
      <c r="S10" s="28"/>
    </row>
    <row r="11" spans="1:19">
      <c r="A11" s="38" t="s">
        <v>7</v>
      </c>
      <c r="F11" s="2" t="s">
        <v>8</v>
      </c>
      <c r="N11" s="1" t="s">
        <v>9</v>
      </c>
      <c r="O11" s="1"/>
    </row>
    <row r="12" spans="1:19" ht="13.5" thickBot="1">
      <c r="A12" s="7" t="s">
        <v>10</v>
      </c>
      <c r="B12" s="2">
        <v>74009.11</v>
      </c>
      <c r="D12" s="2">
        <v>60017.34</v>
      </c>
      <c r="F12" s="2">
        <f>B12-D12</f>
        <v>13991.770000000004</v>
      </c>
      <c r="G12" s="5"/>
      <c r="H12" s="2">
        <v>74009.11</v>
      </c>
      <c r="J12" s="2">
        <v>53550.15</v>
      </c>
      <c r="L12" s="2">
        <f>H12-J12</f>
        <v>20458.96</v>
      </c>
      <c r="N12" s="1" t="s">
        <v>11</v>
      </c>
      <c r="O12" s="1"/>
      <c r="P12" s="4"/>
      <c r="Q12" s="4"/>
      <c r="R12" s="1"/>
      <c r="S12" s="4"/>
    </row>
    <row r="13" spans="1:19" ht="13.5" thickBot="1">
      <c r="B13" s="10">
        <f>SUM(B12)</f>
        <v>74009.11</v>
      </c>
      <c r="C13" s="39"/>
      <c r="D13" s="10">
        <f>SUM(D12)</f>
        <v>60017.34</v>
      </c>
      <c r="E13" s="39"/>
      <c r="F13" s="10">
        <f>SUM(F12)</f>
        <v>13991.770000000004</v>
      </c>
      <c r="G13" s="4"/>
      <c r="H13" s="10">
        <f>SUM(H12)</f>
        <v>74009.11</v>
      </c>
      <c r="I13" s="39"/>
      <c r="J13" s="10">
        <f>SUM(J12)</f>
        <v>53550.15</v>
      </c>
      <c r="K13" s="39"/>
      <c r="L13" s="10">
        <f>SUM(L12)</f>
        <v>20458.96</v>
      </c>
      <c r="N13" s="9" t="s">
        <v>12</v>
      </c>
      <c r="O13" s="5"/>
      <c r="P13" s="40">
        <v>5623641.7800000003</v>
      </c>
      <c r="R13" s="5"/>
      <c r="S13" s="40">
        <v>5599664.8499999996</v>
      </c>
    </row>
    <row r="14" spans="1:19" ht="13.5" thickTop="1">
      <c r="A14" s="41" t="s">
        <v>13</v>
      </c>
      <c r="N14" s="1" t="s">
        <v>15</v>
      </c>
      <c r="O14" s="1"/>
      <c r="R14" s="1"/>
      <c r="S14" s="2"/>
    </row>
    <row r="15" spans="1:19">
      <c r="A15" s="38" t="s">
        <v>14</v>
      </c>
      <c r="F15" s="2" t="s">
        <v>8</v>
      </c>
      <c r="L15" s="2" t="s">
        <v>8</v>
      </c>
      <c r="N15" s="19" t="s">
        <v>87</v>
      </c>
    </row>
    <row r="16" spans="1:19">
      <c r="A16" s="7" t="s">
        <v>16</v>
      </c>
      <c r="B16" s="2">
        <v>990569.82</v>
      </c>
      <c r="D16" s="2">
        <v>0</v>
      </c>
      <c r="F16" s="2">
        <f t="shared" ref="F16:F21" si="0">B16-D16</f>
        <v>990569.82</v>
      </c>
      <c r="H16" s="2">
        <v>990569.82</v>
      </c>
      <c r="J16" s="2">
        <v>0</v>
      </c>
      <c r="L16" s="2">
        <f t="shared" ref="L16:L21" si="1">H16-J16</f>
        <v>990569.82</v>
      </c>
      <c r="M16" s="9"/>
      <c r="N16" s="8" t="s">
        <v>18</v>
      </c>
      <c r="P16" s="2">
        <v>824162.55</v>
      </c>
      <c r="R16" s="8"/>
      <c r="S16" s="2">
        <v>852248.12</v>
      </c>
    </row>
    <row r="17" spans="1:19" ht="13.5" thickBot="1">
      <c r="A17" s="7" t="s">
        <v>17</v>
      </c>
      <c r="B17" s="2">
        <v>190678.84</v>
      </c>
      <c r="D17" s="2">
        <v>0</v>
      </c>
      <c r="F17" s="2">
        <f t="shared" si="0"/>
        <v>190678.84</v>
      </c>
      <c r="H17" s="2">
        <v>190678.84</v>
      </c>
      <c r="J17" s="2">
        <v>0</v>
      </c>
      <c r="L17" s="2">
        <f t="shared" si="1"/>
        <v>190678.84</v>
      </c>
      <c r="N17" s="9" t="s">
        <v>20</v>
      </c>
      <c r="O17" s="9"/>
      <c r="P17" s="5">
        <v>808144.24</v>
      </c>
      <c r="Q17" s="5"/>
      <c r="R17" s="9"/>
      <c r="S17" s="5">
        <v>36896.76</v>
      </c>
    </row>
    <row r="18" spans="1:19" ht="13.5" thickBot="1">
      <c r="A18" s="7" t="s">
        <v>19</v>
      </c>
      <c r="B18" s="2">
        <v>6185509.1900000004</v>
      </c>
      <c r="D18" s="2">
        <v>2412348.5699999998</v>
      </c>
      <c r="F18" s="2">
        <f t="shared" si="0"/>
        <v>3773160.6200000006</v>
      </c>
      <c r="H18" s="2">
        <v>6185509.1900000004</v>
      </c>
      <c r="J18" s="2">
        <v>2164928.2000000002</v>
      </c>
      <c r="L18" s="2">
        <f t="shared" si="1"/>
        <v>4020580.99</v>
      </c>
      <c r="P18" s="10">
        <f>SUM(P16:P17)</f>
        <v>1632306.79</v>
      </c>
      <c r="Q18" s="4"/>
      <c r="R18" s="8"/>
      <c r="S18" s="10">
        <f>SUM(S16:S17)</f>
        <v>889144.88</v>
      </c>
    </row>
    <row r="19" spans="1:19" ht="13.5" thickTop="1">
      <c r="A19" s="7" t="s">
        <v>21</v>
      </c>
      <c r="B19" s="2">
        <v>4736783.91</v>
      </c>
      <c r="D19" s="2">
        <v>3611595.93</v>
      </c>
      <c r="F19" s="2">
        <f t="shared" si="0"/>
        <v>1125187.98</v>
      </c>
      <c r="H19" s="2">
        <v>3978761.77</v>
      </c>
      <c r="J19" s="2">
        <v>3446021.08</v>
      </c>
      <c r="L19" s="2">
        <f t="shared" si="1"/>
        <v>532740.68999999994</v>
      </c>
    </row>
    <row r="20" spans="1:19">
      <c r="A20" s="7" t="s">
        <v>22</v>
      </c>
      <c r="B20" s="2">
        <v>178358.61</v>
      </c>
      <c r="D20" s="2">
        <v>178009.96</v>
      </c>
      <c r="F20" s="2">
        <f t="shared" si="0"/>
        <v>348.64999999999418</v>
      </c>
      <c r="H20" s="2">
        <v>139150.42000000001</v>
      </c>
      <c r="J20" s="2">
        <v>139150.34</v>
      </c>
      <c r="L20" s="2">
        <f t="shared" si="1"/>
        <v>8.0000000016298145E-2</v>
      </c>
      <c r="N20" s="95" t="s">
        <v>142</v>
      </c>
      <c r="O20" s="96"/>
      <c r="P20" s="97"/>
      <c r="Q20" s="98"/>
      <c r="R20" s="99"/>
      <c r="S20" s="98"/>
    </row>
    <row r="21" spans="1:19" ht="24.75" thickBot="1">
      <c r="A21" s="7" t="s">
        <v>24</v>
      </c>
      <c r="B21" s="15">
        <v>2567606.9300000002</v>
      </c>
      <c r="D21" s="15">
        <v>2456992.75</v>
      </c>
      <c r="F21" s="15">
        <f t="shared" si="0"/>
        <v>110614.18000000017</v>
      </c>
      <c r="H21" s="15">
        <v>2390556.59</v>
      </c>
      <c r="J21" s="15">
        <v>2249374.77</v>
      </c>
      <c r="L21" s="15">
        <f t="shared" si="1"/>
        <v>141181.81999999983</v>
      </c>
      <c r="N21" s="103" t="s">
        <v>148</v>
      </c>
      <c r="O21" s="99"/>
      <c r="P21" s="100">
        <v>2759.03</v>
      </c>
      <c r="Q21" s="100"/>
      <c r="R21" s="101"/>
      <c r="S21" s="100">
        <v>878.92</v>
      </c>
    </row>
    <row r="22" spans="1:19" ht="13.5" thickBot="1">
      <c r="A22" s="41" t="s">
        <v>25</v>
      </c>
      <c r="B22" s="42">
        <f>SUM(B16:B21)</f>
        <v>14849507.300000001</v>
      </c>
      <c r="C22" s="43"/>
      <c r="D22" s="42">
        <f>SUM(D16:D21)</f>
        <v>8658947.2100000009</v>
      </c>
      <c r="E22" s="4"/>
      <c r="F22" s="42">
        <f>SUM(F16:F21)</f>
        <v>6190560.0899999999</v>
      </c>
      <c r="G22" s="4"/>
      <c r="H22" s="42">
        <f>SUM(H16:H21)</f>
        <v>13875226.630000001</v>
      </c>
      <c r="I22" s="43"/>
      <c r="J22" s="42">
        <f>SUM(J16:J21)</f>
        <v>7999474.3900000006</v>
      </c>
      <c r="K22" s="4"/>
      <c r="L22" s="42">
        <f>SUM(L16:L21)</f>
        <v>5875752.2400000002</v>
      </c>
      <c r="M22" s="44"/>
      <c r="N22" s="99"/>
      <c r="O22" s="99"/>
      <c r="P22" s="102">
        <f>SUM(P21:P21)</f>
        <v>2759.03</v>
      </c>
      <c r="Q22" s="100"/>
      <c r="R22" s="101"/>
      <c r="S22" s="102">
        <f>SUM(S21)</f>
        <v>878.92</v>
      </c>
    </row>
    <row r="23" spans="1:19" ht="13.5" thickBot="1">
      <c r="A23" s="41" t="s">
        <v>26</v>
      </c>
      <c r="F23" s="10">
        <f>F22</f>
        <v>6190560.0899999999</v>
      </c>
      <c r="G23" s="4"/>
      <c r="L23" s="10">
        <f>SUM(L22)</f>
        <v>5875752.2400000002</v>
      </c>
    </row>
    <row r="24" spans="1:19" ht="13.5" thickTop="1">
      <c r="N24" s="1" t="s">
        <v>23</v>
      </c>
      <c r="O24" s="1"/>
      <c r="P24" s="5"/>
      <c r="Q24" s="5"/>
      <c r="R24" s="1"/>
      <c r="S24" s="5"/>
    </row>
    <row r="25" spans="1:19" ht="13.5" thickBot="1">
      <c r="A25" s="38" t="s">
        <v>28</v>
      </c>
      <c r="M25" s="45"/>
      <c r="N25" s="11" t="s">
        <v>102</v>
      </c>
      <c r="O25" s="11"/>
      <c r="P25" s="6">
        <f>P73</f>
        <v>16972754.489500005</v>
      </c>
      <c r="Q25" s="4"/>
      <c r="R25" s="9"/>
      <c r="S25" s="6">
        <v>8933716.7095000111</v>
      </c>
    </row>
    <row r="26" spans="1:19" ht="14.25" thickTop="1" thickBot="1">
      <c r="A26" s="38" t="s">
        <v>29</v>
      </c>
      <c r="B26" s="5"/>
      <c r="C26" s="5"/>
      <c r="D26" s="5"/>
      <c r="E26" s="5"/>
      <c r="F26" s="5"/>
      <c r="G26" s="5"/>
      <c r="H26" s="5"/>
      <c r="I26" s="5"/>
      <c r="J26" s="5"/>
      <c r="K26" s="5"/>
      <c r="L26" s="5"/>
      <c r="M26" s="45"/>
      <c r="N26" s="13" t="s">
        <v>143</v>
      </c>
      <c r="O26" s="13"/>
      <c r="P26" s="12">
        <f>SUM(P25,P22,P18,P13)</f>
        <v>24231462.089500006</v>
      </c>
      <c r="Q26" s="4"/>
      <c r="R26" s="13"/>
      <c r="S26" s="12">
        <f>SUM(S25,S22,S18,S13)</f>
        <v>15423405.359500011</v>
      </c>
    </row>
    <row r="27" spans="1:19" ht="13.5" thickTop="1">
      <c r="A27" s="7" t="s">
        <v>31</v>
      </c>
      <c r="B27" s="5"/>
      <c r="C27" s="5"/>
      <c r="D27" s="5"/>
      <c r="E27" s="5"/>
      <c r="H27" s="5"/>
      <c r="I27" s="5"/>
      <c r="J27" s="5"/>
      <c r="K27" s="5"/>
      <c r="M27" s="5"/>
    </row>
    <row r="28" spans="1:19" ht="13.5" thickBot="1">
      <c r="A28" s="7" t="s">
        <v>33</v>
      </c>
      <c r="B28" s="5"/>
      <c r="C28" s="5"/>
      <c r="D28" s="5"/>
      <c r="E28" s="5"/>
      <c r="F28" s="2">
        <v>853627.03</v>
      </c>
      <c r="G28" s="5"/>
      <c r="H28" s="5"/>
      <c r="I28" s="5"/>
      <c r="J28" s="5"/>
      <c r="K28" s="5"/>
      <c r="L28" s="2">
        <v>981164.25</v>
      </c>
      <c r="M28" s="5"/>
      <c r="N28" s="82"/>
      <c r="O28" s="83"/>
      <c r="P28" s="84"/>
      <c r="Q28" s="84"/>
      <c r="R28" s="85"/>
      <c r="S28" s="85"/>
    </row>
    <row r="29" spans="1:19" ht="13.5" thickBot="1">
      <c r="B29" s="5"/>
      <c r="C29" s="5"/>
      <c r="D29" s="5"/>
      <c r="E29" s="5"/>
      <c r="F29" s="46">
        <f>SUM(F28)</f>
        <v>853627.03</v>
      </c>
      <c r="G29" s="4"/>
      <c r="H29" s="5"/>
      <c r="I29" s="5"/>
      <c r="J29" s="5"/>
      <c r="K29" s="5"/>
      <c r="L29" s="10">
        <f>SUM(L28)</f>
        <v>981164.25</v>
      </c>
      <c r="M29" s="5"/>
    </row>
    <row r="30" spans="1:19" ht="13.5" thickTop="1">
      <c r="A30" s="38" t="s">
        <v>36</v>
      </c>
      <c r="M30" s="5"/>
    </row>
    <row r="31" spans="1:19">
      <c r="A31" s="3"/>
      <c r="D31" s="5"/>
      <c r="F31" s="5"/>
      <c r="J31" s="5"/>
      <c r="L31" s="5"/>
      <c r="N31" s="1" t="s">
        <v>30</v>
      </c>
      <c r="O31" s="1"/>
      <c r="P31" s="14"/>
      <c r="Q31" s="14"/>
      <c r="R31" s="1"/>
      <c r="S31" s="14"/>
    </row>
    <row r="32" spans="1:19">
      <c r="A32" s="3" t="s">
        <v>38</v>
      </c>
      <c r="D32" s="5"/>
      <c r="F32" s="5">
        <v>20867610.079999998</v>
      </c>
      <c r="J32" s="5"/>
      <c r="L32" s="5">
        <v>15486434.84</v>
      </c>
      <c r="N32" s="1" t="s">
        <v>32</v>
      </c>
      <c r="O32" s="1"/>
      <c r="R32" s="1"/>
      <c r="S32" s="2"/>
    </row>
    <row r="33" spans="1:19">
      <c r="A33" s="3" t="s">
        <v>100</v>
      </c>
      <c r="F33" s="5">
        <v>0</v>
      </c>
      <c r="L33" s="5">
        <v>0</v>
      </c>
      <c r="N33" s="9" t="s">
        <v>34</v>
      </c>
      <c r="O33" s="9"/>
      <c r="P33" s="2">
        <v>5071701.8899999997</v>
      </c>
      <c r="R33" s="9"/>
      <c r="S33" s="2">
        <v>12094350.76</v>
      </c>
    </row>
    <row r="34" spans="1:19">
      <c r="A34" s="3" t="s">
        <v>110</v>
      </c>
      <c r="D34" s="5">
        <v>117171.88</v>
      </c>
      <c r="F34" s="5"/>
      <c r="J34" s="5">
        <v>117171.88</v>
      </c>
      <c r="L34" s="5"/>
      <c r="N34" s="9" t="s">
        <v>35</v>
      </c>
      <c r="O34" s="9"/>
      <c r="P34" s="2">
        <v>43917.94</v>
      </c>
      <c r="R34" s="9"/>
      <c r="S34" s="2">
        <v>78161.149999999994</v>
      </c>
    </row>
    <row r="35" spans="1:19" ht="13.5" thickBot="1">
      <c r="A35" s="3" t="s">
        <v>124</v>
      </c>
      <c r="D35" s="47">
        <v>117171.88</v>
      </c>
      <c r="F35" s="5">
        <f>D34-D35</f>
        <v>0</v>
      </c>
      <c r="J35" s="47">
        <v>0</v>
      </c>
      <c r="L35" s="5">
        <f>SUM(J34-J35)</f>
        <v>117171.88</v>
      </c>
      <c r="N35" s="9" t="s">
        <v>86</v>
      </c>
      <c r="O35" s="9"/>
      <c r="P35" s="2">
        <v>6642.95</v>
      </c>
      <c r="R35" s="9"/>
      <c r="S35" s="2">
        <v>26520.71</v>
      </c>
    </row>
    <row r="36" spans="1:19" ht="13.5" thickBot="1">
      <c r="A36" s="3" t="s">
        <v>39</v>
      </c>
      <c r="F36" s="5">
        <v>10098.27</v>
      </c>
      <c r="L36" s="5">
        <v>24560.95</v>
      </c>
      <c r="N36" s="8" t="s">
        <v>37</v>
      </c>
      <c r="P36" s="15">
        <v>257336.27</v>
      </c>
      <c r="Q36" s="5"/>
      <c r="R36" s="8"/>
      <c r="S36" s="15">
        <v>225778.94</v>
      </c>
    </row>
    <row r="37" spans="1:19" ht="13.5" thickBot="1">
      <c r="F37" s="10">
        <f>SUM(F32:F36)</f>
        <v>20877708.349999998</v>
      </c>
      <c r="G37" s="4"/>
      <c r="L37" s="10">
        <f>SUM(L32:L36)</f>
        <v>15628167.67</v>
      </c>
      <c r="M37" s="8"/>
      <c r="P37" s="10">
        <f>SUM(P33:P36)</f>
        <v>5379599.0499999998</v>
      </c>
      <c r="Q37" s="4"/>
      <c r="R37" s="8"/>
      <c r="S37" s="10">
        <f>SUM(S33:S36)</f>
        <v>12424811.560000001</v>
      </c>
    </row>
    <row r="38" spans="1:19" ht="14.25" thickTop="1" thickBot="1">
      <c r="A38" s="38" t="s">
        <v>131</v>
      </c>
      <c r="F38" s="4"/>
      <c r="G38" s="4"/>
      <c r="L38" s="4"/>
      <c r="M38" s="8"/>
      <c r="N38" s="13" t="s">
        <v>40</v>
      </c>
      <c r="O38" s="13"/>
      <c r="P38" s="12">
        <f>SUM(P37)</f>
        <v>5379599.0499999998</v>
      </c>
      <c r="Q38" s="4"/>
      <c r="R38" s="13"/>
      <c r="S38" s="12">
        <f>SUM(S37)</f>
        <v>12424811.560000001</v>
      </c>
    </row>
    <row r="39" spans="1:19" ht="14.25" thickTop="1" thickBot="1">
      <c r="A39" s="7" t="s">
        <v>132</v>
      </c>
      <c r="F39" s="5">
        <v>0</v>
      </c>
      <c r="G39" s="4"/>
      <c r="L39" s="5">
        <v>13466.63</v>
      </c>
      <c r="M39" s="8"/>
      <c r="N39" s="13"/>
      <c r="O39" s="13"/>
      <c r="P39" s="4"/>
      <c r="Q39" s="4"/>
      <c r="R39" s="13"/>
      <c r="S39" s="4"/>
    </row>
    <row r="40" spans="1:19" ht="13.5" thickBot="1">
      <c r="F40" s="10">
        <f>SUM(F39)</f>
        <v>0</v>
      </c>
      <c r="G40" s="4"/>
      <c r="L40" s="10">
        <f>SUM(L39)</f>
        <v>13466.63</v>
      </c>
      <c r="M40" s="8"/>
      <c r="O40" s="13"/>
      <c r="P40" s="4"/>
      <c r="Q40" s="4"/>
      <c r="R40" s="13"/>
      <c r="S40" s="4"/>
    </row>
    <row r="41" spans="1:19" ht="13.5" thickTop="1">
      <c r="A41" s="38" t="s">
        <v>41</v>
      </c>
      <c r="M41" s="8"/>
      <c r="N41" s="1" t="s">
        <v>45</v>
      </c>
      <c r="O41" s="13"/>
      <c r="P41" s="4"/>
      <c r="Q41" s="4"/>
      <c r="R41" s="13"/>
      <c r="S41" s="4"/>
    </row>
    <row r="42" spans="1:19" ht="13.5" thickBot="1">
      <c r="A42" s="7" t="s">
        <v>42</v>
      </c>
      <c r="B42" s="8"/>
      <c r="C42" s="8"/>
      <c r="D42" s="16"/>
      <c r="E42" s="16"/>
      <c r="F42" s="2">
        <v>827192.79</v>
      </c>
      <c r="H42" s="8"/>
      <c r="I42" s="8"/>
      <c r="J42" s="16"/>
      <c r="K42" s="16"/>
      <c r="L42" s="2">
        <v>297209.26</v>
      </c>
      <c r="M42" s="44"/>
      <c r="N42" s="8" t="s">
        <v>47</v>
      </c>
      <c r="O42" s="13"/>
      <c r="P42" s="5">
        <v>35240.97</v>
      </c>
      <c r="Q42" s="5"/>
      <c r="R42" s="92"/>
      <c r="S42" s="5">
        <v>69768.289999999994</v>
      </c>
    </row>
    <row r="43" spans="1:19" ht="13.5" thickBot="1">
      <c r="B43" s="8"/>
      <c r="C43" s="8"/>
      <c r="D43" s="16"/>
      <c r="E43" s="16"/>
      <c r="F43" s="10">
        <f>SUM(F42)</f>
        <v>827192.79</v>
      </c>
      <c r="G43" s="4"/>
      <c r="H43" s="8"/>
      <c r="I43" s="8"/>
      <c r="J43" s="16"/>
      <c r="K43" s="16"/>
      <c r="L43" s="10">
        <f>SUM(L42)</f>
        <v>297209.26</v>
      </c>
      <c r="M43" s="44"/>
      <c r="N43" s="8" t="s">
        <v>136</v>
      </c>
      <c r="O43" s="13"/>
      <c r="P43" s="5">
        <v>50.83</v>
      </c>
      <c r="Q43" s="5"/>
      <c r="R43" s="13"/>
      <c r="S43" s="5">
        <v>27132.86</v>
      </c>
    </row>
    <row r="44" spans="1:19" ht="14.25" thickTop="1" thickBot="1">
      <c r="A44" s="41" t="s">
        <v>133</v>
      </c>
      <c r="F44" s="48">
        <f>SUM(F43,F40,F37,F29)</f>
        <v>22558528.169999998</v>
      </c>
      <c r="G44" s="4"/>
      <c r="L44" s="48">
        <f>SUM(L43,L40,L37,L29)</f>
        <v>16920007.810000002</v>
      </c>
      <c r="M44" s="49"/>
      <c r="O44" s="13"/>
      <c r="P44" s="10">
        <f>SUM(P42:P43)</f>
        <v>35291.800000000003</v>
      </c>
      <c r="Q44" s="4"/>
      <c r="R44" s="13"/>
      <c r="S44" s="10">
        <f>SUM(S42:S43)</f>
        <v>96901.15</v>
      </c>
    </row>
    <row r="45" spans="1:19" ht="13.5" thickTop="1">
      <c r="M45" s="49"/>
    </row>
    <row r="46" spans="1:19">
      <c r="A46" s="1" t="s">
        <v>44</v>
      </c>
      <c r="F46" s="4"/>
      <c r="G46" s="4"/>
      <c r="L46" s="4"/>
      <c r="M46" s="49"/>
    </row>
    <row r="47" spans="1:19">
      <c r="A47" s="7" t="s">
        <v>134</v>
      </c>
      <c r="F47" s="5">
        <v>0</v>
      </c>
      <c r="G47" s="4"/>
      <c r="L47" s="5">
        <v>1233.3599999999999</v>
      </c>
      <c r="M47" s="49"/>
    </row>
    <row r="48" spans="1:19">
      <c r="A48" s="7" t="s">
        <v>46</v>
      </c>
      <c r="F48" s="5">
        <v>883272.91</v>
      </c>
      <c r="G48" s="4"/>
      <c r="L48" s="5">
        <v>4981402.97</v>
      </c>
      <c r="M48" s="49"/>
    </row>
    <row r="49" spans="1:19" ht="13.5" thickBot="1">
      <c r="A49" s="7" t="s">
        <v>135</v>
      </c>
      <c r="F49" s="15">
        <v>0</v>
      </c>
      <c r="G49" s="4"/>
      <c r="L49" s="15">
        <v>146262.73000000001</v>
      </c>
      <c r="M49" s="49"/>
    </row>
    <row r="50" spans="1:19" ht="13.5" thickBot="1">
      <c r="A50" s="41"/>
      <c r="F50" s="10">
        <f>SUM(F47:F49)</f>
        <v>883272.91</v>
      </c>
      <c r="G50" s="4"/>
      <c r="L50" s="10">
        <f>SUM(L47:L49)</f>
        <v>5128899.0600000005</v>
      </c>
    </row>
    <row r="51" spans="1:19" ht="13.5" thickTop="1">
      <c r="A51" s="41"/>
      <c r="F51" s="4"/>
      <c r="G51" s="4"/>
      <c r="L51" s="4"/>
      <c r="N51" s="9"/>
      <c r="O51" s="9"/>
      <c r="P51" s="5"/>
      <c r="Q51" s="5"/>
      <c r="R51" s="9"/>
      <c r="S51" s="5"/>
    </row>
    <row r="52" spans="1:19" ht="13.5" thickBot="1">
      <c r="A52" s="38" t="s">
        <v>48</v>
      </c>
      <c r="F52" s="12">
        <f>SUM(F50,F44,F23,F13)</f>
        <v>29646352.939999998</v>
      </c>
      <c r="G52" s="4"/>
      <c r="L52" s="12">
        <f>SUM(L44+L23+L13+L50)</f>
        <v>27945118.070000008</v>
      </c>
      <c r="M52" s="49"/>
      <c r="N52" s="17" t="s">
        <v>103</v>
      </c>
      <c r="O52" s="17"/>
      <c r="P52" s="12">
        <f>SUM(P44,P38,P26)</f>
        <v>29646352.939500004</v>
      </c>
      <c r="Q52" s="4"/>
      <c r="R52" s="17"/>
      <c r="S52" s="12">
        <f>SUM(S44,S38,S26)</f>
        <v>27945118.069500014</v>
      </c>
    </row>
    <row r="53" spans="1:19" ht="13.5" thickTop="1">
      <c r="F53" s="5"/>
      <c r="G53" s="5"/>
      <c r="L53" s="5"/>
      <c r="R53" s="8"/>
      <c r="S53" s="2"/>
    </row>
    <row r="54" spans="1:19">
      <c r="A54" s="38" t="s">
        <v>49</v>
      </c>
      <c r="F54" s="5"/>
      <c r="G54" s="5"/>
      <c r="L54" s="5"/>
      <c r="N54" s="38" t="s">
        <v>50</v>
      </c>
      <c r="O54" s="50"/>
      <c r="R54" s="8"/>
      <c r="S54" s="2"/>
    </row>
    <row r="55" spans="1:19">
      <c r="A55" s="7" t="s">
        <v>51</v>
      </c>
      <c r="B55" s="49"/>
      <c r="C55" s="49"/>
      <c r="D55" s="49"/>
      <c r="E55" s="49"/>
      <c r="F55" s="5">
        <f>0.18+1423726.49</f>
        <v>1423726.67</v>
      </c>
      <c r="G55" s="44"/>
      <c r="H55" s="49"/>
      <c r="I55" s="49"/>
      <c r="J55" s="49"/>
      <c r="K55" s="49"/>
      <c r="L55" s="5">
        <v>0.18</v>
      </c>
      <c r="N55" s="7" t="s">
        <v>52</v>
      </c>
      <c r="O55" s="2"/>
      <c r="P55" s="2">
        <f>F55</f>
        <v>1423726.67</v>
      </c>
      <c r="Q55" s="49"/>
      <c r="R55" s="50"/>
      <c r="S55" s="2">
        <f>L55</f>
        <v>0.18</v>
      </c>
    </row>
    <row r="56" spans="1:19">
      <c r="A56" s="7" t="s">
        <v>53</v>
      </c>
      <c r="F56" s="5">
        <v>29764808.989999998</v>
      </c>
      <c r="G56" s="5"/>
      <c r="L56" s="5">
        <v>25712787.449999999</v>
      </c>
      <c r="N56" s="7" t="s">
        <v>54</v>
      </c>
      <c r="O56" s="2"/>
      <c r="P56" s="2">
        <f>F56</f>
        <v>29764808.989999998</v>
      </c>
      <c r="Q56" s="5"/>
      <c r="R56" s="2"/>
      <c r="S56" s="5">
        <f>L56</f>
        <v>25712787.449999999</v>
      </c>
    </row>
    <row r="57" spans="1:19">
      <c r="A57" s="7" t="s">
        <v>156</v>
      </c>
      <c r="F57" s="5">
        <v>218861.56</v>
      </c>
      <c r="G57" s="5"/>
      <c r="L57" s="5">
        <v>0</v>
      </c>
      <c r="N57" s="7" t="s">
        <v>157</v>
      </c>
      <c r="O57" s="2"/>
      <c r="P57" s="2">
        <f>F57</f>
        <v>218861.56</v>
      </c>
      <c r="Q57" s="5"/>
      <c r="R57" s="2"/>
      <c r="S57" s="5">
        <v>0</v>
      </c>
    </row>
    <row r="58" spans="1:19" ht="13.5" thickBot="1">
      <c r="A58" s="7" t="s">
        <v>101</v>
      </c>
      <c r="F58" s="5">
        <v>7873260.29</v>
      </c>
      <c r="G58" s="5"/>
      <c r="L58" s="5">
        <v>6538551.0299999993</v>
      </c>
      <c r="N58" s="7" t="s">
        <v>101</v>
      </c>
      <c r="O58" s="2"/>
      <c r="P58" s="2">
        <f>F58</f>
        <v>7873260.29</v>
      </c>
      <c r="Q58" s="5"/>
      <c r="R58" s="2"/>
      <c r="S58" s="5">
        <f>L58</f>
        <v>6538551.0299999993</v>
      </c>
    </row>
    <row r="59" spans="1:19" ht="13.5" thickBot="1">
      <c r="F59" s="10">
        <f>SUM(F55:F58)</f>
        <v>39280657.509999998</v>
      </c>
      <c r="G59" s="4"/>
      <c r="L59" s="10">
        <f>SUM(L55:L58)</f>
        <v>32251338.659999996</v>
      </c>
      <c r="M59" s="51"/>
      <c r="N59" s="7"/>
      <c r="O59" s="2"/>
      <c r="P59" s="10">
        <f>SUM(P55:P58)</f>
        <v>39280657.509999998</v>
      </c>
      <c r="Q59" s="4"/>
      <c r="R59" s="2"/>
      <c r="S59" s="10">
        <f>SUM(S55:S58)</f>
        <v>32251338.659999996</v>
      </c>
    </row>
    <row r="60" spans="1:19" ht="13.5" thickTop="1">
      <c r="F60" s="4"/>
      <c r="G60" s="4"/>
      <c r="L60" s="4"/>
      <c r="M60" s="51"/>
    </row>
    <row r="61" spans="1:19">
      <c r="A61" s="52" t="s">
        <v>88</v>
      </c>
      <c r="F61" s="4"/>
      <c r="G61" s="4"/>
      <c r="L61" s="4"/>
      <c r="M61" s="53"/>
      <c r="N61" s="7"/>
      <c r="O61" s="2"/>
      <c r="P61" s="4"/>
      <c r="Q61" s="4"/>
      <c r="R61" s="2"/>
      <c r="S61" s="4"/>
    </row>
    <row r="62" spans="1:19">
      <c r="A62" s="52"/>
      <c r="F62" s="4"/>
      <c r="G62" s="4"/>
      <c r="L62" s="4"/>
      <c r="M62" s="53"/>
      <c r="P62" s="4"/>
      <c r="Q62" s="4"/>
      <c r="R62" s="2"/>
      <c r="S62" s="4"/>
    </row>
    <row r="63" spans="1:19">
      <c r="A63" s="51"/>
      <c r="F63" s="5"/>
      <c r="G63" s="5"/>
      <c r="H63" s="5"/>
      <c r="I63" s="5"/>
      <c r="J63" s="5"/>
      <c r="K63" s="5"/>
      <c r="L63" s="5"/>
      <c r="M63" s="55"/>
    </row>
    <row r="64" spans="1:19">
      <c r="A64" s="51"/>
      <c r="B64" s="51"/>
      <c r="C64" s="51"/>
      <c r="D64" s="51"/>
      <c r="E64" s="51"/>
      <c r="F64" s="51"/>
      <c r="G64" s="51"/>
      <c r="H64" s="51"/>
      <c r="I64" s="51"/>
      <c r="J64" s="51"/>
      <c r="K64" s="51"/>
      <c r="L64" s="51"/>
      <c r="M64" s="57"/>
      <c r="N64" s="51"/>
      <c r="O64" s="51"/>
    </row>
    <row r="65" spans="1:19">
      <c r="A65" s="51"/>
      <c r="B65" s="51"/>
      <c r="C65" s="51"/>
      <c r="D65" s="51"/>
      <c r="E65" s="51"/>
      <c r="F65" s="51"/>
      <c r="G65" s="51"/>
      <c r="H65" s="51"/>
      <c r="I65" s="51"/>
      <c r="J65" s="51"/>
      <c r="K65" s="51"/>
      <c r="L65" s="51"/>
      <c r="M65" s="57"/>
      <c r="N65" s="51"/>
      <c r="O65" s="51"/>
      <c r="P65" s="51"/>
      <c r="Q65" s="51"/>
      <c r="R65" s="51"/>
      <c r="S65" s="51"/>
    </row>
    <row r="66" spans="1:19" ht="9" customHeight="1">
      <c r="A66" s="53"/>
      <c r="B66" s="51"/>
      <c r="C66" s="51"/>
      <c r="D66" s="51"/>
      <c r="E66" s="51"/>
      <c r="F66" s="51"/>
      <c r="G66" s="51"/>
      <c r="H66" s="51"/>
      <c r="I66" s="51"/>
      <c r="J66" s="51"/>
      <c r="K66" s="51"/>
      <c r="L66" s="51"/>
      <c r="M66" s="58"/>
      <c r="N66" s="51"/>
      <c r="O66" s="51"/>
      <c r="P66" s="51"/>
      <c r="Q66" s="51"/>
      <c r="R66" s="51"/>
      <c r="S66" s="51"/>
    </row>
    <row r="67" spans="1:19">
      <c r="A67" s="128" t="s">
        <v>55</v>
      </c>
      <c r="B67" s="128"/>
      <c r="C67" s="128"/>
      <c r="D67" s="128"/>
      <c r="E67" s="128"/>
      <c r="F67" s="128"/>
      <c r="G67" s="128"/>
      <c r="H67" s="128"/>
      <c r="I67" s="128"/>
      <c r="J67" s="128"/>
      <c r="K67" s="128"/>
      <c r="L67" s="128"/>
      <c r="M67" s="57"/>
      <c r="N67" s="128" t="s">
        <v>56</v>
      </c>
      <c r="O67" s="128"/>
      <c r="P67" s="128"/>
      <c r="Q67" s="128"/>
      <c r="R67" s="128"/>
      <c r="S67" s="128"/>
    </row>
    <row r="68" spans="1:19">
      <c r="A68" s="130" t="s">
        <v>153</v>
      </c>
      <c r="B68" s="130"/>
      <c r="C68" s="130"/>
      <c r="D68" s="130"/>
      <c r="E68" s="130"/>
      <c r="F68" s="130"/>
      <c r="G68" s="130"/>
      <c r="H68" s="130"/>
      <c r="I68" s="130"/>
      <c r="J68" s="130"/>
      <c r="K68" s="130"/>
      <c r="L68" s="130"/>
      <c r="M68" s="57"/>
      <c r="N68" s="130" t="s">
        <v>153</v>
      </c>
      <c r="O68" s="130"/>
      <c r="P68" s="130"/>
      <c r="Q68" s="130"/>
      <c r="R68" s="130"/>
      <c r="S68" s="130"/>
    </row>
    <row r="69" spans="1:19" s="110" customFormat="1" ht="24">
      <c r="A69" s="104" t="s">
        <v>57</v>
      </c>
      <c r="B69" s="138" t="s">
        <v>150</v>
      </c>
      <c r="C69" s="138"/>
      <c r="D69" s="138"/>
      <c r="E69" s="138"/>
      <c r="F69" s="138"/>
      <c r="G69" s="105"/>
      <c r="H69" s="138" t="s">
        <v>151</v>
      </c>
      <c r="I69" s="138"/>
      <c r="J69" s="138"/>
      <c r="K69" s="138"/>
      <c r="L69" s="138"/>
      <c r="M69" s="106"/>
      <c r="N69" s="107"/>
      <c r="O69" s="107"/>
      <c r="P69" s="86" t="s">
        <v>150</v>
      </c>
      <c r="Q69" s="108"/>
      <c r="R69" s="109"/>
      <c r="S69" s="86" t="s">
        <v>151</v>
      </c>
    </row>
    <row r="70" spans="1:19">
      <c r="A70" s="57" t="s">
        <v>58</v>
      </c>
      <c r="B70" s="57"/>
      <c r="C70" s="60"/>
      <c r="D70" s="61"/>
      <c r="E70" s="62"/>
      <c r="F70" s="62">
        <v>11055198.77</v>
      </c>
      <c r="G70" s="62"/>
      <c r="H70" s="57"/>
      <c r="I70" s="60"/>
      <c r="J70" s="61"/>
      <c r="K70" s="62"/>
      <c r="L70" s="62">
        <v>10735504.57</v>
      </c>
      <c r="M70" s="61"/>
      <c r="N70" s="8" t="s">
        <v>137</v>
      </c>
      <c r="O70" s="3"/>
      <c r="P70" s="62">
        <f>F96</f>
        <v>8039037.7799999937</v>
      </c>
      <c r="Q70" s="62"/>
      <c r="S70" s="63">
        <v>9177568.8800000027</v>
      </c>
    </row>
    <row r="71" spans="1:19">
      <c r="A71" s="58" t="s">
        <v>89</v>
      </c>
      <c r="B71" s="61"/>
      <c r="C71" s="62"/>
      <c r="D71" s="61"/>
      <c r="E71" s="62"/>
      <c r="F71" s="64">
        <f>21478959.73+50302.26</f>
        <v>21529261.990000002</v>
      </c>
      <c r="G71" s="62"/>
      <c r="H71" s="61"/>
      <c r="I71" s="62"/>
      <c r="J71" s="61"/>
      <c r="K71" s="62"/>
      <c r="L71" s="64">
        <v>26097535.82</v>
      </c>
      <c r="M71" s="61"/>
      <c r="N71" s="8" t="s">
        <v>113</v>
      </c>
      <c r="O71" s="3"/>
      <c r="P71" s="8"/>
      <c r="Q71" s="3"/>
    </row>
    <row r="72" spans="1:19">
      <c r="A72" s="57" t="s">
        <v>59</v>
      </c>
      <c r="B72" s="61"/>
      <c r="C72" s="62"/>
      <c r="D72" s="61"/>
      <c r="E72" s="62"/>
      <c r="F72" s="21">
        <f>F70-F71</f>
        <v>-10474063.220000003</v>
      </c>
      <c r="G72" s="21"/>
      <c r="H72" s="61"/>
      <c r="I72" s="62"/>
      <c r="J72" s="61"/>
      <c r="K72" s="62"/>
      <c r="L72" s="21">
        <f>L70-L71</f>
        <v>-15362031.25</v>
      </c>
      <c r="M72" s="61"/>
      <c r="N72" s="3" t="s">
        <v>60</v>
      </c>
      <c r="O72" s="3"/>
      <c r="P72" s="64">
        <f>S73</f>
        <v>8933716.7095000111</v>
      </c>
      <c r="Q72" s="62"/>
      <c r="S72" s="64">
        <v>-243852.17049999163</v>
      </c>
    </row>
    <row r="73" spans="1:19">
      <c r="A73" s="57" t="s">
        <v>61</v>
      </c>
      <c r="B73" s="61"/>
      <c r="C73" s="62"/>
      <c r="D73" s="61"/>
      <c r="E73" s="62"/>
      <c r="F73" s="64">
        <f>31167.12+30524564.23</f>
        <v>30555731.350000001</v>
      </c>
      <c r="G73" s="62"/>
      <c r="H73" s="61"/>
      <c r="I73" s="62"/>
      <c r="J73" s="61"/>
      <c r="K73" s="62"/>
      <c r="L73" s="64">
        <v>26008908.940000001</v>
      </c>
      <c r="M73" s="61"/>
      <c r="N73" s="8" t="s">
        <v>139</v>
      </c>
      <c r="P73" s="62">
        <f>SUM(P70:P72)</f>
        <v>16972754.489500005</v>
      </c>
      <c r="Q73" s="62"/>
      <c r="S73" s="62">
        <f>SUM(S70:S72)</f>
        <v>8933716.7095000111</v>
      </c>
    </row>
    <row r="74" spans="1:19">
      <c r="A74" s="57" t="s">
        <v>62</v>
      </c>
      <c r="B74" s="61"/>
      <c r="C74" s="62"/>
      <c r="D74" s="61"/>
      <c r="E74" s="62"/>
      <c r="F74" s="21">
        <f>SUM(F72:F73)</f>
        <v>20081668.129999999</v>
      </c>
      <c r="G74" s="21"/>
      <c r="H74" s="61"/>
      <c r="I74" s="62"/>
      <c r="J74" s="61"/>
      <c r="K74" s="62"/>
      <c r="L74" s="21">
        <f>SUM(L72:L73)</f>
        <v>10646877.690000001</v>
      </c>
      <c r="M74" s="111"/>
      <c r="O74" s="3"/>
      <c r="Q74" s="62"/>
    </row>
    <row r="75" spans="1:19">
      <c r="A75" s="60" t="s">
        <v>63</v>
      </c>
      <c r="B75" s="18">
        <v>2494215.85</v>
      </c>
      <c r="C75" s="62"/>
      <c r="D75" s="57"/>
      <c r="E75" s="60"/>
      <c r="F75" s="64">
        <f>SUM(B75:B75)</f>
        <v>2494215.85</v>
      </c>
      <c r="G75" s="62"/>
      <c r="H75" s="18">
        <v>2168762.54</v>
      </c>
      <c r="I75" s="62"/>
      <c r="J75" s="57"/>
      <c r="K75" s="60"/>
      <c r="L75" s="64">
        <f>SUM(H75:H75)</f>
        <v>2168762.54</v>
      </c>
      <c r="M75" s="111"/>
      <c r="O75" s="3"/>
      <c r="P75" s="62"/>
      <c r="Q75" s="62"/>
      <c r="S75" s="62"/>
    </row>
    <row r="76" spans="1:19">
      <c r="A76" s="57" t="s">
        <v>144</v>
      </c>
      <c r="B76" s="61"/>
      <c r="C76" s="62"/>
      <c r="D76" s="61"/>
      <c r="E76" s="62"/>
      <c r="F76" s="21">
        <f>F74-F75</f>
        <v>17587452.279999997</v>
      </c>
      <c r="G76" s="21"/>
      <c r="H76" s="61"/>
      <c r="I76" s="62"/>
      <c r="J76" s="61"/>
      <c r="K76" s="62"/>
      <c r="L76" s="21">
        <f>L74-L75</f>
        <v>8478115.1500000022</v>
      </c>
      <c r="M76" s="66"/>
      <c r="N76" s="93"/>
      <c r="O76" s="16"/>
      <c r="P76" s="21"/>
      <c r="Q76" s="21"/>
      <c r="R76" s="94"/>
      <c r="S76" s="21"/>
    </row>
    <row r="77" spans="1:19">
      <c r="A77" s="58" t="s">
        <v>90</v>
      </c>
      <c r="B77" s="61"/>
      <c r="C77" s="62"/>
      <c r="D77" s="61"/>
      <c r="E77" s="62"/>
      <c r="F77" s="21"/>
      <c r="G77" s="21"/>
      <c r="H77" s="61"/>
      <c r="I77" s="62"/>
      <c r="J77" s="61"/>
      <c r="K77" s="62"/>
      <c r="L77" s="21"/>
      <c r="M77" s="66"/>
    </row>
    <row r="78" spans="1:19">
      <c r="A78" s="57" t="s">
        <v>65</v>
      </c>
      <c r="B78" s="61"/>
      <c r="C78" s="62"/>
      <c r="D78" s="18">
        <v>25258.65</v>
      </c>
      <c r="E78" s="62"/>
      <c r="F78" s="21"/>
      <c r="G78" s="21"/>
      <c r="H78" s="61"/>
      <c r="I78" s="62"/>
      <c r="J78" s="18">
        <v>10773.65</v>
      </c>
      <c r="K78" s="62"/>
      <c r="L78" s="21"/>
      <c r="M78" s="66"/>
      <c r="N78" s="19"/>
      <c r="O78" s="3"/>
      <c r="P78" s="62"/>
      <c r="Q78" s="62"/>
      <c r="S78" s="62"/>
    </row>
    <row r="79" spans="1:19">
      <c r="A79" s="58" t="s">
        <v>91</v>
      </c>
      <c r="B79" s="61"/>
      <c r="C79" s="62"/>
      <c r="D79" s="61"/>
      <c r="E79" s="62"/>
      <c r="F79" s="21"/>
      <c r="G79" s="21"/>
      <c r="H79" s="61"/>
      <c r="I79" s="62"/>
      <c r="J79" s="61"/>
      <c r="K79" s="62"/>
      <c r="L79" s="21"/>
      <c r="M79" s="66"/>
      <c r="O79" s="3"/>
      <c r="P79" s="3"/>
      <c r="Q79" s="62"/>
    </row>
    <row r="80" spans="1:19">
      <c r="A80" s="57" t="s">
        <v>66</v>
      </c>
      <c r="B80" s="64">
        <v>0</v>
      </c>
      <c r="C80" s="62"/>
      <c r="D80" s="64">
        <f>B80</f>
        <v>0</v>
      </c>
      <c r="E80" s="62"/>
      <c r="F80" s="64">
        <f>D78-D80</f>
        <v>25258.65</v>
      </c>
      <c r="G80" s="62"/>
      <c r="H80" s="64">
        <v>0</v>
      </c>
      <c r="I80" s="62"/>
      <c r="J80" s="64">
        <f>H78-H80</f>
        <v>0</v>
      </c>
      <c r="K80" s="62"/>
      <c r="L80" s="64">
        <f>J78-J80</f>
        <v>10773.65</v>
      </c>
      <c r="M80" s="66"/>
      <c r="O80" s="3"/>
      <c r="P80" s="3"/>
      <c r="Q80" s="62"/>
    </row>
    <row r="81" spans="1:17">
      <c r="A81" s="58" t="s">
        <v>145</v>
      </c>
      <c r="B81" s="61"/>
      <c r="C81" s="62"/>
      <c r="D81" s="61"/>
      <c r="E81" s="62"/>
      <c r="F81" s="21">
        <f>SUM(F76:F80)</f>
        <v>17612710.929999996</v>
      </c>
      <c r="G81" s="21"/>
      <c r="H81" s="61"/>
      <c r="I81" s="62"/>
      <c r="J81" s="61"/>
      <c r="K81" s="62"/>
      <c r="L81" s="21">
        <f>SUM(L76:L80)</f>
        <v>8488888.8000000026</v>
      </c>
      <c r="M81" s="66"/>
      <c r="O81" s="3"/>
      <c r="P81" s="3"/>
      <c r="Q81" s="21"/>
    </row>
    <row r="82" spans="1:17">
      <c r="A82" s="58" t="s">
        <v>68</v>
      </c>
      <c r="B82" s="61"/>
      <c r="C82" s="62"/>
      <c r="D82" s="61"/>
      <c r="E82" s="62"/>
      <c r="F82" s="62"/>
      <c r="G82" s="62"/>
      <c r="H82" s="61"/>
      <c r="I82" s="62"/>
      <c r="J82" s="61"/>
      <c r="K82" s="62"/>
      <c r="L82" s="21"/>
      <c r="M82" s="59"/>
      <c r="O82" s="3"/>
      <c r="P82" s="3"/>
      <c r="Q82" s="3"/>
    </row>
    <row r="83" spans="1:17">
      <c r="A83" s="57" t="s">
        <v>69</v>
      </c>
      <c r="B83" s="61"/>
      <c r="C83" s="62"/>
      <c r="D83" s="61">
        <v>63353.68</v>
      </c>
      <c r="E83" s="62"/>
      <c r="F83" s="61"/>
      <c r="G83" s="61"/>
      <c r="H83" s="61"/>
      <c r="I83" s="62"/>
      <c r="J83" s="61">
        <v>75177.539999999994</v>
      </c>
      <c r="K83" s="62"/>
      <c r="L83" s="62"/>
      <c r="M83" s="62"/>
      <c r="O83" s="3"/>
      <c r="P83" s="3"/>
      <c r="Q83" s="3"/>
    </row>
    <row r="84" spans="1:17" ht="13.5" thickBot="1">
      <c r="A84" s="57" t="s">
        <v>70</v>
      </c>
      <c r="B84" s="61"/>
      <c r="C84" s="62"/>
      <c r="D84" s="65">
        <f>83499.66+3200.85</f>
        <v>86700.510000000009</v>
      </c>
      <c r="E84" s="62"/>
      <c r="F84" s="61"/>
      <c r="G84" s="61"/>
      <c r="H84" s="61"/>
      <c r="I84" s="62"/>
      <c r="J84" s="65">
        <f>913183.57+6175.39</f>
        <v>919358.96</v>
      </c>
      <c r="K84" s="62"/>
      <c r="L84" s="61"/>
      <c r="M84" s="62"/>
      <c r="P84" s="3"/>
      <c r="Q84" s="3"/>
    </row>
    <row r="85" spans="1:17">
      <c r="A85" s="57"/>
      <c r="B85" s="61"/>
      <c r="C85" s="62"/>
      <c r="D85" s="61">
        <f>SUM(D83:D84)</f>
        <v>150054.19</v>
      </c>
      <c r="E85" s="62"/>
      <c r="F85" s="61"/>
      <c r="G85" s="61"/>
      <c r="H85" s="61"/>
      <c r="I85" s="62"/>
      <c r="J85" s="61">
        <f>SUM(J83:J84)</f>
        <v>994536.5</v>
      </c>
      <c r="K85" s="62"/>
      <c r="L85" s="61"/>
      <c r="M85" s="66"/>
    </row>
    <row r="86" spans="1:17">
      <c r="A86" s="58" t="s">
        <v>91</v>
      </c>
      <c r="B86" s="61"/>
      <c r="C86" s="62"/>
      <c r="D86" s="61"/>
      <c r="E86" s="62"/>
      <c r="F86" s="61"/>
      <c r="G86" s="61"/>
      <c r="H86" s="61"/>
      <c r="I86" s="62"/>
      <c r="J86" s="61"/>
      <c r="K86" s="62"/>
      <c r="L86" s="61"/>
      <c r="M86" s="66"/>
    </row>
    <row r="87" spans="1:17">
      <c r="A87" s="57" t="s">
        <v>71</v>
      </c>
      <c r="B87" s="61">
        <v>0</v>
      </c>
      <c r="C87" s="62"/>
      <c r="D87" s="61"/>
      <c r="E87" s="62"/>
      <c r="F87" s="61"/>
      <c r="G87" s="61"/>
      <c r="H87" s="61">
        <v>70166.41</v>
      </c>
      <c r="I87" s="62"/>
      <c r="J87" s="61"/>
      <c r="K87" s="62"/>
      <c r="L87" s="61"/>
      <c r="M87" s="66"/>
    </row>
    <row r="88" spans="1:17">
      <c r="A88" s="57" t="s">
        <v>141</v>
      </c>
      <c r="B88" s="61">
        <v>9292930.0700000003</v>
      </c>
      <c r="C88" s="62"/>
      <c r="D88" s="61"/>
      <c r="E88" s="62"/>
      <c r="F88" s="61"/>
      <c r="G88" s="61"/>
      <c r="H88" s="61">
        <v>89639.91</v>
      </c>
      <c r="I88" s="62"/>
      <c r="J88" s="61"/>
      <c r="K88" s="62"/>
      <c r="L88" s="61"/>
      <c r="M88" s="66"/>
    </row>
    <row r="89" spans="1:17">
      <c r="A89" s="57" t="s">
        <v>72</v>
      </c>
      <c r="B89" s="61">
        <v>313625.39</v>
      </c>
      <c r="C89" s="62"/>
      <c r="D89" s="61"/>
      <c r="E89" s="62"/>
      <c r="F89" s="61"/>
      <c r="G89" s="61"/>
      <c r="H89" s="61">
        <v>146050.1</v>
      </c>
      <c r="I89" s="62"/>
      <c r="J89" s="61"/>
      <c r="K89" s="62"/>
      <c r="L89" s="61"/>
      <c r="M89" s="66"/>
    </row>
    <row r="90" spans="1:17">
      <c r="A90" s="57" t="s">
        <v>158</v>
      </c>
      <c r="B90" s="64">
        <v>117171.88</v>
      </c>
      <c r="C90" s="62"/>
      <c r="D90" s="64">
        <f>SUM(B87:B90)</f>
        <v>9723727.3400000017</v>
      </c>
      <c r="E90" s="62"/>
      <c r="F90" s="64">
        <f>D85-D90</f>
        <v>-9573673.1500000022</v>
      </c>
      <c r="G90" s="62"/>
      <c r="H90" s="64">
        <v>0</v>
      </c>
      <c r="I90" s="62"/>
      <c r="J90" s="64">
        <f>SUM(H87:H90)</f>
        <v>305856.42000000004</v>
      </c>
      <c r="K90" s="62"/>
      <c r="L90" s="64">
        <f>J85-J90</f>
        <v>688680.08</v>
      </c>
      <c r="M90" s="66"/>
    </row>
    <row r="91" spans="1:17">
      <c r="A91" s="57" t="s">
        <v>146</v>
      </c>
      <c r="B91" s="61"/>
      <c r="C91" s="62"/>
      <c r="D91" s="61"/>
      <c r="E91" s="62"/>
      <c r="F91" s="21">
        <f>SUM(F81:F90)</f>
        <v>8039037.7799999937</v>
      </c>
      <c r="G91" s="21"/>
      <c r="H91" s="61"/>
      <c r="I91" s="62"/>
      <c r="J91" s="61"/>
      <c r="K91" s="62"/>
      <c r="L91" s="21">
        <f>SUM(L81:L90)</f>
        <v>9177568.8800000027</v>
      </c>
      <c r="M91" s="68"/>
    </row>
    <row r="92" spans="1:17">
      <c r="A92" s="58" t="s">
        <v>91</v>
      </c>
      <c r="B92" s="61"/>
      <c r="C92" s="62"/>
      <c r="D92" s="61"/>
      <c r="E92" s="62"/>
      <c r="F92" s="57"/>
      <c r="G92" s="57"/>
      <c r="H92" s="61"/>
      <c r="I92" s="62"/>
      <c r="J92" s="61"/>
      <c r="K92" s="62"/>
      <c r="L92" s="57"/>
      <c r="M92" s="68"/>
    </row>
    <row r="93" spans="1:17">
      <c r="A93" s="57" t="s">
        <v>73</v>
      </c>
      <c r="B93" s="61"/>
      <c r="C93" s="62"/>
      <c r="D93" s="61">
        <v>485529.67</v>
      </c>
      <c r="E93" s="62"/>
      <c r="F93" s="57"/>
      <c r="G93" s="57"/>
      <c r="H93" s="61"/>
      <c r="I93" s="62"/>
      <c r="J93" s="61">
        <v>621417.57999999996</v>
      </c>
      <c r="K93" s="62"/>
      <c r="L93" s="57"/>
      <c r="M93" s="62"/>
    </row>
    <row r="94" spans="1:17">
      <c r="A94" s="58" t="s">
        <v>92</v>
      </c>
      <c r="B94" s="57"/>
      <c r="C94" s="60"/>
      <c r="G94" s="57"/>
      <c r="H94" s="57"/>
      <c r="I94" s="60"/>
    </row>
    <row r="95" spans="1:17">
      <c r="A95" s="57" t="s">
        <v>74</v>
      </c>
      <c r="B95" s="61"/>
      <c r="C95" s="62"/>
      <c r="D95" s="61">
        <f>D93</f>
        <v>485529.67</v>
      </c>
      <c r="E95" s="62"/>
      <c r="F95" s="64">
        <f>D93-D95</f>
        <v>0</v>
      </c>
      <c r="G95" s="62"/>
      <c r="H95" s="61"/>
      <c r="I95" s="62"/>
      <c r="J95" s="61">
        <f>J93</f>
        <v>621417.57999999996</v>
      </c>
      <c r="K95" s="62"/>
      <c r="L95" s="64">
        <f>J93-J95</f>
        <v>0</v>
      </c>
      <c r="M95" s="55"/>
    </row>
    <row r="96" spans="1:17" ht="15.75" thickBot="1">
      <c r="A96" s="58" t="s">
        <v>140</v>
      </c>
      <c r="B96" s="61"/>
      <c r="C96" s="62"/>
      <c r="D96" s="61"/>
      <c r="E96" s="62"/>
      <c r="F96" s="69">
        <f>SUM(F95,F91)</f>
        <v>8039037.7799999937</v>
      </c>
      <c r="G96" s="70"/>
      <c r="H96" s="61"/>
      <c r="I96" s="62"/>
      <c r="J96" s="61"/>
      <c r="K96" s="62"/>
      <c r="L96" s="69">
        <f>SUM(L95,L91)</f>
        <v>9177568.8800000027</v>
      </c>
    </row>
    <row r="97" spans="1:19" ht="6.75" customHeight="1" thickTop="1">
      <c r="A97" s="58"/>
      <c r="B97" s="58"/>
      <c r="C97" s="58"/>
      <c r="D97" s="71"/>
      <c r="E97" s="58"/>
      <c r="F97" s="58"/>
      <c r="G97" s="58"/>
      <c r="H97" s="58"/>
      <c r="I97" s="58"/>
      <c r="J97" s="58"/>
      <c r="K97" s="58"/>
      <c r="L97" s="58"/>
    </row>
    <row r="98" spans="1:19">
      <c r="A98" s="55"/>
      <c r="B98" s="55"/>
      <c r="C98" s="55"/>
      <c r="D98" s="55"/>
      <c r="E98" s="55"/>
      <c r="F98" s="55"/>
      <c r="G98" s="55"/>
      <c r="H98" s="55"/>
      <c r="I98" s="55"/>
      <c r="J98" s="24" t="s">
        <v>154</v>
      </c>
      <c r="K98" s="55"/>
      <c r="L98" s="57"/>
      <c r="M98" s="55"/>
      <c r="N98" s="55"/>
      <c r="O98" s="55"/>
      <c r="P98" s="55"/>
      <c r="Q98" s="55"/>
      <c r="R98" s="55"/>
      <c r="S98" s="55"/>
    </row>
    <row r="99" spans="1:19" ht="6" customHeight="1">
      <c r="M99" s="23"/>
    </row>
    <row r="100" spans="1:19">
      <c r="A100" s="129" t="s">
        <v>75</v>
      </c>
      <c r="B100" s="129"/>
      <c r="C100" s="129"/>
      <c r="D100" s="129" t="s">
        <v>75</v>
      </c>
      <c r="E100" s="129"/>
      <c r="F100" s="129"/>
      <c r="G100" s="129"/>
      <c r="H100" s="129"/>
      <c r="I100" s="129"/>
      <c r="J100" s="129" t="s">
        <v>95</v>
      </c>
      <c r="K100" s="129"/>
      <c r="L100" s="129"/>
      <c r="M100" s="129"/>
      <c r="N100" s="129"/>
      <c r="O100" s="129" t="s">
        <v>75</v>
      </c>
      <c r="P100" s="129"/>
      <c r="Q100" s="129"/>
      <c r="R100" s="129"/>
      <c r="S100" s="129"/>
    </row>
    <row r="101" spans="1:19">
      <c r="A101" s="129" t="s">
        <v>76</v>
      </c>
      <c r="B101" s="129"/>
      <c r="C101" s="129"/>
      <c r="D101" s="129" t="s">
        <v>77</v>
      </c>
      <c r="E101" s="129"/>
      <c r="F101" s="129"/>
      <c r="G101" s="129"/>
      <c r="H101" s="129"/>
      <c r="I101" s="129"/>
      <c r="J101" s="129" t="s">
        <v>96</v>
      </c>
      <c r="K101" s="129"/>
      <c r="L101" s="129"/>
      <c r="M101" s="129"/>
      <c r="N101" s="129"/>
      <c r="O101" s="129" t="s">
        <v>78</v>
      </c>
      <c r="P101" s="129"/>
      <c r="Q101" s="129"/>
      <c r="R101" s="129"/>
      <c r="S101" s="129"/>
    </row>
    <row r="102" spans="1:19">
      <c r="A102" s="129" t="s">
        <v>79</v>
      </c>
      <c r="B102" s="129"/>
      <c r="C102" s="129"/>
      <c r="D102" s="129" t="s">
        <v>80</v>
      </c>
      <c r="E102" s="129"/>
      <c r="F102" s="129"/>
      <c r="G102" s="129"/>
      <c r="H102" s="129"/>
      <c r="I102" s="129"/>
      <c r="J102" s="129" t="s">
        <v>81</v>
      </c>
      <c r="K102" s="129"/>
      <c r="L102" s="129"/>
      <c r="M102" s="129"/>
      <c r="N102" s="129"/>
      <c r="O102" s="129" t="s">
        <v>82</v>
      </c>
      <c r="P102" s="129"/>
      <c r="Q102" s="129"/>
      <c r="R102" s="129"/>
      <c r="S102" s="129"/>
    </row>
    <row r="103" spans="1:19">
      <c r="A103" s="3"/>
      <c r="B103" s="73"/>
      <c r="C103" s="3"/>
      <c r="D103" s="3"/>
      <c r="F103" s="3"/>
      <c r="H103" s="3"/>
      <c r="I103" s="3"/>
      <c r="J103" s="3"/>
      <c r="K103" s="3"/>
      <c r="L103" s="3"/>
      <c r="N103" s="73"/>
      <c r="O103" s="129" t="s">
        <v>83</v>
      </c>
      <c r="P103" s="129"/>
      <c r="Q103" s="129"/>
      <c r="R103" s="129"/>
      <c r="S103" s="129"/>
    </row>
    <row r="104" spans="1:19">
      <c r="A104" s="3"/>
      <c r="B104" s="73"/>
      <c r="C104" s="3"/>
      <c r="D104" s="3"/>
      <c r="F104" s="3"/>
      <c r="H104" s="3"/>
      <c r="I104" s="3"/>
      <c r="J104" s="3"/>
      <c r="K104" s="3"/>
      <c r="L104" s="3"/>
      <c r="N104" s="73"/>
      <c r="O104" s="133" t="s">
        <v>84</v>
      </c>
      <c r="P104" s="133"/>
      <c r="Q104" s="133"/>
      <c r="R104" s="133"/>
      <c r="S104" s="133"/>
    </row>
    <row r="105" spans="1:19">
      <c r="A105" s="3"/>
      <c r="B105" s="7"/>
      <c r="C105" s="3"/>
      <c r="D105" s="3"/>
      <c r="F105" s="3"/>
      <c r="H105" s="3"/>
      <c r="I105" s="3"/>
      <c r="J105" s="3"/>
      <c r="K105" s="3"/>
      <c r="L105" s="3"/>
      <c r="N105" s="3"/>
      <c r="O105" s="3"/>
      <c r="P105" s="74" t="s">
        <v>8</v>
      </c>
      <c r="Q105" s="74"/>
      <c r="R105" s="74"/>
    </row>
    <row r="106" spans="1:19">
      <c r="A106" s="134" t="s">
        <v>155</v>
      </c>
      <c r="B106" s="134"/>
      <c r="C106" s="3"/>
      <c r="D106" s="135" t="s">
        <v>98</v>
      </c>
      <c r="E106" s="135"/>
      <c r="F106" s="135"/>
      <c r="G106" s="135"/>
      <c r="H106" s="135"/>
      <c r="I106" s="3"/>
      <c r="J106" s="135" t="s">
        <v>109</v>
      </c>
      <c r="K106" s="135"/>
      <c r="L106" s="135"/>
      <c r="M106" s="135"/>
      <c r="N106" s="135"/>
      <c r="O106" s="136" t="s">
        <v>93</v>
      </c>
      <c r="P106" s="136"/>
      <c r="Q106" s="136"/>
      <c r="R106" s="136"/>
      <c r="S106" s="136"/>
    </row>
    <row r="107" spans="1:19">
      <c r="A107" s="3"/>
      <c r="B107" s="7"/>
      <c r="C107" s="3"/>
      <c r="D107" s="3"/>
      <c r="F107" s="3"/>
      <c r="H107" s="3"/>
      <c r="I107" s="3"/>
      <c r="J107" s="3"/>
      <c r="K107" s="3"/>
      <c r="L107" s="3"/>
      <c r="N107" s="3"/>
      <c r="O107" s="132" t="s">
        <v>94</v>
      </c>
      <c r="P107" s="132"/>
      <c r="Q107" s="132"/>
      <c r="R107" s="132"/>
      <c r="S107" s="132"/>
    </row>
  </sheetData>
  <mergeCells count="33">
    <mergeCell ref="A4:S4"/>
    <mergeCell ref="A5:S5"/>
    <mergeCell ref="B8:F8"/>
    <mergeCell ref="H8:L8"/>
    <mergeCell ref="O8:P8"/>
    <mergeCell ref="R8:S8"/>
    <mergeCell ref="O9:P9"/>
    <mergeCell ref="R9:S9"/>
    <mergeCell ref="A67:L67"/>
    <mergeCell ref="N67:S67"/>
    <mergeCell ref="A68:L68"/>
    <mergeCell ref="N68:S68"/>
    <mergeCell ref="B69:F69"/>
    <mergeCell ref="H69:L69"/>
    <mergeCell ref="A100:C100"/>
    <mergeCell ref="D100:I100"/>
    <mergeCell ref="J100:N100"/>
    <mergeCell ref="O100:S100"/>
    <mergeCell ref="A101:C101"/>
    <mergeCell ref="D101:I101"/>
    <mergeCell ref="J101:N101"/>
    <mergeCell ref="O101:S101"/>
    <mergeCell ref="A102:C102"/>
    <mergeCell ref="D102:I102"/>
    <mergeCell ref="J102:N102"/>
    <mergeCell ref="O102:S102"/>
    <mergeCell ref="O107:S107"/>
    <mergeCell ref="O103:S103"/>
    <mergeCell ref="O104:S104"/>
    <mergeCell ref="A106:B106"/>
    <mergeCell ref="D106:H106"/>
    <mergeCell ref="J106:N106"/>
    <mergeCell ref="O106:S106"/>
  </mergeCells>
  <printOptions horizontalCentered="1"/>
  <pageMargins left="0" right="0" top="0" bottom="0" header="0" footer="0"/>
  <pageSetup paperSize="8" scale="65"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3:U104"/>
  <sheetViews>
    <sheetView topLeftCell="A64" zoomScaleNormal="100" workbookViewId="0">
      <selection activeCell="P67" sqref="P67:P69"/>
    </sheetView>
  </sheetViews>
  <sheetFormatPr defaultRowHeight="12.75"/>
  <cols>
    <col min="1" max="1" width="38.42578125" style="7" customWidth="1"/>
    <col min="2" max="2" width="12.28515625" style="2" bestFit="1" customWidth="1"/>
    <col min="3" max="3" width="1.7109375" style="2" customWidth="1"/>
    <col min="4" max="4" width="12" style="2" bestFit="1" customWidth="1"/>
    <col min="5" max="5" width="1.7109375" style="2" customWidth="1"/>
    <col min="6" max="6" width="12.85546875" style="2" bestFit="1" customWidth="1"/>
    <col min="7" max="7" width="0.85546875" style="2" customWidth="1"/>
    <col min="8" max="8" width="12.28515625" style="2" bestFit="1" customWidth="1"/>
    <col min="9" max="9" width="1.7109375" style="2" customWidth="1"/>
    <col min="10" max="10" width="12.140625" style="2" customWidth="1"/>
    <col min="11" max="11" width="1.7109375" style="2" customWidth="1"/>
    <col min="12" max="12" width="15.7109375" style="2" bestFit="1" customWidth="1"/>
    <col min="13" max="13" width="5.140625" style="2" customWidth="1"/>
    <col min="14" max="14" width="32.42578125" style="8" customWidth="1"/>
    <col min="15" max="15" width="7.42578125" style="8" customWidth="1"/>
    <col min="16" max="16" width="15.7109375" style="2" customWidth="1"/>
    <col min="17" max="17" width="0.85546875" style="2" customWidth="1"/>
    <col min="18" max="18" width="1" style="3" customWidth="1"/>
    <col min="19" max="19" width="17.7109375" style="3" customWidth="1"/>
    <col min="21" max="21" width="10.7109375" bestFit="1" customWidth="1"/>
  </cols>
  <sheetData>
    <row r="3" spans="1:19" ht="15">
      <c r="A3" s="77"/>
      <c r="B3" s="78"/>
      <c r="C3" s="78"/>
      <c r="D3" s="78"/>
      <c r="E3" s="78"/>
      <c r="F3" s="78"/>
      <c r="G3" s="78"/>
      <c r="H3" s="78"/>
      <c r="I3" s="78"/>
      <c r="J3" s="78"/>
      <c r="K3" s="78"/>
      <c r="L3" s="78"/>
      <c r="M3" s="78"/>
      <c r="N3" s="79"/>
      <c r="O3" s="79"/>
      <c r="P3" s="78"/>
      <c r="Q3" s="78"/>
      <c r="R3" s="80"/>
      <c r="S3" s="80"/>
    </row>
    <row r="4" spans="1:19" ht="14.25">
      <c r="A4" s="125" t="s">
        <v>85</v>
      </c>
      <c r="B4" s="125"/>
      <c r="C4" s="125"/>
      <c r="D4" s="125"/>
      <c r="E4" s="125"/>
      <c r="F4" s="125"/>
      <c r="G4" s="125"/>
      <c r="H4" s="125"/>
      <c r="I4" s="125"/>
      <c r="J4" s="125"/>
      <c r="K4" s="125"/>
      <c r="L4" s="125"/>
      <c r="M4" s="125"/>
      <c r="N4" s="125"/>
      <c r="O4" s="125"/>
      <c r="P4" s="125"/>
      <c r="Q4" s="125"/>
      <c r="R4" s="125"/>
      <c r="S4" s="125"/>
    </row>
    <row r="5" spans="1:19" ht="14.25">
      <c r="A5" s="126" t="s">
        <v>159</v>
      </c>
      <c r="B5" s="126"/>
      <c r="C5" s="126"/>
      <c r="D5" s="126"/>
      <c r="E5" s="126"/>
      <c r="F5" s="126"/>
      <c r="G5" s="126"/>
      <c r="H5" s="126"/>
      <c r="I5" s="126"/>
      <c r="J5" s="126"/>
      <c r="K5" s="126"/>
      <c r="L5" s="126"/>
      <c r="M5" s="126"/>
      <c r="N5" s="126"/>
      <c r="O5" s="126"/>
      <c r="P5" s="126"/>
      <c r="Q5" s="126"/>
      <c r="R5" s="126"/>
      <c r="S5" s="126"/>
    </row>
    <row r="6" spans="1:19" ht="14.25">
      <c r="A6" s="81"/>
      <c r="B6" s="81"/>
      <c r="C6" s="81"/>
      <c r="D6" s="81"/>
      <c r="E6" s="81"/>
      <c r="F6" s="81"/>
      <c r="G6" s="81"/>
      <c r="H6" s="81"/>
      <c r="I6" s="81"/>
      <c r="J6" s="81"/>
      <c r="K6" s="81"/>
      <c r="L6" s="81"/>
      <c r="M6" s="81"/>
      <c r="N6" s="81"/>
      <c r="O6" s="81"/>
      <c r="P6" s="81"/>
      <c r="Q6" s="81"/>
      <c r="R6" s="81"/>
      <c r="S6" s="81"/>
    </row>
    <row r="7" spans="1:19" ht="7.5" customHeight="1">
      <c r="A7" s="81"/>
      <c r="B7" s="81"/>
      <c r="C7" s="81"/>
      <c r="D7" s="81"/>
      <c r="E7" s="81"/>
      <c r="F7" s="81"/>
      <c r="G7" s="81"/>
      <c r="H7" s="81"/>
      <c r="I7" s="81"/>
      <c r="J7" s="81"/>
      <c r="K7" s="81"/>
      <c r="L7" s="81"/>
      <c r="M7" s="81"/>
      <c r="N7" s="81"/>
      <c r="O7" s="81"/>
      <c r="P7" s="81"/>
      <c r="Q7" s="81"/>
      <c r="R7" s="81"/>
      <c r="S7" s="81"/>
    </row>
    <row r="8" spans="1:19">
      <c r="A8" s="3"/>
      <c r="B8" s="127" t="s">
        <v>161</v>
      </c>
      <c r="C8" s="127"/>
      <c r="D8" s="127"/>
      <c r="E8" s="127"/>
      <c r="F8" s="127"/>
      <c r="G8" s="5"/>
      <c r="H8" s="127" t="s">
        <v>162</v>
      </c>
      <c r="I8" s="127"/>
      <c r="J8" s="127"/>
      <c r="K8" s="127"/>
      <c r="L8" s="127"/>
      <c r="M8" s="5"/>
      <c r="N8" s="27"/>
      <c r="O8" s="127" t="s">
        <v>0</v>
      </c>
      <c r="P8" s="127"/>
      <c r="Q8" s="26"/>
      <c r="R8" s="127" t="s">
        <v>1</v>
      </c>
      <c r="S8" s="127"/>
    </row>
    <row r="9" spans="1:19" ht="24">
      <c r="A9" s="29" t="s">
        <v>2</v>
      </c>
      <c r="B9" s="30" t="s">
        <v>3</v>
      </c>
      <c r="C9" s="30"/>
      <c r="D9" s="30" t="s">
        <v>4</v>
      </c>
      <c r="E9" s="30"/>
      <c r="F9" s="30" t="s">
        <v>5</v>
      </c>
      <c r="G9" s="30"/>
      <c r="H9" s="30" t="s">
        <v>3</v>
      </c>
      <c r="I9" s="30"/>
      <c r="J9" s="30" t="s">
        <v>4</v>
      </c>
      <c r="K9" s="30"/>
      <c r="L9" s="30" t="s">
        <v>5</v>
      </c>
      <c r="M9" s="31"/>
      <c r="N9" s="32" t="s">
        <v>6</v>
      </c>
      <c r="O9" s="124" t="s">
        <v>163</v>
      </c>
      <c r="P9" s="124"/>
      <c r="Q9" s="31"/>
      <c r="R9" s="124" t="s">
        <v>152</v>
      </c>
      <c r="S9" s="124"/>
    </row>
    <row r="10" spans="1:19" ht="7.5" customHeight="1">
      <c r="A10" s="34"/>
      <c r="B10" s="35"/>
      <c r="C10" s="35"/>
      <c r="D10" s="35"/>
      <c r="E10" s="35"/>
      <c r="M10" s="35"/>
      <c r="N10" s="36"/>
      <c r="O10" s="36"/>
      <c r="P10" s="37"/>
      <c r="Q10" s="37"/>
      <c r="R10" s="28"/>
      <c r="S10" s="28"/>
    </row>
    <row r="11" spans="1:19">
      <c r="A11" s="38" t="s">
        <v>7</v>
      </c>
      <c r="F11" s="2" t="s">
        <v>8</v>
      </c>
      <c r="N11" s="1" t="s">
        <v>9</v>
      </c>
      <c r="O11" s="1"/>
    </row>
    <row r="12" spans="1:19" ht="13.5" thickBot="1">
      <c r="A12" s="7" t="s">
        <v>10</v>
      </c>
      <c r="B12" s="2">
        <v>74009.11</v>
      </c>
      <c r="D12" s="2">
        <f>60017.34+5182</f>
        <v>65199.34</v>
      </c>
      <c r="F12" s="2">
        <f>B12-D12</f>
        <v>8809.7700000000041</v>
      </c>
      <c r="G12" s="5"/>
      <c r="H12" s="2">
        <v>74009.11</v>
      </c>
      <c r="J12" s="2">
        <v>60017.34</v>
      </c>
      <c r="L12" s="2">
        <f>H12-J12</f>
        <v>13991.770000000004</v>
      </c>
      <c r="N12" s="1" t="s">
        <v>11</v>
      </c>
      <c r="O12" s="1"/>
      <c r="P12" s="4"/>
      <c r="Q12" s="4"/>
      <c r="R12" s="1"/>
      <c r="S12" s="4"/>
    </row>
    <row r="13" spans="1:19" ht="13.5" thickBot="1">
      <c r="B13" s="10">
        <f>SUM(B12)</f>
        <v>74009.11</v>
      </c>
      <c r="C13" s="39"/>
      <c r="D13" s="10">
        <f>SUM(D12)</f>
        <v>65199.34</v>
      </c>
      <c r="E13" s="39"/>
      <c r="F13" s="10">
        <f>SUM(F12)</f>
        <v>8809.7700000000041</v>
      </c>
      <c r="G13" s="4"/>
      <c r="H13" s="10">
        <f>SUM(H12)</f>
        <v>74009.11</v>
      </c>
      <c r="I13" s="39"/>
      <c r="J13" s="10">
        <f>SUM(J12)</f>
        <v>60017.34</v>
      </c>
      <c r="K13" s="39"/>
      <c r="L13" s="10">
        <f>SUM(L12)</f>
        <v>13991.770000000004</v>
      </c>
      <c r="N13" s="9" t="s">
        <v>12</v>
      </c>
      <c r="O13" s="5"/>
      <c r="P13" s="40">
        <v>5623641.7800000003</v>
      </c>
      <c r="R13" s="5"/>
      <c r="S13" s="40">
        <v>5623641.7800000003</v>
      </c>
    </row>
    <row r="14" spans="1:19" ht="13.5" thickTop="1">
      <c r="A14" s="41" t="s">
        <v>13</v>
      </c>
      <c r="N14" s="1" t="s">
        <v>15</v>
      </c>
      <c r="O14" s="1"/>
      <c r="R14" s="1"/>
      <c r="S14" s="2"/>
    </row>
    <row r="15" spans="1:19">
      <c r="A15" s="38" t="s">
        <v>14</v>
      </c>
      <c r="F15" s="2" t="s">
        <v>8</v>
      </c>
      <c r="L15" s="2" t="s">
        <v>8</v>
      </c>
      <c r="N15" s="19" t="s">
        <v>87</v>
      </c>
    </row>
    <row r="16" spans="1:19">
      <c r="A16" s="7" t="s">
        <v>16</v>
      </c>
      <c r="B16" s="2">
        <v>990569.82</v>
      </c>
      <c r="D16" s="2">
        <v>0</v>
      </c>
      <c r="F16" s="2">
        <f t="shared" ref="F16:F21" si="0">B16-D16</f>
        <v>990569.82</v>
      </c>
      <c r="H16" s="2">
        <v>990569.82</v>
      </c>
      <c r="J16" s="2">
        <v>0</v>
      </c>
      <c r="L16" s="2">
        <f t="shared" ref="L16:L21" si="1">H16-J16</f>
        <v>990569.82</v>
      </c>
      <c r="M16" s="9"/>
      <c r="N16" s="8" t="s">
        <v>18</v>
      </c>
      <c r="P16" s="2">
        <v>795376.92</v>
      </c>
      <c r="R16" s="8"/>
      <c r="S16" s="2">
        <v>824162.55</v>
      </c>
    </row>
    <row r="17" spans="1:19" ht="13.5" thickBot="1">
      <c r="A17" s="7" t="s">
        <v>17</v>
      </c>
      <c r="B17" s="2">
        <v>190678.84</v>
      </c>
      <c r="D17" s="2">
        <v>0</v>
      </c>
      <c r="F17" s="2">
        <f t="shared" si="0"/>
        <v>190678.84</v>
      </c>
      <c r="H17" s="2">
        <v>190678.84</v>
      </c>
      <c r="J17" s="2">
        <v>0</v>
      </c>
      <c r="L17" s="2">
        <f t="shared" si="1"/>
        <v>190678.84</v>
      </c>
      <c r="N17" s="9" t="s">
        <v>20</v>
      </c>
      <c r="O17" s="9"/>
      <c r="P17" s="5">
        <v>931260.83</v>
      </c>
      <c r="Q17" s="5"/>
      <c r="R17" s="9"/>
      <c r="S17" s="5">
        <v>808144.24</v>
      </c>
    </row>
    <row r="18" spans="1:19" ht="13.5" thickBot="1">
      <c r="A18" s="7" t="s">
        <v>19</v>
      </c>
      <c r="B18" s="2">
        <v>6185509.1900000004</v>
      </c>
      <c r="D18" s="2">
        <v>2659768.94</v>
      </c>
      <c r="F18" s="2">
        <f t="shared" si="0"/>
        <v>3525740.2500000005</v>
      </c>
      <c r="H18" s="2">
        <v>6185509.1900000004</v>
      </c>
      <c r="J18" s="2">
        <v>2412348.5699999998</v>
      </c>
      <c r="L18" s="2">
        <f t="shared" si="1"/>
        <v>3773160.6200000006</v>
      </c>
      <c r="P18" s="10">
        <f>SUM(P16:P17)</f>
        <v>1726637.75</v>
      </c>
      <c r="Q18" s="4"/>
      <c r="R18" s="8"/>
      <c r="S18" s="10">
        <f>SUM(S16:S17)</f>
        <v>1632306.79</v>
      </c>
    </row>
    <row r="19" spans="1:19" ht="13.5" thickTop="1">
      <c r="A19" s="7" t="s">
        <v>21</v>
      </c>
      <c r="B19" s="2">
        <v>4698392.4000000004</v>
      </c>
      <c r="D19" s="2">
        <v>3641366.04</v>
      </c>
      <c r="F19" s="2">
        <f t="shared" si="0"/>
        <v>1057026.3600000003</v>
      </c>
      <c r="H19" s="2">
        <v>4736783.91</v>
      </c>
      <c r="J19" s="2">
        <v>3611595.93</v>
      </c>
      <c r="L19" s="2">
        <f t="shared" si="1"/>
        <v>1125187.98</v>
      </c>
    </row>
    <row r="20" spans="1:19">
      <c r="A20" s="7" t="s">
        <v>22</v>
      </c>
      <c r="B20" s="2">
        <v>247853.61</v>
      </c>
      <c r="D20" s="2">
        <v>188551.09</v>
      </c>
      <c r="F20" s="2">
        <f t="shared" si="0"/>
        <v>59302.51999999999</v>
      </c>
      <c r="H20" s="2">
        <v>178358.61</v>
      </c>
      <c r="J20" s="2">
        <v>178009.96</v>
      </c>
      <c r="L20" s="2">
        <f t="shared" si="1"/>
        <v>348.64999999999418</v>
      </c>
      <c r="N20" s="95" t="s">
        <v>142</v>
      </c>
      <c r="O20" s="96"/>
      <c r="P20" s="97"/>
      <c r="Q20" s="98"/>
      <c r="R20" s="99"/>
      <c r="S20" s="98"/>
    </row>
    <row r="21" spans="1:19" ht="24.75" thickBot="1">
      <c r="A21" s="7" t="s">
        <v>24</v>
      </c>
      <c r="B21" s="15">
        <v>2604526.9300000002</v>
      </c>
      <c r="D21" s="15">
        <v>2498284.0499999998</v>
      </c>
      <c r="F21" s="15">
        <f t="shared" si="0"/>
        <v>106242.88000000035</v>
      </c>
      <c r="H21" s="15">
        <v>2567606.9300000002</v>
      </c>
      <c r="J21" s="15">
        <v>2456992.75</v>
      </c>
      <c r="L21" s="15">
        <f t="shared" si="1"/>
        <v>110614.18000000017</v>
      </c>
      <c r="N21" s="103" t="s">
        <v>148</v>
      </c>
      <c r="O21" s="99"/>
      <c r="P21" s="100">
        <v>2759.03</v>
      </c>
      <c r="Q21" s="100"/>
      <c r="R21" s="101"/>
      <c r="S21" s="100">
        <v>2759.03</v>
      </c>
    </row>
    <row r="22" spans="1:19" ht="13.5" thickBot="1">
      <c r="A22" s="41" t="s">
        <v>25</v>
      </c>
      <c r="B22" s="42">
        <f>SUM(B16:B21)</f>
        <v>14917530.789999999</v>
      </c>
      <c r="C22" s="43"/>
      <c r="D22" s="42">
        <f>SUM(D16:D21)</f>
        <v>8987970.120000001</v>
      </c>
      <c r="E22" s="4"/>
      <c r="F22" s="42">
        <f>SUM(F16:F21)</f>
        <v>5929560.6699999999</v>
      </c>
      <c r="G22" s="4"/>
      <c r="H22" s="42">
        <f>SUM(H16:H21)</f>
        <v>14849507.300000001</v>
      </c>
      <c r="I22" s="43"/>
      <c r="J22" s="42">
        <f>SUM(J16:J21)</f>
        <v>8658947.2100000009</v>
      </c>
      <c r="K22" s="4"/>
      <c r="L22" s="42">
        <f>SUM(L16:L21)</f>
        <v>6190560.0899999999</v>
      </c>
      <c r="M22" s="44"/>
      <c r="N22" s="99"/>
      <c r="O22" s="99"/>
      <c r="P22" s="102">
        <f>SUM(P21:P21)</f>
        <v>2759.03</v>
      </c>
      <c r="Q22" s="100"/>
      <c r="R22" s="101"/>
      <c r="S22" s="102">
        <f>SUM(S21)</f>
        <v>2759.03</v>
      </c>
    </row>
    <row r="23" spans="1:19" ht="13.5" thickBot="1">
      <c r="A23" s="41" t="s">
        <v>26</v>
      </c>
      <c r="F23" s="10">
        <f>F22</f>
        <v>5929560.6699999999</v>
      </c>
      <c r="G23" s="4"/>
      <c r="L23" s="10">
        <f>SUM(L22)</f>
        <v>6190560.0899999999</v>
      </c>
    </row>
    <row r="24" spans="1:19" ht="13.5" thickTop="1">
      <c r="N24" s="1" t="s">
        <v>23</v>
      </c>
      <c r="O24" s="1"/>
      <c r="P24" s="5"/>
      <c r="Q24" s="5"/>
      <c r="R24" s="1"/>
      <c r="S24" s="5"/>
    </row>
    <row r="25" spans="1:19" ht="13.5" thickBot="1">
      <c r="A25" s="38" t="s">
        <v>28</v>
      </c>
      <c r="M25" s="45"/>
      <c r="N25" s="11" t="s">
        <v>102</v>
      </c>
      <c r="O25" s="11"/>
      <c r="P25" s="6">
        <f>P73</f>
        <v>25978423.569500003</v>
      </c>
      <c r="Q25" s="4"/>
      <c r="R25" s="9"/>
      <c r="S25" s="6">
        <v>16972754.489500005</v>
      </c>
    </row>
    <row r="26" spans="1:19" ht="14.25" thickTop="1" thickBot="1">
      <c r="A26" s="38" t="s">
        <v>29</v>
      </c>
      <c r="B26" s="5"/>
      <c r="C26" s="5"/>
      <c r="D26" s="5"/>
      <c r="E26" s="5"/>
      <c r="F26" s="5"/>
      <c r="G26" s="5"/>
      <c r="H26" s="5"/>
      <c r="I26" s="5"/>
      <c r="J26" s="5"/>
      <c r="K26" s="5"/>
      <c r="L26" s="5"/>
      <c r="M26" s="45"/>
      <c r="N26" s="13" t="s">
        <v>143</v>
      </c>
      <c r="O26" s="13"/>
      <c r="P26" s="12">
        <f>SUM(P25,P22,P18,P13)</f>
        <v>33331462.129500005</v>
      </c>
      <c r="Q26" s="4"/>
      <c r="R26" s="13"/>
      <c r="S26" s="12">
        <f>SUM(S25,S22,S18,S13)</f>
        <v>24231462.089500006</v>
      </c>
    </row>
    <row r="27" spans="1:19" ht="13.5" thickTop="1">
      <c r="A27" s="7" t="s">
        <v>31</v>
      </c>
      <c r="B27" s="5"/>
      <c r="C27" s="5"/>
      <c r="D27" s="5"/>
      <c r="E27" s="5"/>
      <c r="H27" s="5"/>
      <c r="I27" s="5"/>
      <c r="J27" s="5"/>
      <c r="K27" s="5"/>
      <c r="M27" s="5"/>
    </row>
    <row r="28" spans="1:19" ht="13.5" thickBot="1">
      <c r="A28" s="7" t="s">
        <v>33</v>
      </c>
      <c r="B28" s="5"/>
      <c r="C28" s="5"/>
      <c r="D28" s="5"/>
      <c r="E28" s="5"/>
      <c r="F28" s="2">
        <v>763445.19</v>
      </c>
      <c r="G28" s="5"/>
      <c r="H28" s="5"/>
      <c r="I28" s="5"/>
      <c r="J28" s="5"/>
      <c r="K28" s="5"/>
      <c r="L28" s="2">
        <v>853627.03</v>
      </c>
      <c r="M28" s="5"/>
      <c r="N28" s="82"/>
      <c r="O28" s="83"/>
      <c r="P28" s="84"/>
      <c r="Q28" s="84"/>
      <c r="R28" s="85"/>
      <c r="S28" s="85"/>
    </row>
    <row r="29" spans="1:19" ht="13.5" thickBot="1">
      <c r="B29" s="5"/>
      <c r="C29" s="5"/>
      <c r="D29" s="5"/>
      <c r="E29" s="5"/>
      <c r="F29" s="46">
        <f>SUM(F28)</f>
        <v>763445.19</v>
      </c>
      <c r="G29" s="4"/>
      <c r="H29" s="5"/>
      <c r="I29" s="5"/>
      <c r="J29" s="5"/>
      <c r="K29" s="5"/>
      <c r="L29" s="10">
        <f>SUM(L28)</f>
        <v>853627.03</v>
      </c>
      <c r="M29" s="5"/>
    </row>
    <row r="30" spans="1:19" ht="13.5" thickTop="1">
      <c r="A30" s="38" t="s">
        <v>36</v>
      </c>
      <c r="M30" s="5"/>
    </row>
    <row r="31" spans="1:19">
      <c r="A31" s="3"/>
      <c r="D31" s="5"/>
      <c r="F31" s="5"/>
      <c r="J31" s="5"/>
      <c r="L31" s="5"/>
      <c r="N31" s="1" t="s">
        <v>30</v>
      </c>
      <c r="O31" s="1"/>
      <c r="P31" s="14"/>
      <c r="Q31" s="14"/>
      <c r="R31" s="1"/>
      <c r="S31" s="14"/>
    </row>
    <row r="32" spans="1:19">
      <c r="A32" s="3" t="s">
        <v>38</v>
      </c>
      <c r="D32" s="5"/>
      <c r="F32" s="5">
        <v>29871588.859999999</v>
      </c>
      <c r="J32" s="5"/>
      <c r="L32" s="5">
        <v>20867610.079999998</v>
      </c>
      <c r="N32" s="1" t="s">
        <v>32</v>
      </c>
      <c r="O32" s="1"/>
      <c r="R32" s="1"/>
      <c r="S32" s="2"/>
    </row>
    <row r="33" spans="1:19">
      <c r="A33" s="3" t="s">
        <v>100</v>
      </c>
      <c r="F33" s="5">
        <v>0</v>
      </c>
      <c r="L33" s="5">
        <v>0</v>
      </c>
      <c r="N33" s="9" t="s">
        <v>34</v>
      </c>
      <c r="O33" s="9"/>
      <c r="P33" s="2">
        <v>4289279.3600000003</v>
      </c>
      <c r="R33" s="9"/>
      <c r="S33" s="2">
        <v>5071701.8899999997</v>
      </c>
    </row>
    <row r="34" spans="1:19">
      <c r="A34" s="3" t="s">
        <v>110</v>
      </c>
      <c r="D34" s="5">
        <v>117171.88</v>
      </c>
      <c r="F34" s="5"/>
      <c r="J34" s="5">
        <v>117171.88</v>
      </c>
      <c r="L34" s="5"/>
      <c r="N34" s="9" t="s">
        <v>35</v>
      </c>
      <c r="O34" s="9"/>
      <c r="P34" s="2">
        <v>46062.16</v>
      </c>
      <c r="R34" s="9"/>
      <c r="S34" s="2">
        <v>43917.94</v>
      </c>
    </row>
    <row r="35" spans="1:19" ht="13.5" thickBot="1">
      <c r="A35" s="3" t="s">
        <v>124</v>
      </c>
      <c r="D35" s="47">
        <v>117171.88</v>
      </c>
      <c r="F35" s="5">
        <f>D34-D35</f>
        <v>0</v>
      </c>
      <c r="J35" s="47">
        <v>117171.88</v>
      </c>
      <c r="L35" s="5">
        <f>J34-J35</f>
        <v>0</v>
      </c>
      <c r="N35" s="9" t="s">
        <v>86</v>
      </c>
      <c r="O35" s="9"/>
      <c r="P35" s="2">
        <v>21313.81</v>
      </c>
      <c r="R35" s="9"/>
      <c r="S35" s="2">
        <v>6642.95</v>
      </c>
    </row>
    <row r="36" spans="1:19" ht="13.5" thickBot="1">
      <c r="A36" s="3" t="s">
        <v>39</v>
      </c>
      <c r="F36" s="5">
        <v>30039.62</v>
      </c>
      <c r="L36" s="5">
        <v>10098.27</v>
      </c>
      <c r="N36" s="8" t="s">
        <v>37</v>
      </c>
      <c r="P36" s="15">
        <v>223556.69</v>
      </c>
      <c r="Q36" s="5"/>
      <c r="R36" s="8"/>
      <c r="S36" s="15">
        <v>257336.27</v>
      </c>
    </row>
    <row r="37" spans="1:19" ht="13.5" thickBot="1">
      <c r="F37" s="10">
        <f>SUM(F32:F36)</f>
        <v>29901628.48</v>
      </c>
      <c r="G37" s="4"/>
      <c r="L37" s="10">
        <f>SUM(L32:L36)</f>
        <v>20877708.349999998</v>
      </c>
      <c r="M37" s="8"/>
      <c r="P37" s="10">
        <f>SUM(P33:P36)</f>
        <v>4580212.0200000005</v>
      </c>
      <c r="Q37" s="4"/>
      <c r="R37" s="8"/>
      <c r="S37" s="10">
        <f>SUM(S33:S36)</f>
        <v>5379599.0499999998</v>
      </c>
    </row>
    <row r="38" spans="1:19" ht="14.25" thickTop="1" thickBot="1">
      <c r="A38" s="38" t="s">
        <v>131</v>
      </c>
      <c r="F38" s="4"/>
      <c r="G38" s="4"/>
      <c r="L38" s="4"/>
      <c r="M38" s="8"/>
      <c r="N38" s="13" t="s">
        <v>40</v>
      </c>
      <c r="O38" s="13"/>
      <c r="P38" s="12">
        <f>SUM(P37)</f>
        <v>4580212.0200000005</v>
      </c>
      <c r="Q38" s="4"/>
      <c r="R38" s="13"/>
      <c r="S38" s="12">
        <f>SUM(S37)</f>
        <v>5379599.0499999998</v>
      </c>
    </row>
    <row r="39" spans="1:19" ht="14.25" thickTop="1" thickBot="1">
      <c r="A39" s="7" t="s">
        <v>132</v>
      </c>
      <c r="F39" s="5">
        <v>0</v>
      </c>
      <c r="G39" s="4"/>
      <c r="L39" s="5">
        <v>0</v>
      </c>
      <c r="M39" s="8"/>
      <c r="N39" s="13"/>
      <c r="O39" s="13"/>
      <c r="P39" s="4"/>
      <c r="Q39" s="4"/>
      <c r="R39" s="13"/>
      <c r="S39" s="4"/>
    </row>
    <row r="40" spans="1:19" ht="13.5" thickBot="1">
      <c r="F40" s="10">
        <f>SUM(F39)</f>
        <v>0</v>
      </c>
      <c r="G40" s="4"/>
      <c r="L40" s="10">
        <f>SUM(L39)</f>
        <v>0</v>
      </c>
      <c r="M40" s="8"/>
      <c r="O40" s="13"/>
      <c r="P40" s="4"/>
      <c r="Q40" s="4"/>
      <c r="R40" s="13"/>
      <c r="S40" s="4"/>
    </row>
    <row r="41" spans="1:19" ht="13.5" thickTop="1">
      <c r="A41" s="38" t="s">
        <v>41</v>
      </c>
      <c r="M41" s="8"/>
      <c r="N41" s="1" t="s">
        <v>45</v>
      </c>
      <c r="O41" s="13"/>
      <c r="P41" s="4"/>
      <c r="Q41" s="4"/>
      <c r="R41" s="13"/>
      <c r="S41" s="4"/>
    </row>
    <row r="42" spans="1:19" ht="13.5" thickBot="1">
      <c r="A42" s="7" t="s">
        <v>42</v>
      </c>
      <c r="B42" s="8"/>
      <c r="C42" s="8"/>
      <c r="D42" s="16"/>
      <c r="E42" s="16"/>
      <c r="F42" s="2">
        <v>493926.26</v>
      </c>
      <c r="H42" s="8"/>
      <c r="I42" s="8"/>
      <c r="J42" s="16"/>
      <c r="K42" s="16"/>
      <c r="L42" s="2">
        <v>827192.79</v>
      </c>
      <c r="M42" s="44"/>
      <c r="N42" s="8" t="s">
        <v>47</v>
      </c>
      <c r="O42" s="13"/>
      <c r="P42" s="5">
        <v>27301.98</v>
      </c>
      <c r="Q42" s="5"/>
      <c r="R42" s="92"/>
      <c r="S42" s="5">
        <v>35240.97</v>
      </c>
    </row>
    <row r="43" spans="1:19" ht="13.5" thickBot="1">
      <c r="B43" s="8"/>
      <c r="C43" s="8"/>
      <c r="D43" s="16"/>
      <c r="E43" s="16"/>
      <c r="F43" s="10">
        <f>SUM(F42)</f>
        <v>493926.26</v>
      </c>
      <c r="G43" s="4"/>
      <c r="H43" s="8"/>
      <c r="I43" s="8"/>
      <c r="J43" s="16"/>
      <c r="K43" s="16"/>
      <c r="L43" s="10">
        <f>SUM(L42)</f>
        <v>827192.79</v>
      </c>
      <c r="M43" s="44"/>
      <c r="N43" s="8" t="s">
        <v>136</v>
      </c>
      <c r="O43" s="13"/>
      <c r="P43" s="5">
        <v>0</v>
      </c>
      <c r="Q43" s="5"/>
      <c r="R43" s="13"/>
      <c r="S43" s="5">
        <v>50.83</v>
      </c>
    </row>
    <row r="44" spans="1:19" ht="14.25" thickTop="1" thickBot="1">
      <c r="A44" s="41" t="s">
        <v>133</v>
      </c>
      <c r="F44" s="48">
        <f>SUM(F43,F40,F37,F29)</f>
        <v>31158999.930000003</v>
      </c>
      <c r="G44" s="4"/>
      <c r="L44" s="48">
        <f>SUM(L43,L40,L37,L29)</f>
        <v>22558528.169999998</v>
      </c>
      <c r="M44" s="49"/>
      <c r="O44" s="13"/>
      <c r="P44" s="10">
        <f>SUM(P42:P43)</f>
        <v>27301.98</v>
      </c>
      <c r="Q44" s="4"/>
      <c r="R44" s="13"/>
      <c r="S44" s="10">
        <f>SUM(S42:S43)</f>
        <v>35291.800000000003</v>
      </c>
    </row>
    <row r="45" spans="1:19" ht="13.5" thickTop="1">
      <c r="M45" s="49"/>
    </row>
    <row r="46" spans="1:19">
      <c r="A46" s="1" t="s">
        <v>44</v>
      </c>
      <c r="F46" s="4"/>
      <c r="G46" s="4"/>
      <c r="L46" s="4"/>
      <c r="M46" s="49"/>
    </row>
    <row r="47" spans="1:19" ht="13.5" thickBot="1">
      <c r="A47" s="7" t="s">
        <v>46</v>
      </c>
      <c r="F47" s="5">
        <v>841605.76</v>
      </c>
      <c r="G47" s="4"/>
      <c r="L47" s="5">
        <v>883272.91</v>
      </c>
      <c r="M47" s="49"/>
    </row>
    <row r="48" spans="1:19" ht="13.5" thickBot="1">
      <c r="A48" s="41"/>
      <c r="F48" s="10">
        <f>SUM(F47:F47)</f>
        <v>841605.76</v>
      </c>
      <c r="G48" s="4"/>
      <c r="L48" s="10">
        <f>SUM(L47:L47)</f>
        <v>883272.91</v>
      </c>
    </row>
    <row r="49" spans="1:21" ht="13.5" thickTop="1">
      <c r="A49" s="41"/>
      <c r="F49" s="4"/>
      <c r="G49" s="4"/>
      <c r="L49" s="4"/>
      <c r="N49" s="9"/>
      <c r="O49" s="9"/>
      <c r="P49" s="5"/>
      <c r="Q49" s="5"/>
      <c r="R49" s="9"/>
      <c r="S49" s="5"/>
    </row>
    <row r="50" spans="1:21" ht="13.5" thickBot="1">
      <c r="A50" s="38" t="s">
        <v>48</v>
      </c>
      <c r="F50" s="12">
        <f>SUM(F48,F44,F23,F13)</f>
        <v>37938976.13000001</v>
      </c>
      <c r="G50" s="4"/>
      <c r="L50" s="12">
        <f>SUM(L44+L23+L13+L48)</f>
        <v>29646352.939999998</v>
      </c>
      <c r="M50" s="49"/>
      <c r="N50" s="17" t="s">
        <v>103</v>
      </c>
      <c r="O50" s="17"/>
      <c r="P50" s="12">
        <f>SUM(P44,P38,P26)</f>
        <v>37938976.129500009</v>
      </c>
      <c r="Q50" s="4"/>
      <c r="R50" s="17"/>
      <c r="S50" s="12">
        <f>SUM(S44,S38,S26)</f>
        <v>29646352.939500004</v>
      </c>
      <c r="U50" s="122"/>
    </row>
    <row r="51" spans="1:21" ht="13.5" thickTop="1">
      <c r="F51" s="5"/>
      <c r="G51" s="5"/>
      <c r="L51" s="5"/>
      <c r="R51" s="8"/>
      <c r="S51" s="2"/>
    </row>
    <row r="52" spans="1:21">
      <c r="A52" s="38" t="s">
        <v>49</v>
      </c>
      <c r="F52" s="5"/>
      <c r="G52" s="5"/>
      <c r="L52" s="5"/>
      <c r="N52" s="38" t="s">
        <v>50</v>
      </c>
      <c r="O52" s="50"/>
      <c r="R52" s="8"/>
      <c r="S52" s="2"/>
    </row>
    <row r="53" spans="1:21">
      <c r="A53" s="7" t="s">
        <v>51</v>
      </c>
      <c r="B53" s="49"/>
      <c r="C53" s="49"/>
      <c r="D53" s="49"/>
      <c r="E53" s="49"/>
      <c r="F53" s="5">
        <f>0.18+1423726.49</f>
        <v>1423726.67</v>
      </c>
      <c r="G53" s="44"/>
      <c r="H53" s="49"/>
      <c r="I53" s="49"/>
      <c r="J53" s="49"/>
      <c r="K53" s="49"/>
      <c r="L53" s="5">
        <f>0.18+1423726.49</f>
        <v>1423726.67</v>
      </c>
      <c r="N53" s="7" t="s">
        <v>52</v>
      </c>
      <c r="O53" s="2"/>
      <c r="P53" s="2">
        <f>F53</f>
        <v>1423726.67</v>
      </c>
      <c r="Q53" s="49"/>
      <c r="R53" s="50"/>
      <c r="S53" s="2">
        <f>L53</f>
        <v>1423726.67</v>
      </c>
    </row>
    <row r="54" spans="1:21">
      <c r="A54" s="7" t="s">
        <v>53</v>
      </c>
      <c r="F54" s="5">
        <v>18291015.960000001</v>
      </c>
      <c r="G54" s="5"/>
      <c r="L54" s="5">
        <v>29764808.989999998</v>
      </c>
      <c r="N54" s="7" t="s">
        <v>54</v>
      </c>
      <c r="O54" s="2"/>
      <c r="P54" s="2">
        <f>F54</f>
        <v>18291015.960000001</v>
      </c>
      <c r="Q54" s="5"/>
      <c r="R54" s="2"/>
      <c r="S54" s="2">
        <f>L54</f>
        <v>29764808.989999998</v>
      </c>
    </row>
    <row r="55" spans="1:21">
      <c r="A55" s="7" t="s">
        <v>156</v>
      </c>
      <c r="F55" s="5">
        <v>163794.26999999999</v>
      </c>
      <c r="G55" s="5"/>
      <c r="L55" s="5">
        <v>218861.56</v>
      </c>
      <c r="N55" s="7" t="s">
        <v>157</v>
      </c>
      <c r="O55" s="2"/>
      <c r="P55" s="2">
        <f>F55</f>
        <v>163794.26999999999</v>
      </c>
      <c r="Q55" s="5"/>
      <c r="R55" s="2"/>
      <c r="S55" s="2">
        <f>L55</f>
        <v>218861.56</v>
      </c>
    </row>
    <row r="56" spans="1:21" ht="13.5" thickBot="1">
      <c r="A56" s="7" t="s">
        <v>101</v>
      </c>
      <c r="F56" s="5">
        <v>9330277.1099999994</v>
      </c>
      <c r="G56" s="5"/>
      <c r="L56" s="5">
        <v>7873260.29</v>
      </c>
      <c r="N56" s="7" t="s">
        <v>101</v>
      </c>
      <c r="O56" s="2"/>
      <c r="P56" s="2">
        <f>F56</f>
        <v>9330277.1099999994</v>
      </c>
      <c r="Q56" s="5"/>
      <c r="R56" s="2"/>
      <c r="S56" s="2">
        <f>L56</f>
        <v>7873260.29</v>
      </c>
    </row>
    <row r="57" spans="1:21" ht="13.5" thickBot="1">
      <c r="F57" s="10">
        <f>SUM(F53:F56)</f>
        <v>29208814.010000002</v>
      </c>
      <c r="G57" s="4"/>
      <c r="L57" s="10">
        <f>SUM(L53:L56)</f>
        <v>39280657.509999998</v>
      </c>
      <c r="M57" s="51"/>
      <c r="N57" s="7"/>
      <c r="O57" s="2"/>
      <c r="P57" s="10">
        <f>SUM(P53:P56)</f>
        <v>29208814.010000002</v>
      </c>
      <c r="Q57" s="4"/>
      <c r="R57" s="2"/>
      <c r="S57" s="10">
        <f>SUM(S53:S56)</f>
        <v>39280657.509999998</v>
      </c>
    </row>
    <row r="58" spans="1:21" ht="13.5" thickTop="1">
      <c r="F58" s="4"/>
      <c r="G58" s="4"/>
      <c r="L58" s="4"/>
      <c r="M58" s="51"/>
    </row>
    <row r="59" spans="1:21">
      <c r="A59" s="52" t="s">
        <v>88</v>
      </c>
      <c r="F59" s="4"/>
      <c r="G59" s="4"/>
      <c r="L59" s="4"/>
      <c r="M59" s="53"/>
      <c r="N59" s="7"/>
      <c r="O59" s="2"/>
      <c r="P59" s="4"/>
      <c r="Q59" s="4"/>
      <c r="R59" s="2"/>
      <c r="S59" s="4"/>
    </row>
    <row r="60" spans="1:21">
      <c r="A60" s="52"/>
      <c r="F60" s="4"/>
      <c r="G60" s="4"/>
      <c r="L60" s="4"/>
      <c r="M60" s="53"/>
      <c r="P60" s="4"/>
      <c r="Q60" s="4"/>
      <c r="R60" s="2"/>
      <c r="S60" s="4"/>
    </row>
    <row r="61" spans="1:21">
      <c r="A61" s="51"/>
      <c r="F61" s="5"/>
      <c r="G61" s="5"/>
      <c r="H61" s="5"/>
      <c r="I61" s="5"/>
      <c r="J61" s="5"/>
      <c r="K61" s="5"/>
      <c r="L61" s="5"/>
      <c r="M61" s="55"/>
    </row>
    <row r="62" spans="1:21">
      <c r="A62" s="51"/>
      <c r="B62" s="51"/>
      <c r="C62" s="51"/>
      <c r="D62" s="51"/>
      <c r="E62" s="51"/>
      <c r="F62" s="51"/>
      <c r="G62" s="51"/>
      <c r="H62" s="51"/>
      <c r="I62" s="51"/>
      <c r="J62" s="51"/>
      <c r="K62" s="51"/>
      <c r="L62" s="51"/>
      <c r="M62" s="57"/>
      <c r="N62" s="51"/>
      <c r="O62" s="51"/>
    </row>
    <row r="63" spans="1:21">
      <c r="A63" s="51"/>
      <c r="B63" s="51"/>
      <c r="C63" s="51"/>
      <c r="D63" s="51"/>
      <c r="E63" s="51"/>
      <c r="F63" s="51"/>
      <c r="G63" s="51"/>
      <c r="H63" s="51"/>
      <c r="I63" s="51"/>
      <c r="J63" s="51"/>
      <c r="K63" s="51"/>
      <c r="L63" s="51"/>
      <c r="M63" s="57"/>
      <c r="N63" s="51"/>
      <c r="O63" s="51"/>
      <c r="P63" s="51"/>
      <c r="Q63" s="51"/>
      <c r="R63" s="51"/>
      <c r="S63" s="51"/>
    </row>
    <row r="64" spans="1:21">
      <c r="A64" s="128" t="s">
        <v>55</v>
      </c>
      <c r="B64" s="128"/>
      <c r="C64" s="128"/>
      <c r="D64" s="128"/>
      <c r="E64" s="128"/>
      <c r="F64" s="128"/>
      <c r="G64" s="128"/>
      <c r="H64" s="128"/>
      <c r="I64" s="128"/>
      <c r="J64" s="128"/>
      <c r="K64" s="128"/>
      <c r="L64" s="128"/>
      <c r="M64" s="57"/>
      <c r="N64" s="128" t="s">
        <v>56</v>
      </c>
      <c r="O64" s="128"/>
      <c r="P64" s="128"/>
      <c r="Q64" s="128"/>
      <c r="R64" s="128"/>
      <c r="S64" s="128"/>
    </row>
    <row r="65" spans="1:19">
      <c r="A65" s="130" t="s">
        <v>164</v>
      </c>
      <c r="B65" s="130"/>
      <c r="C65" s="130"/>
      <c r="D65" s="130"/>
      <c r="E65" s="130"/>
      <c r="F65" s="130"/>
      <c r="G65" s="130"/>
      <c r="H65" s="130"/>
      <c r="I65" s="130"/>
      <c r="J65" s="130"/>
      <c r="K65" s="130"/>
      <c r="L65" s="130"/>
      <c r="M65" s="57"/>
      <c r="N65" s="130" t="s">
        <v>164</v>
      </c>
      <c r="O65" s="130"/>
      <c r="P65" s="130"/>
      <c r="Q65" s="130"/>
      <c r="R65" s="130"/>
      <c r="S65" s="130"/>
    </row>
    <row r="66" spans="1:19" s="110" customFormat="1" ht="24">
      <c r="A66" s="104" t="s">
        <v>57</v>
      </c>
      <c r="B66" s="138" t="s">
        <v>161</v>
      </c>
      <c r="C66" s="138"/>
      <c r="D66" s="138"/>
      <c r="E66" s="138"/>
      <c r="F66" s="138"/>
      <c r="G66" s="105"/>
      <c r="H66" s="138" t="s">
        <v>162</v>
      </c>
      <c r="I66" s="138"/>
      <c r="J66" s="138"/>
      <c r="K66" s="138"/>
      <c r="L66" s="138"/>
      <c r="M66" s="106"/>
      <c r="N66" s="107"/>
      <c r="O66" s="107"/>
      <c r="P66" s="86" t="s">
        <v>161</v>
      </c>
      <c r="Q66" s="108"/>
      <c r="R66" s="109"/>
      <c r="S66" s="86" t="s">
        <v>162</v>
      </c>
    </row>
    <row r="67" spans="1:19">
      <c r="A67" s="57" t="s">
        <v>58</v>
      </c>
      <c r="B67" s="57"/>
      <c r="C67" s="60"/>
      <c r="D67" s="61"/>
      <c r="E67" s="62"/>
      <c r="F67" s="62">
        <v>9715645.9499999993</v>
      </c>
      <c r="G67" s="62"/>
      <c r="H67" s="57"/>
      <c r="I67" s="60"/>
      <c r="J67" s="61"/>
      <c r="K67" s="62"/>
      <c r="L67" s="62">
        <v>11055198.77</v>
      </c>
      <c r="M67" s="61"/>
      <c r="N67" s="8" t="s">
        <v>137</v>
      </c>
      <c r="O67" s="3"/>
      <c r="P67" s="62">
        <f>F93</f>
        <v>9014870.6999999974</v>
      </c>
      <c r="Q67" s="62"/>
      <c r="S67" s="63">
        <v>8039037.7799999937</v>
      </c>
    </row>
    <row r="68" spans="1:19">
      <c r="A68" s="58" t="s">
        <v>89</v>
      </c>
      <c r="B68" s="61"/>
      <c r="C68" s="62"/>
      <c r="D68" s="61"/>
      <c r="E68" s="62"/>
      <c r="F68" s="64">
        <f>19962917.46-12840.92</f>
        <v>19950076.539999999</v>
      </c>
      <c r="G68" s="62"/>
      <c r="H68" s="61"/>
      <c r="I68" s="62"/>
      <c r="J68" s="61"/>
      <c r="K68" s="62"/>
      <c r="L68" s="64">
        <f>21478959.73+50302.26</f>
        <v>21529261.990000002</v>
      </c>
      <c r="M68" s="61"/>
      <c r="N68" s="8" t="s">
        <v>113</v>
      </c>
      <c r="O68" s="3"/>
      <c r="P68" s="8"/>
      <c r="Q68" s="3"/>
    </row>
    <row r="69" spans="1:19">
      <c r="A69" s="57" t="s">
        <v>59</v>
      </c>
      <c r="B69" s="61"/>
      <c r="C69" s="62"/>
      <c r="D69" s="61"/>
      <c r="E69" s="62"/>
      <c r="F69" s="21">
        <f>F67-F68</f>
        <v>-10234430.59</v>
      </c>
      <c r="G69" s="21"/>
      <c r="H69" s="61"/>
      <c r="I69" s="62"/>
      <c r="J69" s="61"/>
      <c r="K69" s="62"/>
      <c r="L69" s="21">
        <f>L67-L68</f>
        <v>-10474063.220000003</v>
      </c>
      <c r="M69" s="61"/>
      <c r="N69" s="3" t="s">
        <v>60</v>
      </c>
      <c r="O69" s="3"/>
      <c r="P69" s="64">
        <f>S70</f>
        <v>16972754.489500005</v>
      </c>
      <c r="Q69" s="62"/>
      <c r="S69" s="64">
        <v>8933716.7095000111</v>
      </c>
    </row>
    <row r="70" spans="1:19">
      <c r="A70" s="57" t="s">
        <v>61</v>
      </c>
      <c r="B70" s="61"/>
      <c r="C70" s="62"/>
      <c r="D70" s="61"/>
      <c r="E70" s="62"/>
      <c r="F70" s="64">
        <f>19102522.97+30742.06</f>
        <v>19133265.029999997</v>
      </c>
      <c r="G70" s="62"/>
      <c r="H70" s="61"/>
      <c r="I70" s="62"/>
      <c r="J70" s="61"/>
      <c r="K70" s="62"/>
      <c r="L70" s="64">
        <f>31167.12+30524564.23</f>
        <v>30555731.350000001</v>
      </c>
      <c r="M70" s="61"/>
      <c r="N70" s="8" t="s">
        <v>139</v>
      </c>
      <c r="P70" s="62">
        <f>SUM(P67:P69)</f>
        <v>25987625.189500004</v>
      </c>
      <c r="Q70" s="62"/>
      <c r="S70" s="62">
        <f>SUM(S67:S69)</f>
        <v>16972754.489500005</v>
      </c>
    </row>
    <row r="71" spans="1:19">
      <c r="A71" s="57" t="s">
        <v>62</v>
      </c>
      <c r="B71" s="57"/>
      <c r="C71" s="62"/>
      <c r="D71" s="61"/>
      <c r="E71" s="62"/>
      <c r="F71" s="21">
        <f>SUM(F69:F70)</f>
        <v>8898834.4399999976</v>
      </c>
      <c r="G71" s="21"/>
      <c r="H71" s="61"/>
      <c r="I71" s="62"/>
      <c r="J71" s="61"/>
      <c r="K71" s="62"/>
      <c r="L71" s="21">
        <f>SUM(L69:L70)</f>
        <v>20081668.129999999</v>
      </c>
      <c r="M71" s="111"/>
      <c r="N71" s="113" t="s">
        <v>165</v>
      </c>
      <c r="O71" s="114"/>
      <c r="P71" s="115"/>
      <c r="Q71" s="116"/>
      <c r="R71" s="114"/>
      <c r="S71" s="114"/>
    </row>
    <row r="72" spans="1:19">
      <c r="A72" s="60" t="s">
        <v>63</v>
      </c>
      <c r="B72" s="57"/>
      <c r="C72" s="62"/>
      <c r="D72" s="57"/>
      <c r="E72" s="60"/>
      <c r="F72" s="64">
        <v>2254628.21</v>
      </c>
      <c r="G72" s="62"/>
      <c r="H72" s="57"/>
      <c r="I72" s="62"/>
      <c r="J72" s="57"/>
      <c r="K72" s="60"/>
      <c r="L72" s="64">
        <v>2494215.85</v>
      </c>
      <c r="M72" s="112"/>
      <c r="N72" s="113" t="s">
        <v>166</v>
      </c>
      <c r="O72" s="114"/>
      <c r="P72" s="117">
        <v>9201.6200000000008</v>
      </c>
      <c r="Q72" s="116"/>
      <c r="R72" s="114"/>
      <c r="S72" s="117">
        <v>0</v>
      </c>
    </row>
    <row r="73" spans="1:19" ht="13.5" thickBot="1">
      <c r="A73" s="57" t="s">
        <v>144</v>
      </c>
      <c r="B73" s="61"/>
      <c r="C73" s="62"/>
      <c r="D73" s="61"/>
      <c r="E73" s="62"/>
      <c r="F73" s="21">
        <f>F71-F72</f>
        <v>6644206.2299999977</v>
      </c>
      <c r="G73" s="21"/>
      <c r="H73" s="61"/>
      <c r="I73" s="62"/>
      <c r="J73" s="61"/>
      <c r="K73" s="62"/>
      <c r="L73" s="21">
        <f>L71-L72</f>
        <v>17587452.279999997</v>
      </c>
      <c r="M73" s="66"/>
      <c r="N73" s="118" t="s">
        <v>167</v>
      </c>
      <c r="O73" s="113"/>
      <c r="P73" s="119">
        <f>P70-P72</f>
        <v>25978423.569500003</v>
      </c>
      <c r="Q73" s="120"/>
      <c r="R73" s="121"/>
      <c r="S73" s="119">
        <f>S70-S72</f>
        <v>16972754.489500005</v>
      </c>
    </row>
    <row r="74" spans="1:19" ht="13.5" thickTop="1">
      <c r="A74" s="58" t="s">
        <v>90</v>
      </c>
      <c r="B74" s="61"/>
      <c r="C74" s="62"/>
      <c r="D74" s="61"/>
      <c r="E74" s="62"/>
      <c r="F74" s="21"/>
      <c r="G74" s="21"/>
      <c r="H74" s="61"/>
      <c r="I74" s="62"/>
      <c r="J74" s="61"/>
      <c r="K74" s="62"/>
      <c r="L74" s="21"/>
      <c r="M74" s="66"/>
    </row>
    <row r="75" spans="1:19">
      <c r="A75" s="57" t="s">
        <v>65</v>
      </c>
      <c r="B75" s="61"/>
      <c r="C75" s="62"/>
      <c r="D75" s="123">
        <v>35541.94</v>
      </c>
      <c r="E75" s="62"/>
      <c r="F75" s="21"/>
      <c r="G75" s="21"/>
      <c r="H75" s="61"/>
      <c r="I75" s="62"/>
      <c r="J75" s="123">
        <v>25258.65</v>
      </c>
      <c r="K75" s="62"/>
      <c r="L75" s="21"/>
      <c r="M75" s="66"/>
      <c r="N75" s="19"/>
      <c r="O75" s="3"/>
      <c r="P75" s="62"/>
      <c r="Q75" s="62"/>
      <c r="S75" s="62"/>
    </row>
    <row r="76" spans="1:19">
      <c r="A76" s="58" t="s">
        <v>91</v>
      </c>
      <c r="B76" s="61"/>
      <c r="C76" s="62"/>
      <c r="D76" s="61"/>
      <c r="E76" s="62"/>
      <c r="F76" s="21"/>
      <c r="G76" s="21"/>
      <c r="H76" s="61"/>
      <c r="I76" s="62"/>
      <c r="J76" s="61"/>
      <c r="K76" s="62"/>
      <c r="L76" s="21"/>
      <c r="M76" s="66"/>
      <c r="O76" s="3"/>
      <c r="P76" s="3"/>
      <c r="Q76" s="62"/>
    </row>
    <row r="77" spans="1:19">
      <c r="A77" s="57" t="s">
        <v>66</v>
      </c>
      <c r="B77" s="57"/>
      <c r="C77" s="62"/>
      <c r="D77" s="64">
        <v>8</v>
      </c>
      <c r="E77" s="62"/>
      <c r="F77" s="64">
        <f>D75-D77</f>
        <v>35533.94</v>
      </c>
      <c r="G77" s="62"/>
      <c r="H77" s="61"/>
      <c r="I77" s="62"/>
      <c r="J77" s="64">
        <f>H75-H77</f>
        <v>0</v>
      </c>
      <c r="K77" s="62"/>
      <c r="L77" s="64">
        <f>J75-J77</f>
        <v>25258.65</v>
      </c>
      <c r="M77" s="66"/>
      <c r="O77" s="3"/>
      <c r="P77" s="3"/>
      <c r="Q77" s="62"/>
    </row>
    <row r="78" spans="1:19" s="3" customFormat="1" ht="12">
      <c r="A78" s="58" t="s">
        <v>145</v>
      </c>
      <c r="B78" s="61"/>
      <c r="C78" s="62"/>
      <c r="D78" s="61"/>
      <c r="E78" s="62"/>
      <c r="F78" s="21">
        <f>SUM(F73:F77)</f>
        <v>6679740.1699999981</v>
      </c>
      <c r="G78" s="21"/>
      <c r="H78" s="61"/>
      <c r="I78" s="62"/>
      <c r="J78" s="61"/>
      <c r="K78" s="62"/>
      <c r="L78" s="21">
        <f>SUM(L73:L77)</f>
        <v>17612710.929999996</v>
      </c>
      <c r="M78" s="66"/>
      <c r="N78" s="8"/>
      <c r="Q78" s="21"/>
    </row>
    <row r="79" spans="1:19" s="3" customFormat="1" ht="12">
      <c r="A79" s="58" t="s">
        <v>68</v>
      </c>
      <c r="B79" s="61"/>
      <c r="C79" s="62"/>
      <c r="D79" s="61"/>
      <c r="E79" s="62"/>
      <c r="F79" s="62"/>
      <c r="G79" s="62"/>
      <c r="H79" s="61"/>
      <c r="I79" s="62"/>
      <c r="J79" s="61"/>
      <c r="K79" s="62"/>
      <c r="L79" s="21"/>
      <c r="M79" s="59"/>
      <c r="N79" s="8"/>
    </row>
    <row r="80" spans="1:19" s="3" customFormat="1" ht="12">
      <c r="A80" s="57" t="s">
        <v>69</v>
      </c>
      <c r="B80" s="61"/>
      <c r="C80" s="62"/>
      <c r="D80" s="61">
        <v>114756.77</v>
      </c>
      <c r="E80" s="62"/>
      <c r="F80" s="61"/>
      <c r="G80" s="61"/>
      <c r="H80" s="61"/>
      <c r="I80" s="62"/>
      <c r="J80" s="61">
        <v>63353.68</v>
      </c>
      <c r="K80" s="62"/>
      <c r="L80" s="62"/>
      <c r="M80" s="62"/>
      <c r="N80" s="8"/>
    </row>
    <row r="81" spans="1:19" s="3" customFormat="1" thickBot="1">
      <c r="A81" s="57" t="s">
        <v>70</v>
      </c>
      <c r="B81" s="61"/>
      <c r="C81" s="62"/>
      <c r="D81" s="65">
        <f>2375399.61+64.34</f>
        <v>2375463.9499999997</v>
      </c>
      <c r="E81" s="62"/>
      <c r="F81" s="61"/>
      <c r="G81" s="61"/>
      <c r="H81" s="61"/>
      <c r="I81" s="62"/>
      <c r="J81" s="65">
        <f>83499.66+3200.85</f>
        <v>86700.510000000009</v>
      </c>
      <c r="K81" s="62"/>
      <c r="L81" s="61"/>
      <c r="M81" s="62"/>
      <c r="N81" s="8"/>
      <c r="O81" s="8"/>
    </row>
    <row r="82" spans="1:19" s="3" customFormat="1" ht="12">
      <c r="A82" s="57"/>
      <c r="B82" s="61"/>
      <c r="C82" s="62"/>
      <c r="D82" s="61">
        <f>SUM(D80:D81)</f>
        <v>2490220.7199999997</v>
      </c>
      <c r="E82" s="62"/>
      <c r="F82" s="61"/>
      <c r="G82" s="61"/>
      <c r="H82" s="61"/>
      <c r="I82" s="62"/>
      <c r="J82" s="61">
        <f>SUM(J80:J81)</f>
        <v>150054.19</v>
      </c>
      <c r="K82" s="62"/>
      <c r="L82" s="61"/>
      <c r="M82" s="66"/>
      <c r="N82" s="8"/>
      <c r="O82" s="8"/>
      <c r="P82" s="2"/>
      <c r="Q82" s="2"/>
    </row>
    <row r="83" spans="1:19" s="3" customFormat="1" ht="12">
      <c r="A83" s="58" t="s">
        <v>91</v>
      </c>
      <c r="B83" s="61"/>
      <c r="C83" s="62"/>
      <c r="D83" s="61"/>
      <c r="E83" s="62"/>
      <c r="F83" s="61"/>
      <c r="G83" s="61"/>
      <c r="H83" s="61"/>
      <c r="I83" s="62"/>
      <c r="J83" s="61"/>
      <c r="K83" s="62"/>
      <c r="L83" s="61"/>
      <c r="M83" s="66"/>
      <c r="N83" s="8"/>
      <c r="O83" s="8"/>
      <c r="P83" s="2"/>
      <c r="Q83" s="2"/>
    </row>
    <row r="84" spans="1:19" s="3" customFormat="1" ht="12">
      <c r="A84" s="57" t="s">
        <v>71</v>
      </c>
      <c r="B84" s="61">
        <v>0</v>
      </c>
      <c r="C84" s="62"/>
      <c r="D84" s="61"/>
      <c r="E84" s="62"/>
      <c r="F84" s="61"/>
      <c r="G84" s="61"/>
      <c r="H84" s="61">
        <v>0</v>
      </c>
      <c r="I84" s="62"/>
      <c r="J84" s="61"/>
      <c r="K84" s="62"/>
      <c r="L84" s="61"/>
      <c r="M84" s="66"/>
      <c r="N84" s="8"/>
      <c r="O84" s="8"/>
      <c r="P84" s="2"/>
      <c r="Q84" s="2"/>
    </row>
    <row r="85" spans="1:19" s="3" customFormat="1" ht="12">
      <c r="A85" s="57" t="s">
        <v>141</v>
      </c>
      <c r="B85" s="61">
        <v>0.23</v>
      </c>
      <c r="C85" s="62"/>
      <c r="D85" s="61"/>
      <c r="E85" s="62"/>
      <c r="F85" s="61"/>
      <c r="G85" s="61"/>
      <c r="H85" s="61">
        <v>9292930.0700000003</v>
      </c>
      <c r="I85" s="62"/>
      <c r="J85" s="61"/>
      <c r="K85" s="62"/>
      <c r="L85" s="61"/>
      <c r="M85" s="66"/>
      <c r="N85" s="8"/>
      <c r="O85" s="8"/>
      <c r="P85" s="2"/>
      <c r="Q85" s="2"/>
    </row>
    <row r="86" spans="1:19" s="3" customFormat="1" ht="12">
      <c r="A86" s="57" t="s">
        <v>72</v>
      </c>
      <c r="B86" s="61">
        <v>155089.96</v>
      </c>
      <c r="C86" s="62"/>
      <c r="D86" s="61"/>
      <c r="E86" s="62"/>
      <c r="F86" s="61"/>
      <c r="G86" s="61"/>
      <c r="H86" s="61">
        <v>313625.39</v>
      </c>
      <c r="I86" s="62"/>
      <c r="J86" s="61"/>
      <c r="K86" s="62"/>
      <c r="L86" s="61"/>
      <c r="M86" s="66"/>
      <c r="N86" s="8"/>
      <c r="O86" s="8"/>
      <c r="P86" s="2"/>
      <c r="Q86" s="2"/>
    </row>
    <row r="87" spans="1:19" s="3" customFormat="1" ht="12">
      <c r="A87" s="57" t="s">
        <v>158</v>
      </c>
      <c r="B87" s="64">
        <v>0</v>
      </c>
      <c r="C87" s="62"/>
      <c r="D87" s="64">
        <f>SUM(B84:B87)</f>
        <v>155090.19</v>
      </c>
      <c r="E87" s="62"/>
      <c r="F87" s="64">
        <f>D82-D87</f>
        <v>2335130.5299999998</v>
      </c>
      <c r="G87" s="62"/>
      <c r="H87" s="64">
        <v>117171.88</v>
      </c>
      <c r="I87" s="62"/>
      <c r="J87" s="64">
        <f>SUM(H84:H87)</f>
        <v>9723727.3400000017</v>
      </c>
      <c r="K87" s="62"/>
      <c r="L87" s="64">
        <f>J82-J87</f>
        <v>-9573673.1500000022</v>
      </c>
      <c r="M87" s="66"/>
      <c r="N87" s="8"/>
      <c r="O87" s="8"/>
      <c r="P87" s="2"/>
      <c r="Q87" s="2"/>
    </row>
    <row r="88" spans="1:19" s="3" customFormat="1" ht="12">
      <c r="A88" s="57" t="s">
        <v>146</v>
      </c>
      <c r="B88" s="61"/>
      <c r="C88" s="62"/>
      <c r="D88" s="61"/>
      <c r="E88" s="62"/>
      <c r="F88" s="21">
        <f>SUM(F78:F87)</f>
        <v>9014870.6999999974</v>
      </c>
      <c r="G88" s="21"/>
      <c r="H88" s="61"/>
      <c r="I88" s="62"/>
      <c r="J88" s="61"/>
      <c r="K88" s="62"/>
      <c r="L88" s="21">
        <f>SUM(L78:L87)</f>
        <v>8039037.7799999937</v>
      </c>
      <c r="M88" s="68"/>
      <c r="N88" s="8"/>
      <c r="O88" s="8"/>
      <c r="P88" s="2"/>
      <c r="Q88" s="2"/>
    </row>
    <row r="89" spans="1:19" s="3" customFormat="1" ht="12">
      <c r="A89" s="58" t="s">
        <v>91</v>
      </c>
      <c r="B89" s="61"/>
      <c r="C89" s="62"/>
      <c r="D89" s="61"/>
      <c r="E89" s="62"/>
      <c r="F89" s="57"/>
      <c r="G89" s="57"/>
      <c r="H89" s="61"/>
      <c r="I89" s="62"/>
      <c r="J89" s="61"/>
      <c r="K89" s="62"/>
      <c r="L89" s="57"/>
      <c r="M89" s="68"/>
      <c r="N89" s="8"/>
      <c r="O89" s="8"/>
      <c r="P89" s="2"/>
      <c r="Q89" s="2"/>
    </row>
    <row r="90" spans="1:19" s="3" customFormat="1" ht="12">
      <c r="A90" s="57" t="s">
        <v>73</v>
      </c>
      <c r="B90" s="61"/>
      <c r="C90" s="62"/>
      <c r="D90" s="61">
        <v>494086.49</v>
      </c>
      <c r="E90" s="62"/>
      <c r="F90" s="57"/>
      <c r="G90" s="57"/>
      <c r="H90" s="61"/>
      <c r="I90" s="62"/>
      <c r="J90" s="61">
        <v>485529.67</v>
      </c>
      <c r="K90" s="62"/>
      <c r="L90" s="57"/>
      <c r="M90" s="62"/>
      <c r="N90" s="8"/>
      <c r="O90" s="8"/>
      <c r="P90" s="2"/>
      <c r="Q90" s="2"/>
    </row>
    <row r="91" spans="1:19" s="3" customFormat="1" ht="12">
      <c r="A91" s="58" t="s">
        <v>92</v>
      </c>
      <c r="B91" s="57"/>
      <c r="C91" s="60"/>
      <c r="D91" s="2"/>
      <c r="E91" s="2"/>
      <c r="F91" s="2"/>
      <c r="G91" s="57"/>
      <c r="H91" s="57"/>
      <c r="I91" s="60"/>
      <c r="J91" s="2"/>
      <c r="K91" s="2"/>
      <c r="L91" s="2"/>
      <c r="M91" s="2"/>
      <c r="N91" s="8"/>
      <c r="O91" s="8"/>
      <c r="P91" s="2"/>
      <c r="Q91" s="2"/>
    </row>
    <row r="92" spans="1:19" s="3" customFormat="1" ht="12">
      <c r="A92" s="57" t="s">
        <v>74</v>
      </c>
      <c r="B92" s="61"/>
      <c r="C92" s="62"/>
      <c r="D92" s="61">
        <f>D90</f>
        <v>494086.49</v>
      </c>
      <c r="E92" s="62"/>
      <c r="F92" s="64">
        <f>D90-D92</f>
        <v>0</v>
      </c>
      <c r="G92" s="62"/>
      <c r="H92" s="61"/>
      <c r="I92" s="62"/>
      <c r="J92" s="61">
        <f>J90</f>
        <v>485529.67</v>
      </c>
      <c r="K92" s="62"/>
      <c r="L92" s="64">
        <f>J90-J92</f>
        <v>0</v>
      </c>
      <c r="M92" s="55"/>
      <c r="N92" s="8"/>
      <c r="O92" s="8"/>
      <c r="P92" s="2"/>
      <c r="Q92" s="2"/>
    </row>
    <row r="93" spans="1:19" s="3" customFormat="1" ht="15" thickBot="1">
      <c r="A93" s="58" t="s">
        <v>140</v>
      </c>
      <c r="B93" s="61"/>
      <c r="C93" s="62"/>
      <c r="D93" s="61"/>
      <c r="E93" s="62"/>
      <c r="F93" s="69">
        <f>SUM(F92,F88)</f>
        <v>9014870.6999999974</v>
      </c>
      <c r="G93" s="70"/>
      <c r="H93" s="61"/>
      <c r="I93" s="62"/>
      <c r="J93" s="61"/>
      <c r="K93" s="62"/>
      <c r="L93" s="69">
        <f>SUM(L92,L88)</f>
        <v>8039037.7799999937</v>
      </c>
      <c r="M93" s="2"/>
      <c r="N93" s="8"/>
      <c r="O93" s="8"/>
      <c r="P93" s="2"/>
      <c r="Q93" s="2"/>
    </row>
    <row r="94" spans="1:19" ht="6.75" customHeight="1" thickTop="1">
      <c r="A94" s="58"/>
      <c r="B94" s="58"/>
      <c r="C94" s="58"/>
      <c r="D94" s="71"/>
      <c r="E94" s="58"/>
      <c r="F94" s="58"/>
      <c r="G94" s="58"/>
      <c r="H94" s="58"/>
      <c r="I94" s="58"/>
      <c r="J94" s="58"/>
      <c r="K94" s="58"/>
      <c r="L94" s="58"/>
    </row>
    <row r="95" spans="1:19">
      <c r="A95" s="55"/>
      <c r="B95" s="55"/>
      <c r="C95" s="55"/>
      <c r="D95" s="55"/>
      <c r="E95" s="55"/>
      <c r="F95" s="55"/>
      <c r="G95" s="55"/>
      <c r="H95" s="55"/>
      <c r="I95" s="55"/>
      <c r="J95" s="24" t="s">
        <v>170</v>
      </c>
      <c r="K95" s="55"/>
      <c r="L95" s="57"/>
      <c r="M95" s="55"/>
      <c r="N95" s="55"/>
      <c r="O95" s="55"/>
      <c r="P95" s="55"/>
      <c r="Q95" s="55"/>
      <c r="R95" s="55"/>
      <c r="S95" s="55"/>
    </row>
    <row r="96" spans="1:19" ht="6" customHeight="1">
      <c r="M96" s="23"/>
    </row>
    <row r="97" spans="1:19">
      <c r="A97" s="129" t="s">
        <v>75</v>
      </c>
      <c r="B97" s="129"/>
      <c r="C97" s="129"/>
      <c r="D97" s="129" t="s">
        <v>75</v>
      </c>
      <c r="E97" s="129"/>
      <c r="F97" s="129"/>
      <c r="G97" s="129"/>
      <c r="H97" s="129"/>
      <c r="I97" s="129"/>
      <c r="J97" s="129" t="s">
        <v>95</v>
      </c>
      <c r="K97" s="129"/>
      <c r="L97" s="129"/>
      <c r="M97" s="129"/>
      <c r="N97" s="129"/>
      <c r="O97" s="129" t="s">
        <v>75</v>
      </c>
      <c r="P97" s="129"/>
      <c r="Q97" s="129"/>
      <c r="R97" s="129"/>
      <c r="S97" s="129"/>
    </row>
    <row r="98" spans="1:19">
      <c r="A98" s="129" t="s">
        <v>76</v>
      </c>
      <c r="B98" s="129"/>
      <c r="C98" s="129"/>
      <c r="D98" s="129" t="s">
        <v>77</v>
      </c>
      <c r="E98" s="129"/>
      <c r="F98" s="129"/>
      <c r="G98" s="129"/>
      <c r="H98" s="129"/>
      <c r="I98" s="129"/>
      <c r="J98" s="129" t="s">
        <v>96</v>
      </c>
      <c r="K98" s="129"/>
      <c r="L98" s="129"/>
      <c r="M98" s="129"/>
      <c r="N98" s="129"/>
      <c r="O98" s="129" t="s">
        <v>78</v>
      </c>
      <c r="P98" s="129"/>
      <c r="Q98" s="129"/>
      <c r="R98" s="129"/>
      <c r="S98" s="129"/>
    </row>
    <row r="99" spans="1:19">
      <c r="A99" s="129" t="s">
        <v>79</v>
      </c>
      <c r="B99" s="129"/>
      <c r="C99" s="129"/>
      <c r="D99" s="129" t="s">
        <v>80</v>
      </c>
      <c r="E99" s="129"/>
      <c r="F99" s="129"/>
      <c r="G99" s="129"/>
      <c r="H99" s="129"/>
      <c r="I99" s="129"/>
      <c r="J99" s="129" t="s">
        <v>81</v>
      </c>
      <c r="K99" s="129"/>
      <c r="L99" s="129"/>
      <c r="M99" s="129"/>
      <c r="N99" s="129"/>
      <c r="O99" s="129" t="s">
        <v>82</v>
      </c>
      <c r="P99" s="129"/>
      <c r="Q99" s="129"/>
      <c r="R99" s="129"/>
      <c r="S99" s="129"/>
    </row>
    <row r="100" spans="1:19">
      <c r="A100" s="3"/>
      <c r="B100" s="73"/>
      <c r="C100" s="3"/>
      <c r="D100" s="3"/>
      <c r="F100" s="3"/>
      <c r="H100" s="3"/>
      <c r="I100" s="3"/>
      <c r="J100" s="3"/>
      <c r="K100" s="3"/>
      <c r="L100" s="3"/>
      <c r="N100" s="73"/>
      <c r="O100" s="129" t="s">
        <v>83</v>
      </c>
      <c r="P100" s="129"/>
      <c r="Q100" s="129"/>
      <c r="R100" s="129"/>
      <c r="S100" s="129"/>
    </row>
    <row r="101" spans="1:19">
      <c r="A101" s="3"/>
      <c r="B101" s="73"/>
      <c r="C101" s="3"/>
      <c r="D101" s="3"/>
      <c r="F101" s="3"/>
      <c r="H101" s="3"/>
      <c r="I101" s="3"/>
      <c r="J101" s="3"/>
      <c r="K101" s="3"/>
      <c r="L101" s="3"/>
      <c r="N101" s="73"/>
      <c r="O101" s="133" t="s">
        <v>84</v>
      </c>
      <c r="P101" s="133"/>
      <c r="Q101" s="133"/>
      <c r="R101" s="133"/>
      <c r="S101" s="133"/>
    </row>
    <row r="102" spans="1:19">
      <c r="A102" s="3"/>
      <c r="B102" s="7"/>
      <c r="C102" s="3"/>
      <c r="D102" s="3"/>
      <c r="F102" s="3"/>
      <c r="H102" s="3"/>
      <c r="I102" s="3"/>
      <c r="J102" s="3"/>
      <c r="K102" s="3"/>
      <c r="L102" s="3"/>
      <c r="N102" s="3"/>
      <c r="O102" s="3"/>
      <c r="P102" s="74" t="s">
        <v>8</v>
      </c>
      <c r="Q102" s="74"/>
      <c r="R102" s="74"/>
    </row>
    <row r="103" spans="1:19">
      <c r="A103" s="134" t="s">
        <v>155</v>
      </c>
      <c r="B103" s="134"/>
      <c r="C103" s="3"/>
      <c r="D103" s="135" t="s">
        <v>160</v>
      </c>
      <c r="E103" s="135"/>
      <c r="F103" s="135"/>
      <c r="G103" s="135"/>
      <c r="H103" s="135"/>
      <c r="I103" s="3"/>
      <c r="J103" s="135" t="s">
        <v>109</v>
      </c>
      <c r="K103" s="135"/>
      <c r="L103" s="135"/>
      <c r="M103" s="135"/>
      <c r="N103" s="135"/>
      <c r="O103" s="139" t="s">
        <v>168</v>
      </c>
      <c r="P103" s="139"/>
      <c r="Q103" s="139"/>
      <c r="R103" s="139"/>
      <c r="S103" s="139"/>
    </row>
    <row r="104" spans="1:19">
      <c r="A104" s="3"/>
      <c r="B104" s="7"/>
      <c r="C104" s="3"/>
      <c r="D104" s="3"/>
      <c r="F104" s="3"/>
      <c r="H104" s="3"/>
      <c r="I104" s="3"/>
      <c r="J104" s="3"/>
      <c r="K104" s="3"/>
      <c r="L104" s="3"/>
      <c r="N104" s="3"/>
      <c r="O104" s="139" t="s">
        <v>169</v>
      </c>
      <c r="P104" s="139"/>
      <c r="Q104" s="139"/>
      <c r="R104" s="139"/>
      <c r="S104" s="139"/>
    </row>
  </sheetData>
  <mergeCells count="33">
    <mergeCell ref="A4:S4"/>
    <mergeCell ref="A5:S5"/>
    <mergeCell ref="B8:F8"/>
    <mergeCell ref="H8:L8"/>
    <mergeCell ref="O8:P8"/>
    <mergeCell ref="R8:S8"/>
    <mergeCell ref="O9:P9"/>
    <mergeCell ref="R9:S9"/>
    <mergeCell ref="A64:L64"/>
    <mergeCell ref="N64:S64"/>
    <mergeCell ref="A65:L65"/>
    <mergeCell ref="N65:S65"/>
    <mergeCell ref="B66:F66"/>
    <mergeCell ref="H66:L66"/>
    <mergeCell ref="A97:C97"/>
    <mergeCell ref="D97:I97"/>
    <mergeCell ref="J97:N97"/>
    <mergeCell ref="O97:S97"/>
    <mergeCell ref="A98:C98"/>
    <mergeCell ref="D98:I98"/>
    <mergeCell ref="J98:N98"/>
    <mergeCell ref="O98:S98"/>
    <mergeCell ref="A99:C99"/>
    <mergeCell ref="D99:I99"/>
    <mergeCell ref="J99:N99"/>
    <mergeCell ref="O99:S99"/>
    <mergeCell ref="O104:S104"/>
    <mergeCell ref="O100:S100"/>
    <mergeCell ref="O101:S101"/>
    <mergeCell ref="A103:B103"/>
    <mergeCell ref="D103:H103"/>
    <mergeCell ref="J103:N103"/>
    <mergeCell ref="O103:S103"/>
  </mergeCells>
  <printOptions horizontalCentered="1"/>
  <pageMargins left="0" right="0" top="0" bottom="0" header="0" footer="0"/>
  <pageSetup paperSize="8" scale="7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3:U109"/>
  <sheetViews>
    <sheetView tabSelected="1" topLeftCell="A81" zoomScaleNormal="100" workbookViewId="0">
      <selection activeCell="N104" sqref="N104"/>
    </sheetView>
  </sheetViews>
  <sheetFormatPr defaultRowHeight="12.75"/>
  <cols>
    <col min="1" max="1" width="38.42578125" style="7" customWidth="1"/>
    <col min="2" max="2" width="12.28515625" style="2" bestFit="1" customWidth="1"/>
    <col min="3" max="3" width="1.7109375" style="2" customWidth="1"/>
    <col min="4" max="4" width="12" style="2" bestFit="1" customWidth="1"/>
    <col min="5" max="5" width="1.7109375" style="2" customWidth="1"/>
    <col min="6" max="6" width="12.85546875" style="2" bestFit="1" customWidth="1"/>
    <col min="7" max="7" width="0.85546875" style="2" customWidth="1"/>
    <col min="8" max="8" width="12.28515625" style="2" bestFit="1" customWidth="1"/>
    <col min="9" max="9" width="1.7109375" style="2" customWidth="1"/>
    <col min="10" max="10" width="12.140625" style="2" customWidth="1"/>
    <col min="11" max="11" width="1.7109375" style="2" customWidth="1"/>
    <col min="12" max="12" width="15.7109375" style="2" bestFit="1" customWidth="1"/>
    <col min="13" max="13" width="5.140625" style="2" customWidth="1"/>
    <col min="14" max="14" width="32.42578125" style="8" customWidth="1"/>
    <col min="15" max="15" width="7.42578125" style="8" customWidth="1"/>
    <col min="16" max="16" width="15.7109375" style="2" customWidth="1"/>
    <col min="17" max="17" width="0.85546875" style="2" customWidth="1"/>
    <col min="18" max="18" width="1" style="3" customWidth="1"/>
    <col min="19" max="19" width="17.7109375" style="3" customWidth="1"/>
    <col min="21" max="21" width="10.7109375" bestFit="1" customWidth="1"/>
  </cols>
  <sheetData>
    <row r="3" spans="1:19" ht="15">
      <c r="A3" s="77"/>
      <c r="B3" s="78"/>
      <c r="C3" s="78"/>
      <c r="D3" s="78"/>
      <c r="E3" s="78"/>
      <c r="F3" s="78"/>
      <c r="G3" s="78"/>
      <c r="H3" s="78"/>
      <c r="I3" s="78"/>
      <c r="J3" s="78"/>
      <c r="K3" s="78"/>
      <c r="L3" s="78"/>
      <c r="M3" s="78"/>
      <c r="N3" s="79"/>
      <c r="O3" s="79"/>
      <c r="P3" s="78"/>
      <c r="Q3" s="78"/>
      <c r="R3" s="80"/>
      <c r="S3" s="80"/>
    </row>
    <row r="4" spans="1:19" ht="14.25">
      <c r="A4" s="125" t="s">
        <v>85</v>
      </c>
      <c r="B4" s="125"/>
      <c r="C4" s="125"/>
      <c r="D4" s="125"/>
      <c r="E4" s="125"/>
      <c r="F4" s="125"/>
      <c r="G4" s="125"/>
      <c r="H4" s="125"/>
      <c r="I4" s="125"/>
      <c r="J4" s="125"/>
      <c r="K4" s="125"/>
      <c r="L4" s="125"/>
      <c r="M4" s="125"/>
      <c r="N4" s="125"/>
      <c r="O4" s="125"/>
      <c r="P4" s="125"/>
      <c r="Q4" s="125"/>
      <c r="R4" s="125"/>
      <c r="S4" s="125"/>
    </row>
    <row r="5" spans="1:19" ht="14.25">
      <c r="A5" s="126" t="s">
        <v>172</v>
      </c>
      <c r="B5" s="126"/>
      <c r="C5" s="126"/>
      <c r="D5" s="126"/>
      <c r="E5" s="126"/>
      <c r="F5" s="126"/>
      <c r="G5" s="126"/>
      <c r="H5" s="126"/>
      <c r="I5" s="126"/>
      <c r="J5" s="126"/>
      <c r="K5" s="126"/>
      <c r="L5" s="126"/>
      <c r="M5" s="126"/>
      <c r="N5" s="126"/>
      <c r="O5" s="126"/>
      <c r="P5" s="126"/>
      <c r="Q5" s="126"/>
      <c r="R5" s="126"/>
      <c r="S5" s="126"/>
    </row>
    <row r="6" spans="1:19" ht="14.25">
      <c r="A6" s="81"/>
      <c r="B6" s="81"/>
      <c r="C6" s="81"/>
      <c r="D6" s="81"/>
      <c r="E6" s="81"/>
      <c r="F6" s="81"/>
      <c r="G6" s="81"/>
      <c r="H6" s="81"/>
      <c r="I6" s="81"/>
      <c r="J6" s="81"/>
      <c r="K6" s="81"/>
      <c r="L6" s="81"/>
      <c r="M6" s="81"/>
      <c r="N6" s="81"/>
      <c r="O6" s="81"/>
      <c r="P6" s="81"/>
      <c r="Q6" s="81"/>
      <c r="R6" s="81"/>
      <c r="S6" s="81"/>
    </row>
    <row r="7" spans="1:19" ht="7.5" customHeight="1">
      <c r="A7" s="81"/>
      <c r="B7" s="81"/>
      <c r="C7" s="81"/>
      <c r="D7" s="81"/>
      <c r="E7" s="81"/>
      <c r="F7" s="81"/>
      <c r="G7" s="81"/>
      <c r="H7" s="81"/>
      <c r="I7" s="81"/>
      <c r="J7" s="81"/>
      <c r="K7" s="81"/>
      <c r="L7" s="81"/>
      <c r="M7" s="81"/>
      <c r="N7" s="81"/>
      <c r="O7" s="81"/>
      <c r="P7" s="81"/>
      <c r="Q7" s="81"/>
      <c r="R7" s="81"/>
      <c r="S7" s="81"/>
    </row>
    <row r="8" spans="1:19">
      <c r="A8" s="3"/>
      <c r="B8" s="127" t="s">
        <v>173</v>
      </c>
      <c r="C8" s="127"/>
      <c r="D8" s="127"/>
      <c r="E8" s="127"/>
      <c r="F8" s="127"/>
      <c r="G8" s="5"/>
      <c r="H8" s="127" t="s">
        <v>174</v>
      </c>
      <c r="I8" s="127"/>
      <c r="J8" s="127"/>
      <c r="K8" s="127"/>
      <c r="L8" s="127"/>
      <c r="M8" s="5"/>
      <c r="N8" s="27"/>
      <c r="O8" s="127" t="s">
        <v>0</v>
      </c>
      <c r="P8" s="127"/>
      <c r="Q8" s="26"/>
      <c r="R8" s="127" t="s">
        <v>1</v>
      </c>
      <c r="S8" s="127"/>
    </row>
    <row r="9" spans="1:19" ht="24">
      <c r="A9" s="29" t="s">
        <v>2</v>
      </c>
      <c r="B9" s="30" t="s">
        <v>3</v>
      </c>
      <c r="C9" s="30"/>
      <c r="D9" s="30" t="s">
        <v>4</v>
      </c>
      <c r="E9" s="30"/>
      <c r="F9" s="30" t="s">
        <v>5</v>
      </c>
      <c r="G9" s="30"/>
      <c r="H9" s="30" t="s">
        <v>3</v>
      </c>
      <c r="I9" s="30"/>
      <c r="J9" s="30" t="s">
        <v>4</v>
      </c>
      <c r="K9" s="30"/>
      <c r="L9" s="30" t="s">
        <v>5</v>
      </c>
      <c r="M9" s="31"/>
      <c r="N9" s="32" t="s">
        <v>6</v>
      </c>
      <c r="O9" s="124" t="s">
        <v>175</v>
      </c>
      <c r="P9" s="124"/>
      <c r="Q9" s="31"/>
      <c r="R9" s="124" t="s">
        <v>163</v>
      </c>
      <c r="S9" s="124"/>
    </row>
    <row r="10" spans="1:19" ht="7.5" customHeight="1">
      <c r="A10" s="34"/>
      <c r="B10" s="35"/>
      <c r="C10" s="35"/>
      <c r="D10" s="35"/>
      <c r="E10" s="35"/>
      <c r="M10" s="35"/>
      <c r="N10" s="36"/>
      <c r="O10" s="36"/>
      <c r="P10" s="37"/>
      <c r="Q10" s="37"/>
      <c r="R10" s="28"/>
      <c r="S10" s="28"/>
    </row>
    <row r="11" spans="1:19">
      <c r="A11" s="38" t="s">
        <v>7</v>
      </c>
      <c r="F11" s="2" t="s">
        <v>8</v>
      </c>
      <c r="N11" s="1" t="s">
        <v>9</v>
      </c>
      <c r="O11" s="1"/>
    </row>
    <row r="12" spans="1:19" ht="13.5" thickBot="1">
      <c r="A12" s="7" t="s">
        <v>10</v>
      </c>
      <c r="B12" s="2">
        <v>74009.11</v>
      </c>
      <c r="D12" s="2">
        <v>70381.34</v>
      </c>
      <c r="F12" s="2">
        <f>B12-D12</f>
        <v>3627.7700000000041</v>
      </c>
      <c r="G12" s="5"/>
      <c r="H12" s="2">
        <v>74009.11</v>
      </c>
      <c r="J12" s="2">
        <f>60017.34+5182</f>
        <v>65199.34</v>
      </c>
      <c r="L12" s="2">
        <f>H12-J12</f>
        <v>8809.7700000000041</v>
      </c>
      <c r="N12" s="1" t="s">
        <v>11</v>
      </c>
      <c r="O12" s="1"/>
      <c r="P12" s="4"/>
      <c r="Q12" s="4"/>
      <c r="R12" s="1"/>
      <c r="S12" s="4"/>
    </row>
    <row r="13" spans="1:19" ht="13.5" thickBot="1">
      <c r="B13" s="10">
        <f>SUM(B12)</f>
        <v>74009.11</v>
      </c>
      <c r="C13" s="39"/>
      <c r="D13" s="10">
        <f>SUM(D12)</f>
        <v>70381.34</v>
      </c>
      <c r="E13" s="39"/>
      <c r="F13" s="10">
        <f>SUM(F12)</f>
        <v>3627.7700000000041</v>
      </c>
      <c r="G13" s="4"/>
      <c r="H13" s="10">
        <f>SUM(H12)</f>
        <v>74009.11</v>
      </c>
      <c r="I13" s="39"/>
      <c r="J13" s="10">
        <f>SUM(J12)</f>
        <v>65199.34</v>
      </c>
      <c r="K13" s="39"/>
      <c r="L13" s="10">
        <f>SUM(L12)</f>
        <v>8809.7700000000041</v>
      </c>
      <c r="N13" s="9" t="s">
        <v>12</v>
      </c>
      <c r="O13" s="5"/>
      <c r="P13" s="40">
        <v>5623641.7800000003</v>
      </c>
      <c r="R13" s="5"/>
      <c r="S13" s="40">
        <v>5623641.7800000003</v>
      </c>
    </row>
    <row r="14" spans="1:19" ht="13.5" thickTop="1">
      <c r="A14" s="41" t="s">
        <v>13</v>
      </c>
      <c r="N14" s="1" t="s">
        <v>15</v>
      </c>
      <c r="O14" s="1"/>
      <c r="R14" s="1"/>
      <c r="S14" s="2"/>
    </row>
    <row r="15" spans="1:19">
      <c r="A15" s="38" t="s">
        <v>14</v>
      </c>
      <c r="F15" s="2" t="s">
        <v>8</v>
      </c>
      <c r="L15" s="2" t="s">
        <v>8</v>
      </c>
      <c r="N15" s="19" t="s">
        <v>87</v>
      </c>
    </row>
    <row r="16" spans="1:19">
      <c r="A16" s="7" t="s">
        <v>16</v>
      </c>
      <c r="B16" s="2">
        <v>990569.82</v>
      </c>
      <c r="D16" s="2">
        <v>0</v>
      </c>
      <c r="F16" s="2">
        <f t="shared" ref="F16:F21" si="0">B16-D16</f>
        <v>990569.82</v>
      </c>
      <c r="H16" s="2">
        <v>990569.82</v>
      </c>
      <c r="J16" s="2">
        <v>0</v>
      </c>
      <c r="L16" s="2">
        <f t="shared" ref="L16:L21" si="1">H16-J16</f>
        <v>990569.82</v>
      </c>
      <c r="M16" s="9"/>
      <c r="N16" s="8" t="s">
        <v>18</v>
      </c>
      <c r="P16" s="2">
        <v>766939.83</v>
      </c>
      <c r="R16" s="8"/>
      <c r="S16" s="2">
        <v>795376.92</v>
      </c>
    </row>
    <row r="17" spans="1:19" ht="13.5" thickBot="1">
      <c r="A17" s="7" t="s">
        <v>17</v>
      </c>
      <c r="B17" s="2">
        <v>190678.84</v>
      </c>
      <c r="D17" s="2">
        <v>0</v>
      </c>
      <c r="F17" s="2">
        <f t="shared" si="0"/>
        <v>190678.84</v>
      </c>
      <c r="H17" s="2">
        <v>190678.84</v>
      </c>
      <c r="J17" s="2">
        <v>0</v>
      </c>
      <c r="L17" s="2">
        <f t="shared" si="1"/>
        <v>190678.84</v>
      </c>
      <c r="N17" s="9" t="s">
        <v>20</v>
      </c>
      <c r="O17" s="9"/>
      <c r="P17" s="5">
        <v>816484.51</v>
      </c>
      <c r="Q17" s="5"/>
      <c r="R17" s="9"/>
      <c r="S17" s="5">
        <v>931260.83</v>
      </c>
    </row>
    <row r="18" spans="1:19" ht="13.5" thickBot="1">
      <c r="A18" s="7" t="s">
        <v>19</v>
      </c>
      <c r="B18" s="2">
        <v>6185509.1900000004</v>
      </c>
      <c r="D18" s="2">
        <v>2907189.31</v>
      </c>
      <c r="F18" s="2">
        <f t="shared" si="0"/>
        <v>3278319.8800000004</v>
      </c>
      <c r="H18" s="2">
        <v>6185509.1900000004</v>
      </c>
      <c r="J18" s="2">
        <v>2659768.94</v>
      </c>
      <c r="L18" s="2">
        <f t="shared" si="1"/>
        <v>3525740.2500000005</v>
      </c>
      <c r="P18" s="10">
        <f>SUM(P16:P17)</f>
        <v>1583424.3399999999</v>
      </c>
      <c r="Q18" s="4"/>
      <c r="R18" s="8"/>
      <c r="S18" s="10">
        <f>SUM(S16:S17)</f>
        <v>1726637.75</v>
      </c>
    </row>
    <row r="19" spans="1:19" ht="13.5" thickTop="1">
      <c r="A19" s="7" t="s">
        <v>21</v>
      </c>
      <c r="B19" s="2">
        <v>4496927.38</v>
      </c>
      <c r="D19" s="2">
        <v>3508093.17</v>
      </c>
      <c r="F19" s="2">
        <f t="shared" si="0"/>
        <v>988834.21</v>
      </c>
      <c r="H19" s="2">
        <v>4698392.4000000004</v>
      </c>
      <c r="J19" s="2">
        <v>3641366.04</v>
      </c>
      <c r="L19" s="2">
        <f t="shared" si="1"/>
        <v>1057026.3600000003</v>
      </c>
    </row>
    <row r="20" spans="1:19">
      <c r="A20" s="7" t="s">
        <v>22</v>
      </c>
      <c r="B20" s="2">
        <v>207853.61</v>
      </c>
      <c r="D20" s="2">
        <v>159670.31</v>
      </c>
      <c r="F20" s="2">
        <f t="shared" si="0"/>
        <v>48183.299999999988</v>
      </c>
      <c r="H20" s="2">
        <v>247853.61</v>
      </c>
      <c r="J20" s="2">
        <v>188551.09</v>
      </c>
      <c r="L20" s="2">
        <f t="shared" si="1"/>
        <v>59302.51999999999</v>
      </c>
      <c r="N20" s="95" t="s">
        <v>142</v>
      </c>
      <c r="O20" s="96"/>
      <c r="P20" s="97"/>
      <c r="Q20" s="98"/>
      <c r="R20" s="99"/>
      <c r="S20" s="98"/>
    </row>
    <row r="21" spans="1:19" ht="24.75" thickBot="1">
      <c r="A21" s="7" t="s">
        <v>24</v>
      </c>
      <c r="B21" s="15">
        <v>2436654.42</v>
      </c>
      <c r="D21" s="15">
        <v>2348274.23</v>
      </c>
      <c r="F21" s="15">
        <f t="shared" si="0"/>
        <v>88380.189999999944</v>
      </c>
      <c r="H21" s="15">
        <v>2604526.9300000002</v>
      </c>
      <c r="J21" s="15">
        <v>2498284.0499999998</v>
      </c>
      <c r="L21" s="15">
        <f t="shared" si="1"/>
        <v>106242.88000000035</v>
      </c>
      <c r="N21" s="103" t="s">
        <v>148</v>
      </c>
      <c r="O21" s="99"/>
      <c r="P21" s="100">
        <v>2759.03</v>
      </c>
      <c r="Q21" s="100"/>
      <c r="R21" s="101"/>
      <c r="S21" s="100">
        <v>2759.03</v>
      </c>
    </row>
    <row r="22" spans="1:19" ht="13.5" thickBot="1">
      <c r="A22" s="41" t="s">
        <v>25</v>
      </c>
      <c r="B22" s="42">
        <f>SUM(B16:B21)</f>
        <v>14508193.26</v>
      </c>
      <c r="C22" s="43"/>
      <c r="D22" s="42">
        <f>SUM(D16:D21)</f>
        <v>8923227.0199999996</v>
      </c>
      <c r="E22" s="4"/>
      <c r="F22" s="42">
        <f>SUM(F16:F21)</f>
        <v>5584966.2400000002</v>
      </c>
      <c r="G22" s="4"/>
      <c r="H22" s="42">
        <f>SUM(H16:H21)</f>
        <v>14917530.789999999</v>
      </c>
      <c r="I22" s="43"/>
      <c r="J22" s="42">
        <f>SUM(J16:J21)</f>
        <v>8987970.120000001</v>
      </c>
      <c r="K22" s="4"/>
      <c r="L22" s="42">
        <f>SUM(L16:L21)</f>
        <v>5929560.6699999999</v>
      </c>
      <c r="M22" s="44"/>
      <c r="N22" s="99"/>
      <c r="O22" s="99"/>
      <c r="P22" s="102">
        <f>SUM(P21:P21)</f>
        <v>2759.03</v>
      </c>
      <c r="Q22" s="100"/>
      <c r="R22" s="101"/>
      <c r="S22" s="102">
        <f>SUM(S21)</f>
        <v>2759.03</v>
      </c>
    </row>
    <row r="23" spans="1:19" ht="13.5" thickBot="1">
      <c r="A23" s="41" t="s">
        <v>26</v>
      </c>
      <c r="F23" s="10">
        <f>F22</f>
        <v>5584966.2400000002</v>
      </c>
      <c r="G23" s="4"/>
      <c r="L23" s="10">
        <f>SUM(L22)</f>
        <v>5929560.6699999999</v>
      </c>
    </row>
    <row r="24" spans="1:19" ht="13.5" thickTop="1">
      <c r="N24" s="1" t="s">
        <v>23</v>
      </c>
      <c r="O24" s="1"/>
      <c r="P24" s="5"/>
      <c r="Q24" s="5"/>
      <c r="R24" s="1"/>
      <c r="S24" s="5"/>
    </row>
    <row r="25" spans="1:19" ht="13.5" thickBot="1">
      <c r="A25" s="38" t="s">
        <v>28</v>
      </c>
      <c r="M25" s="45"/>
      <c r="N25" s="11" t="s">
        <v>102</v>
      </c>
      <c r="O25" s="11"/>
      <c r="P25" s="6">
        <f>P74</f>
        <v>33610098.189499997</v>
      </c>
      <c r="Q25" s="4"/>
      <c r="R25" s="9"/>
      <c r="S25" s="6">
        <v>25978423.569500003</v>
      </c>
    </row>
    <row r="26" spans="1:19" ht="14.25" thickTop="1" thickBot="1">
      <c r="A26" s="38" t="s">
        <v>29</v>
      </c>
      <c r="B26" s="5"/>
      <c r="C26" s="5"/>
      <c r="D26" s="5"/>
      <c r="E26" s="5"/>
      <c r="F26" s="5"/>
      <c r="G26" s="5"/>
      <c r="H26" s="5"/>
      <c r="I26" s="5"/>
      <c r="J26" s="5"/>
      <c r="K26" s="5"/>
      <c r="L26" s="5"/>
      <c r="M26" s="45"/>
      <c r="N26" s="13" t="s">
        <v>143</v>
      </c>
      <c r="O26" s="13"/>
      <c r="P26" s="12">
        <f>SUM(P25,P22,P18,P13)</f>
        <v>40819923.339499995</v>
      </c>
      <c r="Q26" s="4"/>
      <c r="R26" s="13"/>
      <c r="S26" s="12">
        <f>SUM(S25,S22,S18,S13)</f>
        <v>33331462.129500005</v>
      </c>
    </row>
    <row r="27" spans="1:19" ht="13.5" thickTop="1">
      <c r="A27" s="7" t="s">
        <v>31</v>
      </c>
      <c r="B27" s="5"/>
      <c r="C27" s="5"/>
      <c r="D27" s="5"/>
      <c r="E27" s="5"/>
      <c r="H27" s="5"/>
      <c r="I27" s="5"/>
      <c r="J27" s="5"/>
      <c r="K27" s="5"/>
      <c r="M27" s="5"/>
    </row>
    <row r="28" spans="1:19" ht="13.5" thickBot="1">
      <c r="A28" s="7" t="s">
        <v>33</v>
      </c>
      <c r="B28" s="5"/>
      <c r="C28" s="5"/>
      <c r="D28" s="5"/>
      <c r="E28" s="5"/>
      <c r="F28" s="2">
        <v>742290.13</v>
      </c>
      <c r="G28" s="5"/>
      <c r="H28" s="5"/>
      <c r="I28" s="5"/>
      <c r="J28" s="5"/>
      <c r="K28" s="5"/>
      <c r="L28" s="2">
        <v>763445.19</v>
      </c>
      <c r="M28" s="5"/>
      <c r="N28" s="82"/>
      <c r="O28" s="83"/>
      <c r="P28" s="84"/>
      <c r="Q28" s="84"/>
      <c r="R28" s="85"/>
      <c r="S28" s="85"/>
    </row>
    <row r="29" spans="1:19" ht="13.5" thickBot="1">
      <c r="B29" s="5"/>
      <c r="C29" s="5"/>
      <c r="D29" s="5"/>
      <c r="E29" s="5"/>
      <c r="F29" s="46">
        <f>SUM(F28)</f>
        <v>742290.13</v>
      </c>
      <c r="G29" s="4"/>
      <c r="H29" s="5"/>
      <c r="I29" s="5"/>
      <c r="J29" s="5"/>
      <c r="K29" s="5"/>
      <c r="L29" s="10">
        <f>SUM(L28)</f>
        <v>763445.19</v>
      </c>
      <c r="M29" s="5"/>
    </row>
    <row r="30" spans="1:19" ht="13.5" thickTop="1">
      <c r="A30" s="38" t="s">
        <v>36</v>
      </c>
      <c r="M30" s="5"/>
    </row>
    <row r="31" spans="1:19">
      <c r="A31" s="3"/>
      <c r="D31" s="5"/>
      <c r="F31" s="5"/>
      <c r="J31" s="5"/>
      <c r="L31" s="5"/>
      <c r="N31" s="1" t="s">
        <v>30</v>
      </c>
      <c r="O31" s="1"/>
      <c r="P31" s="14"/>
      <c r="Q31" s="14"/>
      <c r="R31" s="1"/>
      <c r="S31" s="14"/>
    </row>
    <row r="32" spans="1:19">
      <c r="A32" s="3" t="s">
        <v>38</v>
      </c>
      <c r="D32" s="5"/>
      <c r="F32" s="5">
        <f>38089445-117171.88</f>
        <v>37972273.119999997</v>
      </c>
      <c r="J32" s="5"/>
      <c r="L32" s="5">
        <v>29871588.859999999</v>
      </c>
      <c r="N32" s="1" t="s">
        <v>32</v>
      </c>
      <c r="O32" s="1"/>
      <c r="R32" s="1"/>
      <c r="S32" s="2"/>
    </row>
    <row r="33" spans="1:21">
      <c r="A33" s="3" t="s">
        <v>100</v>
      </c>
      <c r="F33" s="5">
        <v>0</v>
      </c>
      <c r="L33" s="5">
        <v>0</v>
      </c>
      <c r="N33" s="9" t="s">
        <v>34</v>
      </c>
      <c r="O33" s="9"/>
      <c r="P33" s="2">
        <v>6352458.9900000002</v>
      </c>
      <c r="R33" s="9"/>
      <c r="S33" s="2">
        <v>4289279.3600000003</v>
      </c>
    </row>
    <row r="34" spans="1:21">
      <c r="A34" s="3" t="s">
        <v>110</v>
      </c>
      <c r="D34" s="5">
        <v>117171.88</v>
      </c>
      <c r="F34" s="5"/>
      <c r="J34" s="5">
        <v>117171.88</v>
      </c>
      <c r="L34" s="5"/>
      <c r="N34" s="9" t="s">
        <v>35</v>
      </c>
      <c r="O34" s="9"/>
      <c r="P34" s="2">
        <v>98698.95</v>
      </c>
      <c r="R34" s="9"/>
      <c r="S34" s="2">
        <v>46062.16</v>
      </c>
    </row>
    <row r="35" spans="1:21" ht="13.5" thickBot="1">
      <c r="A35" s="3" t="s">
        <v>124</v>
      </c>
      <c r="D35" s="47">
        <v>117171.88</v>
      </c>
      <c r="F35" s="5">
        <f>D34-D35</f>
        <v>0</v>
      </c>
      <c r="J35" s="47">
        <v>117171.88</v>
      </c>
      <c r="L35" s="5">
        <f>J34-J35</f>
        <v>0</v>
      </c>
      <c r="N35" s="9" t="s">
        <v>86</v>
      </c>
      <c r="O35" s="9"/>
      <c r="P35" s="2">
        <v>67221.009999999995</v>
      </c>
      <c r="R35" s="9"/>
      <c r="S35" s="2">
        <v>21313.81</v>
      </c>
    </row>
    <row r="36" spans="1:21" ht="13.5" thickBot="1">
      <c r="A36" s="3" t="s">
        <v>39</v>
      </c>
      <c r="F36" s="5">
        <v>120494.82</v>
      </c>
      <c r="L36" s="5">
        <v>30039.62</v>
      </c>
      <c r="N36" s="8" t="s">
        <v>37</v>
      </c>
      <c r="P36" s="15">
        <v>348982.21</v>
      </c>
      <c r="Q36" s="5"/>
      <c r="R36" s="8"/>
      <c r="S36" s="15">
        <v>223556.69</v>
      </c>
    </row>
    <row r="37" spans="1:21" ht="13.5" thickBot="1">
      <c r="F37" s="10">
        <f>SUM(F32:F36)</f>
        <v>38092767.939999998</v>
      </c>
      <c r="G37" s="4"/>
      <c r="L37" s="10">
        <f>SUM(L32:L36)</f>
        <v>29901628.48</v>
      </c>
      <c r="M37" s="8"/>
      <c r="P37" s="10">
        <f>SUM(P33:P36)</f>
        <v>6867361.1600000001</v>
      </c>
      <c r="Q37" s="4"/>
      <c r="R37" s="8"/>
      <c r="S37" s="10">
        <f>SUM(S33:S36)</f>
        <v>4580212.0200000005</v>
      </c>
    </row>
    <row r="38" spans="1:21" ht="14.25" thickTop="1" thickBot="1">
      <c r="A38" s="38"/>
      <c r="F38" s="4"/>
      <c r="G38" s="4"/>
      <c r="L38" s="4"/>
      <c r="M38" s="8"/>
      <c r="N38" s="13" t="s">
        <v>40</v>
      </c>
      <c r="O38" s="13"/>
      <c r="P38" s="12">
        <f>SUM(P37)</f>
        <v>6867361.1600000001</v>
      </c>
      <c r="Q38" s="4"/>
      <c r="R38" s="13"/>
      <c r="S38" s="12">
        <f>SUM(S37)</f>
        <v>4580212.0200000005</v>
      </c>
    </row>
    <row r="39" spans="1:21" ht="13.5" thickTop="1">
      <c r="A39" s="38" t="s">
        <v>41</v>
      </c>
      <c r="M39" s="8"/>
      <c r="N39" s="1" t="s">
        <v>45</v>
      </c>
      <c r="O39" s="13"/>
      <c r="P39" s="4"/>
      <c r="Q39" s="4"/>
      <c r="R39" s="13"/>
      <c r="S39" s="4"/>
    </row>
    <row r="40" spans="1:21" ht="13.5" thickBot="1">
      <c r="A40" s="7" t="s">
        <v>42</v>
      </c>
      <c r="B40" s="8"/>
      <c r="C40" s="8"/>
      <c r="D40" s="16"/>
      <c r="E40" s="16"/>
      <c r="F40" s="2">
        <v>1955200.23</v>
      </c>
      <c r="H40" s="8"/>
      <c r="I40" s="8"/>
      <c r="J40" s="16"/>
      <c r="K40" s="16"/>
      <c r="L40" s="2">
        <v>493926.26</v>
      </c>
      <c r="M40" s="44"/>
      <c r="N40" s="8" t="s">
        <v>47</v>
      </c>
      <c r="O40" s="13"/>
      <c r="P40" s="5">
        <v>19365.96</v>
      </c>
      <c r="Q40" s="5"/>
      <c r="R40" s="92"/>
      <c r="S40" s="5">
        <v>27301.98</v>
      </c>
    </row>
    <row r="41" spans="1:21" ht="13.5" thickBot="1">
      <c r="B41" s="8"/>
      <c r="C41" s="8"/>
      <c r="D41" s="16"/>
      <c r="E41" s="16"/>
      <c r="F41" s="10">
        <f>SUM(F40)</f>
        <v>1955200.23</v>
      </c>
      <c r="G41" s="4"/>
      <c r="H41" s="8"/>
      <c r="I41" s="8"/>
      <c r="J41" s="16"/>
      <c r="K41" s="16"/>
      <c r="L41" s="10">
        <f>SUM(L40)</f>
        <v>493926.26</v>
      </c>
      <c r="M41" s="44"/>
      <c r="N41" s="8" t="s">
        <v>136</v>
      </c>
      <c r="O41" s="13"/>
      <c r="P41" s="5">
        <v>19.93</v>
      </c>
      <c r="Q41" s="5"/>
      <c r="R41" s="13"/>
      <c r="S41" s="5">
        <v>0</v>
      </c>
    </row>
    <row r="42" spans="1:21" ht="14.25" thickTop="1" thickBot="1">
      <c r="A42" s="41" t="s">
        <v>43</v>
      </c>
      <c r="F42" s="48">
        <f>SUM(F41,F37,F29)</f>
        <v>40790258.299999997</v>
      </c>
      <c r="G42" s="4"/>
      <c r="L42" s="48">
        <f>SUM(L41,L37,L29)</f>
        <v>31158999.930000003</v>
      </c>
      <c r="M42" s="49"/>
      <c r="O42" s="13"/>
      <c r="P42" s="10">
        <f>SUM(P40:P41)</f>
        <v>19385.89</v>
      </c>
      <c r="Q42" s="4"/>
      <c r="R42" s="13"/>
      <c r="S42" s="10">
        <f>SUM(S40:S41)</f>
        <v>27301.98</v>
      </c>
    </row>
    <row r="43" spans="1:21" ht="13.5" thickTop="1">
      <c r="M43" s="49"/>
    </row>
    <row r="44" spans="1:21">
      <c r="A44" s="1" t="s">
        <v>44</v>
      </c>
      <c r="F44" s="4"/>
      <c r="G44" s="4"/>
      <c r="L44" s="4"/>
      <c r="M44" s="49"/>
    </row>
    <row r="45" spans="1:21" ht="13.5" thickBot="1">
      <c r="A45" s="7" t="s">
        <v>46</v>
      </c>
      <c r="F45" s="5">
        <v>1327818.08</v>
      </c>
      <c r="G45" s="4"/>
      <c r="L45" s="5">
        <v>841605.76</v>
      </c>
      <c r="M45" s="49"/>
    </row>
    <row r="46" spans="1:21" ht="13.5" thickBot="1">
      <c r="A46" s="41"/>
      <c r="F46" s="10">
        <f>SUM(F45:F45)</f>
        <v>1327818.08</v>
      </c>
      <c r="G46" s="4"/>
      <c r="L46" s="10">
        <f>SUM(L45:L45)</f>
        <v>841605.76</v>
      </c>
    </row>
    <row r="47" spans="1:21" ht="13.5" thickTop="1">
      <c r="A47" s="41"/>
      <c r="F47" s="4"/>
      <c r="G47" s="4"/>
      <c r="L47" s="4"/>
      <c r="N47" s="9"/>
      <c r="O47" s="9"/>
      <c r="P47" s="5"/>
      <c r="Q47" s="5"/>
      <c r="R47" s="9"/>
      <c r="S47" s="5"/>
    </row>
    <row r="48" spans="1:21" ht="13.5" thickBot="1">
      <c r="A48" s="38" t="s">
        <v>48</v>
      </c>
      <c r="F48" s="12">
        <f>SUM(F46,F42,F23,F13)</f>
        <v>47706670.390000001</v>
      </c>
      <c r="G48" s="4"/>
      <c r="L48" s="12">
        <f>SUM(L42+L23+L13+L46)</f>
        <v>37938976.130000003</v>
      </c>
      <c r="M48" s="49"/>
      <c r="N48" s="17" t="s">
        <v>103</v>
      </c>
      <c r="O48" s="17"/>
      <c r="P48" s="12">
        <f>SUM(P42,P38,P26)</f>
        <v>47706670.389499992</v>
      </c>
      <c r="Q48" s="4"/>
      <c r="R48" s="17"/>
      <c r="S48" s="12">
        <f>SUM(S42,S38,S26)</f>
        <v>37938976.129500009</v>
      </c>
      <c r="U48" s="122"/>
    </row>
    <row r="49" spans="1:19" ht="13.5" thickTop="1">
      <c r="F49" s="5"/>
      <c r="G49" s="5"/>
      <c r="L49" s="5"/>
      <c r="R49" s="8"/>
      <c r="S49" s="2"/>
    </row>
    <row r="50" spans="1:19">
      <c r="A50" s="38" t="s">
        <v>49</v>
      </c>
      <c r="F50" s="5"/>
      <c r="G50" s="5"/>
      <c r="L50" s="5"/>
      <c r="N50" s="38" t="s">
        <v>50</v>
      </c>
      <c r="O50" s="50"/>
      <c r="R50" s="8"/>
      <c r="S50" s="2"/>
    </row>
    <row r="51" spans="1:19">
      <c r="A51" s="7" t="s">
        <v>51</v>
      </c>
      <c r="B51" s="49"/>
      <c r="C51" s="49"/>
      <c r="D51" s="49"/>
      <c r="E51" s="49"/>
      <c r="F51" s="5">
        <v>1423726.67</v>
      </c>
      <c r="G51" s="44"/>
      <c r="H51" s="49"/>
      <c r="I51" s="49"/>
      <c r="J51" s="49"/>
      <c r="K51" s="49"/>
      <c r="L51" s="5">
        <f>0.18+1423726.49</f>
        <v>1423726.67</v>
      </c>
      <c r="N51" s="7" t="s">
        <v>52</v>
      </c>
      <c r="O51" s="2"/>
      <c r="P51" s="2">
        <f>F51</f>
        <v>1423726.67</v>
      </c>
      <c r="Q51" s="49"/>
      <c r="R51" s="50"/>
      <c r="S51" s="2">
        <f>L51</f>
        <v>1423726.67</v>
      </c>
    </row>
    <row r="52" spans="1:19">
      <c r="A52" s="7" t="s">
        <v>53</v>
      </c>
      <c r="F52" s="5">
        <v>19268243.010000002</v>
      </c>
      <c r="G52" s="5"/>
      <c r="L52" s="5">
        <v>18291015.960000001</v>
      </c>
      <c r="N52" s="7" t="s">
        <v>54</v>
      </c>
      <c r="O52" s="2"/>
      <c r="P52" s="2">
        <f>F52</f>
        <v>19268243.010000002</v>
      </c>
      <c r="Q52" s="5"/>
      <c r="R52" s="2"/>
      <c r="S52" s="2">
        <f>L52</f>
        <v>18291015.960000001</v>
      </c>
    </row>
    <row r="53" spans="1:19">
      <c r="A53" s="7" t="s">
        <v>156</v>
      </c>
      <c r="F53" s="5">
        <v>193619.33</v>
      </c>
      <c r="G53" s="5"/>
      <c r="L53" s="5">
        <v>163794.26999999999</v>
      </c>
      <c r="N53" s="7" t="s">
        <v>157</v>
      </c>
      <c r="O53" s="2"/>
      <c r="P53" s="2">
        <f>F53</f>
        <v>193619.33</v>
      </c>
      <c r="Q53" s="5"/>
      <c r="R53" s="2"/>
      <c r="S53" s="2">
        <f>L53</f>
        <v>163794.26999999999</v>
      </c>
    </row>
    <row r="54" spans="1:19" ht="13.5" thickBot="1">
      <c r="A54" s="7" t="s">
        <v>101</v>
      </c>
      <c r="F54" s="5">
        <v>10644321.01</v>
      </c>
      <c r="G54" s="5"/>
      <c r="L54" s="5">
        <v>9330277.1099999994</v>
      </c>
      <c r="N54" s="7" t="s">
        <v>101</v>
      </c>
      <c r="O54" s="2"/>
      <c r="P54" s="2">
        <f>F54</f>
        <v>10644321.01</v>
      </c>
      <c r="Q54" s="5"/>
      <c r="R54" s="2"/>
      <c r="S54" s="2">
        <f>L54</f>
        <v>9330277.1099999994</v>
      </c>
    </row>
    <row r="55" spans="1:19" ht="13.5" thickBot="1">
      <c r="F55" s="10">
        <f>SUM(F51:F54)</f>
        <v>31529910.019999996</v>
      </c>
      <c r="G55" s="4"/>
      <c r="L55" s="10">
        <f>SUM(L51:L54)</f>
        <v>29208814.010000002</v>
      </c>
      <c r="M55" s="51"/>
      <c r="N55" s="7"/>
      <c r="O55" s="2"/>
      <c r="P55" s="10">
        <f>SUM(P51:P54)</f>
        <v>31529910.019999996</v>
      </c>
      <c r="Q55" s="4"/>
      <c r="R55" s="2"/>
      <c r="S55" s="10">
        <f>SUM(S51:S54)</f>
        <v>29208814.010000002</v>
      </c>
    </row>
    <row r="56" spans="1:19" ht="13.5" thickTop="1">
      <c r="F56" s="4"/>
      <c r="G56" s="4"/>
      <c r="L56" s="4"/>
      <c r="M56" s="51"/>
    </row>
    <row r="57" spans="1:19">
      <c r="A57" s="52" t="s">
        <v>88</v>
      </c>
      <c r="F57" s="4"/>
      <c r="G57" s="4"/>
      <c r="L57" s="4"/>
      <c r="M57" s="53"/>
      <c r="N57" s="7"/>
      <c r="O57" s="2"/>
      <c r="P57" s="4"/>
      <c r="Q57" s="4"/>
      <c r="R57" s="2"/>
      <c r="S57" s="4"/>
    </row>
    <row r="58" spans="1:19">
      <c r="A58" s="52"/>
      <c r="F58" s="4"/>
      <c r="G58" s="4"/>
      <c r="L58" s="4"/>
      <c r="M58" s="53"/>
      <c r="P58" s="4"/>
      <c r="Q58" s="4"/>
      <c r="R58" s="2"/>
      <c r="S58" s="4"/>
    </row>
    <row r="59" spans="1:19">
      <c r="A59" s="51"/>
      <c r="F59" s="5"/>
      <c r="G59" s="5"/>
      <c r="H59" s="5"/>
      <c r="I59" s="5"/>
      <c r="J59" s="5"/>
      <c r="K59" s="5"/>
      <c r="L59" s="5"/>
      <c r="M59" s="55"/>
    </row>
    <row r="60" spans="1:19">
      <c r="A60" s="51"/>
      <c r="B60" s="51"/>
      <c r="C60" s="51"/>
      <c r="D60" s="51"/>
      <c r="E60" s="51"/>
      <c r="F60" s="51"/>
      <c r="G60" s="51"/>
      <c r="H60" s="51"/>
      <c r="I60" s="51"/>
      <c r="J60" s="51"/>
      <c r="K60" s="51"/>
      <c r="L60" s="51"/>
      <c r="M60" s="57"/>
      <c r="N60" s="51"/>
      <c r="O60" s="51"/>
    </row>
    <row r="61" spans="1:19">
      <c r="A61" s="51"/>
      <c r="B61" s="51"/>
      <c r="C61" s="51"/>
      <c r="D61" s="51"/>
      <c r="E61" s="51"/>
      <c r="F61" s="51"/>
      <c r="G61" s="51"/>
      <c r="H61" s="51"/>
      <c r="I61" s="51"/>
      <c r="J61" s="51"/>
      <c r="K61" s="51"/>
      <c r="L61" s="51"/>
      <c r="M61" s="57"/>
      <c r="N61" s="51"/>
      <c r="O61" s="51"/>
      <c r="P61" s="51"/>
      <c r="Q61" s="51"/>
      <c r="R61" s="51"/>
      <c r="S61" s="51"/>
    </row>
    <row r="62" spans="1:19">
      <c r="A62" s="51"/>
      <c r="B62" s="51"/>
      <c r="C62" s="51"/>
      <c r="D62" s="51"/>
      <c r="E62" s="51"/>
      <c r="F62" s="51"/>
      <c r="G62" s="51"/>
      <c r="H62" s="51"/>
      <c r="I62" s="51"/>
      <c r="J62" s="51"/>
      <c r="K62" s="51"/>
      <c r="L62" s="51"/>
      <c r="M62" s="57"/>
      <c r="N62" s="51"/>
      <c r="O62" s="51"/>
      <c r="P62" s="51"/>
      <c r="Q62" s="51"/>
      <c r="R62" s="51"/>
      <c r="S62" s="51"/>
    </row>
    <row r="63" spans="1:19">
      <c r="A63" s="51"/>
      <c r="B63" s="51"/>
      <c r="C63" s="51"/>
      <c r="D63" s="51"/>
      <c r="E63" s="51"/>
      <c r="F63" s="51"/>
      <c r="G63" s="51"/>
      <c r="H63" s="51"/>
      <c r="I63" s="51"/>
      <c r="J63" s="51"/>
      <c r="K63" s="51"/>
      <c r="L63" s="51"/>
      <c r="M63" s="57"/>
      <c r="N63" s="51"/>
      <c r="O63" s="51"/>
      <c r="P63" s="51"/>
      <c r="Q63" s="51"/>
      <c r="R63" s="51"/>
      <c r="S63" s="51"/>
    </row>
    <row r="64" spans="1:19">
      <c r="A64" s="128" t="s">
        <v>55</v>
      </c>
      <c r="B64" s="128"/>
      <c r="C64" s="128"/>
      <c r="D64" s="128"/>
      <c r="E64" s="128"/>
      <c r="F64" s="128"/>
      <c r="G64" s="128"/>
      <c r="H64" s="128"/>
      <c r="I64" s="128"/>
      <c r="J64" s="128"/>
      <c r="K64" s="128"/>
      <c r="L64" s="128"/>
      <c r="M64" s="57"/>
      <c r="N64" s="128" t="s">
        <v>56</v>
      </c>
      <c r="O64" s="128"/>
      <c r="P64" s="128"/>
      <c r="Q64" s="128"/>
      <c r="R64" s="128"/>
      <c r="S64" s="128"/>
    </row>
    <row r="65" spans="1:19">
      <c r="A65" s="130" t="s">
        <v>176</v>
      </c>
      <c r="B65" s="130"/>
      <c r="C65" s="130"/>
      <c r="D65" s="130"/>
      <c r="E65" s="130"/>
      <c r="F65" s="130"/>
      <c r="G65" s="130"/>
      <c r="H65" s="130"/>
      <c r="I65" s="130"/>
      <c r="J65" s="130"/>
      <c r="K65" s="130"/>
      <c r="L65" s="130"/>
      <c r="M65" s="57"/>
      <c r="N65" s="130" t="s">
        <v>176</v>
      </c>
      <c r="O65" s="130"/>
      <c r="P65" s="130"/>
      <c r="Q65" s="130"/>
      <c r="R65" s="130"/>
      <c r="S65" s="130"/>
    </row>
    <row r="66" spans="1:19" s="110" customFormat="1" ht="24">
      <c r="A66" s="104" t="s">
        <v>57</v>
      </c>
      <c r="B66" s="138" t="s">
        <v>173</v>
      </c>
      <c r="C66" s="138"/>
      <c r="D66" s="138"/>
      <c r="E66" s="138"/>
      <c r="F66" s="138"/>
      <c r="G66" s="105"/>
      <c r="H66" s="138" t="s">
        <v>174</v>
      </c>
      <c r="I66" s="138"/>
      <c r="J66" s="138"/>
      <c r="K66" s="138"/>
      <c r="L66" s="138"/>
      <c r="M66" s="106"/>
      <c r="N66" s="107"/>
      <c r="O66" s="107"/>
      <c r="P66" s="86" t="s">
        <v>173</v>
      </c>
      <c r="Q66" s="108"/>
      <c r="R66" s="109"/>
      <c r="S66" s="86" t="s">
        <v>174</v>
      </c>
    </row>
    <row r="67" spans="1:19">
      <c r="A67" s="57" t="s">
        <v>58</v>
      </c>
      <c r="B67" s="57"/>
      <c r="C67" s="60"/>
      <c r="D67" s="61"/>
      <c r="E67" s="62"/>
      <c r="F67" s="62">
        <v>9172041.3599999994</v>
      </c>
      <c r="G67" s="62"/>
      <c r="H67" s="57"/>
      <c r="I67" s="60"/>
      <c r="J67" s="61"/>
      <c r="K67" s="62"/>
      <c r="L67" s="62">
        <v>9715645.9499999993</v>
      </c>
      <c r="M67" s="61"/>
      <c r="N67" s="8" t="s">
        <v>137</v>
      </c>
      <c r="O67" s="3"/>
      <c r="P67" s="62">
        <f>F93</f>
        <v>7664583.0699999984</v>
      </c>
      <c r="Q67" s="62"/>
      <c r="S67" s="62">
        <v>9014870.6999999974</v>
      </c>
    </row>
    <row r="68" spans="1:19">
      <c r="A68" s="58" t="s">
        <v>89</v>
      </c>
      <c r="B68" s="61"/>
      <c r="C68" s="62"/>
      <c r="D68" s="61"/>
      <c r="E68" s="62"/>
      <c r="F68" s="64">
        <f>15649466.24-3842.17+0.07</f>
        <v>15645624.140000001</v>
      </c>
      <c r="G68" s="62"/>
      <c r="H68" s="61"/>
      <c r="I68" s="62"/>
      <c r="J68" s="61"/>
      <c r="K68" s="62"/>
      <c r="L68" s="64">
        <v>19950076.539999999</v>
      </c>
      <c r="M68" s="61"/>
      <c r="N68" s="8" t="s">
        <v>177</v>
      </c>
      <c r="P68" s="2">
        <v>-19278.82</v>
      </c>
    </row>
    <row r="69" spans="1:19">
      <c r="A69" s="57" t="s">
        <v>59</v>
      </c>
      <c r="B69" s="61"/>
      <c r="C69" s="62"/>
      <c r="D69" s="61"/>
      <c r="E69" s="62"/>
      <c r="F69" s="21">
        <f>F67-F68</f>
        <v>-6473582.7800000012</v>
      </c>
      <c r="G69" s="21"/>
      <c r="H69" s="61"/>
      <c r="I69" s="62"/>
      <c r="J69" s="61"/>
      <c r="K69" s="62"/>
      <c r="L69" s="21">
        <f>L67-L68</f>
        <v>-10234430.59</v>
      </c>
      <c r="M69" s="61"/>
      <c r="N69" s="8" t="s">
        <v>113</v>
      </c>
      <c r="O69" s="3"/>
      <c r="P69" s="8"/>
      <c r="Q69" s="3"/>
    </row>
    <row r="70" spans="1:19">
      <c r="A70" s="57" t="s">
        <v>61</v>
      </c>
      <c r="B70" s="61"/>
      <c r="C70" s="62"/>
      <c r="D70" s="61"/>
      <c r="E70" s="62"/>
      <c r="F70" s="64">
        <v>16022130.68</v>
      </c>
      <c r="G70" s="62"/>
      <c r="H70" s="61"/>
      <c r="I70" s="62"/>
      <c r="J70" s="61"/>
      <c r="K70" s="62"/>
      <c r="L70" s="64">
        <f>19102522.97+30742.06</f>
        <v>19133265.029999997</v>
      </c>
      <c r="M70" s="61"/>
      <c r="N70" s="3" t="s">
        <v>60</v>
      </c>
      <c r="O70" s="3"/>
      <c r="P70" s="64">
        <f>S74</f>
        <v>25978423.569500003</v>
      </c>
      <c r="Q70" s="62"/>
      <c r="S70" s="64">
        <v>16972754.489500005</v>
      </c>
    </row>
    <row r="71" spans="1:19">
      <c r="A71" s="57" t="s">
        <v>62</v>
      </c>
      <c r="B71" s="57"/>
      <c r="C71" s="62"/>
      <c r="D71" s="61"/>
      <c r="E71" s="62"/>
      <c r="F71" s="21">
        <f>SUM(F69:F70)</f>
        <v>9548547.8999999985</v>
      </c>
      <c r="G71" s="21"/>
      <c r="H71" s="61"/>
      <c r="I71" s="62"/>
      <c r="J71" s="61"/>
      <c r="K71" s="62"/>
      <c r="L71" s="21">
        <f>SUM(L69:L70)</f>
        <v>8898834.4399999976</v>
      </c>
      <c r="M71" s="111"/>
      <c r="N71" s="8" t="s">
        <v>139</v>
      </c>
      <c r="P71" s="62">
        <f>SUM(P67:P70)</f>
        <v>33623727.819499999</v>
      </c>
      <c r="Q71" s="62"/>
      <c r="S71" s="62">
        <f>SUM(S67:S70)</f>
        <v>25987625.189500004</v>
      </c>
    </row>
    <row r="72" spans="1:19">
      <c r="A72" s="60" t="s">
        <v>63</v>
      </c>
      <c r="B72" s="57"/>
      <c r="C72" s="62"/>
      <c r="D72" s="57"/>
      <c r="E72" s="60"/>
      <c r="F72" s="64">
        <v>2108919.12</v>
      </c>
      <c r="G72" s="62"/>
      <c r="H72" s="57"/>
      <c r="I72" s="62"/>
      <c r="J72" s="57"/>
      <c r="K72" s="60"/>
      <c r="L72" s="64">
        <v>2254628.21</v>
      </c>
      <c r="M72" s="112"/>
      <c r="N72" s="113" t="s">
        <v>165</v>
      </c>
      <c r="O72" s="114"/>
      <c r="P72" s="115"/>
      <c r="Q72" s="116"/>
      <c r="R72" s="114"/>
      <c r="S72" s="114"/>
    </row>
    <row r="73" spans="1:19">
      <c r="A73" s="57" t="s">
        <v>144</v>
      </c>
      <c r="B73" s="61"/>
      <c r="C73" s="62"/>
      <c r="D73" s="61"/>
      <c r="E73" s="62"/>
      <c r="F73" s="21">
        <f>F71-F72</f>
        <v>7439628.7799999984</v>
      </c>
      <c r="G73" s="21"/>
      <c r="H73" s="61"/>
      <c r="I73" s="62"/>
      <c r="J73" s="61"/>
      <c r="K73" s="62"/>
      <c r="L73" s="21">
        <f>L71-L72</f>
        <v>6644206.2299999977</v>
      </c>
      <c r="M73" s="66"/>
      <c r="N73" s="113" t="s">
        <v>166</v>
      </c>
      <c r="O73" s="114"/>
      <c r="P73" s="117">
        <v>13629.63</v>
      </c>
      <c r="Q73" s="116"/>
      <c r="R73" s="114"/>
      <c r="S73" s="117">
        <v>9201.6200000000008</v>
      </c>
    </row>
    <row r="74" spans="1:19" ht="13.5" thickBot="1">
      <c r="A74" s="58" t="s">
        <v>90</v>
      </c>
      <c r="B74" s="61"/>
      <c r="C74" s="62"/>
      <c r="D74" s="61"/>
      <c r="E74" s="62"/>
      <c r="F74" s="21"/>
      <c r="G74" s="21"/>
      <c r="H74" s="61"/>
      <c r="I74" s="62"/>
      <c r="J74" s="61"/>
      <c r="K74" s="62"/>
      <c r="L74" s="21"/>
      <c r="M74" s="66"/>
      <c r="N74" s="118" t="s">
        <v>167</v>
      </c>
      <c r="O74" s="113"/>
      <c r="P74" s="119">
        <f>P71-P73</f>
        <v>33610098.189499997</v>
      </c>
      <c r="Q74" s="120"/>
      <c r="R74" s="121"/>
      <c r="S74" s="119">
        <f>S71-S73</f>
        <v>25978423.569500003</v>
      </c>
    </row>
    <row r="75" spans="1:19" ht="13.5" thickTop="1">
      <c r="A75" s="57" t="s">
        <v>65</v>
      </c>
      <c r="B75" s="61"/>
      <c r="C75" s="62"/>
      <c r="D75" s="123">
        <v>16022.73</v>
      </c>
      <c r="E75" s="62"/>
      <c r="F75" s="21"/>
      <c r="G75" s="21"/>
      <c r="H75" s="61"/>
      <c r="I75" s="62"/>
      <c r="J75" s="123">
        <v>35541.94</v>
      </c>
      <c r="K75" s="62"/>
      <c r="L75" s="21"/>
      <c r="M75" s="66"/>
      <c r="N75" s="19"/>
      <c r="O75" s="3"/>
      <c r="P75" s="62"/>
      <c r="Q75" s="62"/>
      <c r="S75" s="62"/>
    </row>
    <row r="76" spans="1:19">
      <c r="A76" s="58" t="s">
        <v>91</v>
      </c>
      <c r="B76" s="61"/>
      <c r="C76" s="62"/>
      <c r="D76" s="61"/>
      <c r="E76" s="62"/>
      <c r="F76" s="21"/>
      <c r="G76" s="21"/>
      <c r="H76" s="61"/>
      <c r="I76" s="62"/>
      <c r="J76" s="61"/>
      <c r="K76" s="62"/>
      <c r="L76" s="21"/>
      <c r="M76" s="66"/>
      <c r="O76" s="3"/>
      <c r="P76" s="3"/>
      <c r="Q76" s="62"/>
    </row>
    <row r="77" spans="1:19">
      <c r="A77" s="57" t="s">
        <v>66</v>
      </c>
      <c r="B77" s="57"/>
      <c r="C77" s="62"/>
      <c r="D77" s="64">
        <v>59.24</v>
      </c>
      <c r="E77" s="62"/>
      <c r="F77" s="64">
        <f>D75-D77</f>
        <v>15963.49</v>
      </c>
      <c r="G77" s="62"/>
      <c r="H77" s="61"/>
      <c r="I77" s="62"/>
      <c r="J77" s="64">
        <v>8</v>
      </c>
      <c r="K77" s="62"/>
      <c r="L77" s="64">
        <f>J75-J77</f>
        <v>35533.94</v>
      </c>
      <c r="M77" s="66"/>
      <c r="O77" s="3"/>
      <c r="P77" s="3"/>
      <c r="Q77" s="62"/>
    </row>
    <row r="78" spans="1:19" s="3" customFormat="1" ht="12">
      <c r="A78" s="58" t="s">
        <v>145</v>
      </c>
      <c r="B78" s="61"/>
      <c r="C78" s="62"/>
      <c r="D78" s="61"/>
      <c r="E78" s="62"/>
      <c r="F78" s="21">
        <f>SUM(F73:F77)</f>
        <v>7455592.2699999986</v>
      </c>
      <c r="G78" s="21"/>
      <c r="H78" s="61"/>
      <c r="I78" s="62"/>
      <c r="J78" s="61"/>
      <c r="K78" s="62"/>
      <c r="L78" s="21">
        <f>SUM(L73:L77)</f>
        <v>6679740.1699999981</v>
      </c>
      <c r="M78" s="66"/>
      <c r="N78" s="8"/>
      <c r="Q78" s="21"/>
    </row>
    <row r="79" spans="1:19" s="3" customFormat="1" ht="12">
      <c r="A79" s="58" t="s">
        <v>68</v>
      </c>
      <c r="B79" s="61"/>
      <c r="C79" s="62"/>
      <c r="D79" s="61"/>
      <c r="E79" s="62"/>
      <c r="F79" s="62"/>
      <c r="G79" s="62"/>
      <c r="H79" s="61"/>
      <c r="I79" s="62"/>
      <c r="J79" s="61"/>
      <c r="K79" s="62"/>
      <c r="L79" s="21"/>
      <c r="M79" s="59"/>
      <c r="N79" s="8"/>
    </row>
    <row r="80" spans="1:19" s="3" customFormat="1" ht="12">
      <c r="A80" s="57" t="s">
        <v>69</v>
      </c>
      <c r="B80" s="61"/>
      <c r="C80" s="62"/>
      <c r="D80" s="61">
        <v>128464.98</v>
      </c>
      <c r="E80" s="62"/>
      <c r="F80" s="61"/>
      <c r="G80" s="61"/>
      <c r="H80" s="61"/>
      <c r="I80" s="62"/>
      <c r="J80" s="61">
        <v>114756.77</v>
      </c>
      <c r="K80" s="62"/>
      <c r="L80" s="62"/>
      <c r="M80" s="62"/>
      <c r="N80" s="8"/>
    </row>
    <row r="81" spans="1:19" s="3" customFormat="1" thickBot="1">
      <c r="A81" s="57" t="s">
        <v>70</v>
      </c>
      <c r="B81" s="61"/>
      <c r="C81" s="62"/>
      <c r="D81" s="65">
        <v>368453.11</v>
      </c>
      <c r="E81" s="62"/>
      <c r="F81" s="61"/>
      <c r="G81" s="61"/>
      <c r="H81" s="61"/>
      <c r="I81" s="62"/>
      <c r="J81" s="65">
        <f>2375399.61+64.34</f>
        <v>2375463.9499999997</v>
      </c>
      <c r="K81" s="62"/>
      <c r="L81" s="61"/>
      <c r="M81" s="62"/>
      <c r="N81" s="8"/>
      <c r="O81" s="8"/>
    </row>
    <row r="82" spans="1:19" s="3" customFormat="1" ht="12">
      <c r="A82" s="57"/>
      <c r="B82" s="61"/>
      <c r="C82" s="62"/>
      <c r="D82" s="61">
        <f>SUM(D80:D81)</f>
        <v>496918.08999999997</v>
      </c>
      <c r="E82" s="62"/>
      <c r="F82" s="61"/>
      <c r="G82" s="61"/>
      <c r="H82" s="61"/>
      <c r="I82" s="62"/>
      <c r="J82" s="61">
        <f>SUM(J80:J81)</f>
        <v>2490220.7199999997</v>
      </c>
      <c r="K82" s="62"/>
      <c r="L82" s="61"/>
      <c r="M82" s="66"/>
      <c r="N82" s="8"/>
      <c r="O82" s="8"/>
      <c r="P82" s="2"/>
      <c r="Q82" s="2"/>
    </row>
    <row r="83" spans="1:19" s="3" customFormat="1" ht="12">
      <c r="A83" s="58" t="s">
        <v>91</v>
      </c>
      <c r="B83" s="61"/>
      <c r="C83" s="62"/>
      <c r="D83" s="61"/>
      <c r="E83" s="62"/>
      <c r="F83" s="61"/>
      <c r="G83" s="61"/>
      <c r="H83" s="61"/>
      <c r="I83" s="62"/>
      <c r="J83" s="61"/>
      <c r="K83" s="62"/>
      <c r="L83" s="61"/>
      <c r="M83" s="66"/>
      <c r="N83" s="8"/>
      <c r="O83" s="8"/>
      <c r="P83" s="2"/>
      <c r="Q83" s="2"/>
    </row>
    <row r="84" spans="1:19" s="3" customFormat="1" ht="12">
      <c r="A84" s="57" t="s">
        <v>71</v>
      </c>
      <c r="B84" s="61">
        <v>0.02</v>
      </c>
      <c r="C84" s="62"/>
      <c r="D84" s="61"/>
      <c r="E84" s="62"/>
      <c r="F84" s="61"/>
      <c r="G84" s="61"/>
      <c r="H84" s="61">
        <v>0</v>
      </c>
      <c r="I84" s="62"/>
      <c r="J84" s="61"/>
      <c r="K84" s="62"/>
      <c r="L84" s="61"/>
      <c r="M84" s="66"/>
      <c r="N84" s="8"/>
      <c r="O84" s="8"/>
      <c r="P84" s="2"/>
      <c r="Q84" s="2"/>
    </row>
    <row r="85" spans="1:19" s="3" customFormat="1" ht="12">
      <c r="A85" s="57" t="s">
        <v>141</v>
      </c>
      <c r="B85" s="61">
        <v>0.57999999999999996</v>
      </c>
      <c r="C85" s="62"/>
      <c r="D85" s="61"/>
      <c r="E85" s="62"/>
      <c r="F85" s="61"/>
      <c r="G85" s="61"/>
      <c r="H85" s="61">
        <v>0.23</v>
      </c>
      <c r="I85" s="62"/>
      <c r="J85" s="61"/>
      <c r="K85" s="62"/>
      <c r="L85" s="61"/>
      <c r="M85" s="66"/>
      <c r="N85" s="8"/>
      <c r="O85" s="8"/>
      <c r="P85" s="2"/>
      <c r="Q85" s="2"/>
    </row>
    <row r="86" spans="1:19" s="3" customFormat="1" ht="12">
      <c r="A86" s="57" t="s">
        <v>72</v>
      </c>
      <c r="B86" s="61">
        <v>287926.69</v>
      </c>
      <c r="C86" s="62"/>
      <c r="D86" s="61"/>
      <c r="E86" s="62"/>
      <c r="F86" s="61"/>
      <c r="G86" s="61"/>
      <c r="H86" s="61">
        <v>155089.96</v>
      </c>
      <c r="I86" s="62"/>
      <c r="J86" s="61"/>
      <c r="K86" s="62"/>
      <c r="L86" s="61"/>
      <c r="M86" s="66"/>
      <c r="N86" s="8"/>
      <c r="O86" s="8"/>
      <c r="P86" s="2"/>
      <c r="Q86" s="2"/>
    </row>
    <row r="87" spans="1:19" s="3" customFormat="1" ht="12">
      <c r="A87" s="57" t="s">
        <v>158</v>
      </c>
      <c r="B87" s="64">
        <v>0</v>
      </c>
      <c r="C87" s="62"/>
      <c r="D87" s="64">
        <f>SUM(B84:B87)</f>
        <v>287927.28999999998</v>
      </c>
      <c r="E87" s="62"/>
      <c r="F87" s="64">
        <f>D82-D87</f>
        <v>208990.8</v>
      </c>
      <c r="G87" s="62"/>
      <c r="H87" s="64">
        <v>0</v>
      </c>
      <c r="I87" s="62"/>
      <c r="J87" s="64">
        <f>SUM(H84:H87)</f>
        <v>155090.19</v>
      </c>
      <c r="K87" s="62"/>
      <c r="L87" s="64">
        <f>J82-J87</f>
        <v>2335130.5299999998</v>
      </c>
      <c r="M87" s="66"/>
      <c r="N87" s="8"/>
      <c r="O87" s="8"/>
      <c r="P87" s="2"/>
      <c r="Q87" s="2"/>
    </row>
    <row r="88" spans="1:19" s="3" customFormat="1" ht="12">
      <c r="A88" s="57" t="s">
        <v>146</v>
      </c>
      <c r="B88" s="61"/>
      <c r="C88" s="62"/>
      <c r="D88" s="61"/>
      <c r="E88" s="62"/>
      <c r="F88" s="21">
        <f>SUM(F78:F87)</f>
        <v>7664583.0699999984</v>
      </c>
      <c r="G88" s="21"/>
      <c r="H88" s="61"/>
      <c r="I88" s="62"/>
      <c r="J88" s="61"/>
      <c r="K88" s="62"/>
      <c r="L88" s="21">
        <f>SUM(L78:L87)</f>
        <v>9014870.6999999974</v>
      </c>
      <c r="M88" s="68"/>
      <c r="N88" s="8"/>
      <c r="O88" s="8"/>
      <c r="P88" s="2"/>
      <c r="Q88" s="2"/>
    </row>
    <row r="89" spans="1:19" s="3" customFormat="1" ht="12">
      <c r="A89" s="58" t="s">
        <v>91</v>
      </c>
      <c r="B89" s="61"/>
      <c r="C89" s="62"/>
      <c r="D89" s="61"/>
      <c r="E89" s="62"/>
      <c r="F89" s="57"/>
      <c r="G89" s="57"/>
      <c r="H89" s="61"/>
      <c r="I89" s="62"/>
      <c r="J89" s="61"/>
      <c r="K89" s="62"/>
      <c r="L89" s="57"/>
      <c r="M89" s="68"/>
      <c r="N89" s="8"/>
      <c r="O89" s="8"/>
      <c r="P89" s="2"/>
      <c r="Q89" s="2"/>
    </row>
    <row r="90" spans="1:19" s="3" customFormat="1" ht="12">
      <c r="A90" s="57" t="s">
        <v>73</v>
      </c>
      <c r="B90" s="61"/>
      <c r="C90" s="62"/>
      <c r="D90" s="61">
        <v>480257.75</v>
      </c>
      <c r="E90" s="62"/>
      <c r="F90" s="57"/>
      <c r="G90" s="57"/>
      <c r="H90" s="61"/>
      <c r="I90" s="62"/>
      <c r="J90" s="61">
        <v>494086.49</v>
      </c>
      <c r="K90" s="62"/>
      <c r="L90" s="57"/>
      <c r="M90" s="62"/>
      <c r="N90" s="8"/>
      <c r="O90" s="8"/>
      <c r="P90" s="2"/>
      <c r="Q90" s="2"/>
    </row>
    <row r="91" spans="1:19" s="3" customFormat="1" ht="12">
      <c r="A91" s="58" t="s">
        <v>92</v>
      </c>
      <c r="B91" s="57"/>
      <c r="C91" s="60"/>
      <c r="D91" s="2"/>
      <c r="E91" s="2"/>
      <c r="F91" s="2"/>
      <c r="G91" s="57"/>
      <c r="H91" s="57"/>
      <c r="I91" s="60"/>
      <c r="J91" s="2"/>
      <c r="K91" s="2"/>
      <c r="L91" s="2"/>
      <c r="M91" s="2"/>
      <c r="N91" s="8"/>
      <c r="O91" s="8"/>
      <c r="P91" s="2"/>
      <c r="Q91" s="2"/>
    </row>
    <row r="92" spans="1:19" s="3" customFormat="1" ht="12">
      <c r="A92" s="57" t="s">
        <v>74</v>
      </c>
      <c r="B92" s="61"/>
      <c r="C92" s="62"/>
      <c r="D92" s="61">
        <f>D90</f>
        <v>480257.75</v>
      </c>
      <c r="E92" s="62"/>
      <c r="F92" s="64">
        <f>D90-D92</f>
        <v>0</v>
      </c>
      <c r="G92" s="62"/>
      <c r="H92" s="61"/>
      <c r="I92" s="62"/>
      <c r="J92" s="61">
        <f>J90</f>
        <v>494086.49</v>
      </c>
      <c r="K92" s="62"/>
      <c r="L92" s="64">
        <f>J90-J92</f>
        <v>0</v>
      </c>
      <c r="M92" s="55"/>
      <c r="N92" s="8"/>
      <c r="O92" s="8"/>
      <c r="P92" s="2"/>
      <c r="Q92" s="2"/>
    </row>
    <row r="93" spans="1:19" s="3" customFormat="1" ht="15" thickBot="1">
      <c r="A93" s="58" t="s">
        <v>140</v>
      </c>
      <c r="B93" s="61"/>
      <c r="C93" s="62"/>
      <c r="D93" s="61"/>
      <c r="E93" s="62"/>
      <c r="F93" s="69">
        <f>SUM(F92,F88)</f>
        <v>7664583.0699999984</v>
      </c>
      <c r="G93" s="70"/>
      <c r="H93" s="61"/>
      <c r="I93" s="62"/>
      <c r="J93" s="61"/>
      <c r="K93" s="62"/>
      <c r="L93" s="69">
        <f>SUM(L92,L88)</f>
        <v>9014870.6999999974</v>
      </c>
      <c r="M93" s="2"/>
      <c r="N93" s="8"/>
      <c r="O93" s="8"/>
      <c r="P93" s="2"/>
      <c r="Q93" s="2"/>
    </row>
    <row r="94" spans="1:19" ht="6.75" customHeight="1" thickTop="1">
      <c r="A94" s="58"/>
      <c r="B94" s="58"/>
      <c r="C94" s="58"/>
      <c r="D94" s="71"/>
      <c r="E94" s="58"/>
      <c r="F94" s="58"/>
      <c r="G94" s="58"/>
      <c r="H94" s="58"/>
      <c r="I94" s="58"/>
      <c r="J94" s="58"/>
      <c r="K94" s="58"/>
      <c r="L94" s="58"/>
    </row>
    <row r="95" spans="1:19">
      <c r="A95" s="55"/>
      <c r="B95" s="55"/>
      <c r="C95" s="55"/>
      <c r="D95" s="55"/>
      <c r="E95" s="55"/>
      <c r="F95" s="55"/>
      <c r="G95" s="55"/>
      <c r="H95" s="55"/>
      <c r="I95" s="55"/>
      <c r="J95" s="24" t="s">
        <v>171</v>
      </c>
      <c r="K95" s="55"/>
      <c r="L95" s="57"/>
      <c r="M95" s="55"/>
      <c r="N95" s="55"/>
      <c r="O95" s="55"/>
      <c r="P95" s="55"/>
      <c r="Q95" s="55"/>
      <c r="R95" s="55"/>
      <c r="S95" s="55"/>
    </row>
    <row r="96" spans="1:19" ht="6" customHeight="1">
      <c r="M96" s="23"/>
    </row>
    <row r="97" spans="1:19">
      <c r="A97" s="129" t="s">
        <v>75</v>
      </c>
      <c r="B97" s="129"/>
      <c r="C97" s="129"/>
      <c r="D97" s="129" t="s">
        <v>75</v>
      </c>
      <c r="E97" s="129"/>
      <c r="F97" s="129"/>
      <c r="G97" s="129"/>
      <c r="H97" s="129"/>
      <c r="I97" s="129"/>
      <c r="J97" s="129" t="s">
        <v>95</v>
      </c>
      <c r="K97" s="129"/>
      <c r="L97" s="129"/>
      <c r="M97" s="129"/>
      <c r="N97" s="129"/>
      <c r="O97" s="129" t="s">
        <v>75</v>
      </c>
      <c r="P97" s="129"/>
      <c r="Q97" s="129"/>
      <c r="R97" s="129"/>
      <c r="S97" s="129"/>
    </row>
    <row r="98" spans="1:19">
      <c r="A98" s="129" t="s">
        <v>76</v>
      </c>
      <c r="B98" s="129"/>
      <c r="C98" s="129"/>
      <c r="D98" s="129" t="s">
        <v>77</v>
      </c>
      <c r="E98" s="129"/>
      <c r="F98" s="129"/>
      <c r="G98" s="129"/>
      <c r="H98" s="129"/>
      <c r="I98" s="129"/>
      <c r="J98" s="129" t="s">
        <v>96</v>
      </c>
      <c r="K98" s="129"/>
      <c r="L98" s="129"/>
      <c r="M98" s="129"/>
      <c r="N98" s="129"/>
      <c r="O98" s="129" t="s">
        <v>78</v>
      </c>
      <c r="P98" s="129"/>
      <c r="Q98" s="129"/>
      <c r="R98" s="129"/>
      <c r="S98" s="129"/>
    </row>
    <row r="99" spans="1:19">
      <c r="A99" s="129" t="s">
        <v>79</v>
      </c>
      <c r="B99" s="129"/>
      <c r="C99" s="129"/>
      <c r="D99" s="129" t="s">
        <v>80</v>
      </c>
      <c r="E99" s="129"/>
      <c r="F99" s="129"/>
      <c r="G99" s="129"/>
      <c r="H99" s="129"/>
      <c r="I99" s="129"/>
      <c r="J99" s="129" t="s">
        <v>81</v>
      </c>
      <c r="K99" s="129"/>
      <c r="L99" s="129"/>
      <c r="M99" s="129"/>
      <c r="N99" s="129"/>
      <c r="O99" s="129" t="s">
        <v>82</v>
      </c>
      <c r="P99" s="129"/>
      <c r="Q99" s="129"/>
      <c r="R99" s="129"/>
      <c r="S99" s="129"/>
    </row>
    <row r="100" spans="1:19">
      <c r="A100" s="3"/>
      <c r="B100" s="73"/>
      <c r="C100" s="3"/>
      <c r="D100" s="3"/>
      <c r="F100" s="3"/>
      <c r="H100" s="3"/>
      <c r="I100" s="3"/>
      <c r="J100" s="3"/>
      <c r="K100" s="3"/>
      <c r="L100" s="3"/>
      <c r="N100" s="73"/>
      <c r="O100" s="129" t="s">
        <v>83</v>
      </c>
      <c r="P100" s="129"/>
      <c r="Q100" s="129"/>
      <c r="R100" s="129"/>
      <c r="S100" s="129"/>
    </row>
    <row r="101" spans="1:19">
      <c r="A101" s="3"/>
      <c r="B101" s="73"/>
      <c r="C101" s="3"/>
      <c r="D101" s="3"/>
      <c r="F101" s="3"/>
      <c r="H101" s="3"/>
      <c r="I101" s="3"/>
      <c r="J101" s="3"/>
      <c r="K101" s="3"/>
      <c r="L101" s="3"/>
      <c r="N101" s="73"/>
      <c r="O101" s="133" t="s">
        <v>84</v>
      </c>
      <c r="P101" s="133"/>
      <c r="Q101" s="133"/>
      <c r="R101" s="133"/>
      <c r="S101" s="133"/>
    </row>
    <row r="102" spans="1:19">
      <c r="A102" s="3"/>
      <c r="B102" s="7"/>
      <c r="C102" s="3"/>
      <c r="D102" s="3"/>
      <c r="F102" s="3"/>
      <c r="H102" s="3"/>
      <c r="I102" s="3"/>
      <c r="J102" s="3"/>
      <c r="K102" s="3"/>
      <c r="L102" s="3"/>
      <c r="N102" s="3"/>
      <c r="O102" s="3"/>
      <c r="P102" s="74" t="s">
        <v>8</v>
      </c>
      <c r="Q102" s="74"/>
      <c r="R102" s="74"/>
    </row>
    <row r="103" spans="1:19">
      <c r="A103" s="3"/>
      <c r="B103" s="7"/>
      <c r="C103" s="3"/>
      <c r="D103" s="3"/>
      <c r="F103" s="3"/>
      <c r="H103" s="3"/>
      <c r="I103" s="3"/>
      <c r="J103" s="3"/>
      <c r="K103" s="3"/>
      <c r="L103" s="3"/>
      <c r="N103" s="3"/>
      <c r="O103" s="3"/>
      <c r="P103" s="74"/>
      <c r="Q103" s="74"/>
      <c r="R103" s="74"/>
    </row>
    <row r="104" spans="1:19">
      <c r="A104" s="3"/>
      <c r="B104" s="7"/>
      <c r="C104" s="3"/>
      <c r="D104" s="3"/>
      <c r="F104" s="3"/>
      <c r="H104" s="3"/>
      <c r="I104" s="3"/>
      <c r="J104" s="3"/>
      <c r="K104" s="3"/>
      <c r="L104" s="3"/>
      <c r="N104" s="3"/>
      <c r="O104" s="3"/>
      <c r="P104" s="74"/>
      <c r="Q104" s="74"/>
      <c r="R104" s="74"/>
    </row>
    <row r="105" spans="1:19">
      <c r="A105" s="3"/>
      <c r="B105" s="7"/>
      <c r="C105" s="3"/>
      <c r="D105" s="3"/>
      <c r="F105" s="3"/>
      <c r="H105" s="3"/>
      <c r="I105" s="3"/>
      <c r="J105" s="3"/>
      <c r="K105" s="3"/>
      <c r="L105" s="3"/>
      <c r="N105" s="3"/>
      <c r="O105" s="3"/>
      <c r="P105" s="74"/>
      <c r="Q105" s="74"/>
      <c r="R105" s="74"/>
    </row>
    <row r="106" spans="1:19">
      <c r="A106" s="3"/>
      <c r="B106" s="7"/>
      <c r="C106" s="3"/>
      <c r="D106" s="3"/>
      <c r="F106" s="3"/>
      <c r="H106" s="3"/>
      <c r="I106" s="3"/>
      <c r="J106" s="3"/>
      <c r="K106" s="3"/>
      <c r="L106" s="3"/>
      <c r="N106" s="3"/>
      <c r="O106" s="3"/>
      <c r="P106" s="74"/>
      <c r="Q106" s="74"/>
      <c r="R106" s="74"/>
    </row>
    <row r="107" spans="1:19">
      <c r="A107" s="3"/>
      <c r="B107" s="7"/>
      <c r="C107" s="3"/>
      <c r="D107" s="3"/>
      <c r="F107" s="3"/>
      <c r="H107" s="3"/>
      <c r="I107" s="3"/>
      <c r="J107" s="3"/>
      <c r="K107" s="3"/>
      <c r="L107" s="3"/>
      <c r="N107" s="3"/>
      <c r="O107" s="3"/>
      <c r="P107" s="74"/>
      <c r="Q107" s="74"/>
      <c r="R107" s="74"/>
    </row>
    <row r="108" spans="1:19">
      <c r="A108" s="134" t="s">
        <v>155</v>
      </c>
      <c r="B108" s="134"/>
      <c r="C108" s="3"/>
      <c r="D108" s="135" t="s">
        <v>160</v>
      </c>
      <c r="E108" s="135"/>
      <c r="F108" s="135"/>
      <c r="G108" s="135"/>
      <c r="H108" s="135"/>
      <c r="I108" s="3"/>
      <c r="J108" s="135" t="s">
        <v>109</v>
      </c>
      <c r="K108" s="135"/>
      <c r="L108" s="135"/>
      <c r="M108" s="135"/>
      <c r="N108" s="135"/>
      <c r="O108" s="139" t="s">
        <v>168</v>
      </c>
      <c r="P108" s="139"/>
      <c r="Q108" s="139"/>
      <c r="R108" s="139"/>
      <c r="S108" s="139"/>
    </row>
    <row r="109" spans="1:19">
      <c r="A109" s="3"/>
      <c r="B109" s="7"/>
      <c r="C109" s="3"/>
      <c r="D109" s="3"/>
      <c r="F109" s="3"/>
      <c r="H109" s="3"/>
      <c r="I109" s="3"/>
      <c r="J109" s="3"/>
      <c r="K109" s="3"/>
      <c r="L109" s="3"/>
      <c r="N109" s="3"/>
      <c r="O109" s="139" t="s">
        <v>169</v>
      </c>
      <c r="P109" s="139"/>
      <c r="Q109" s="139"/>
      <c r="R109" s="139"/>
      <c r="S109" s="139"/>
    </row>
  </sheetData>
  <mergeCells count="33">
    <mergeCell ref="O109:S109"/>
    <mergeCell ref="O100:S100"/>
    <mergeCell ref="O101:S101"/>
    <mergeCell ref="A108:B108"/>
    <mergeCell ref="D108:H108"/>
    <mergeCell ref="J108:N108"/>
    <mergeCell ref="O108:S108"/>
    <mergeCell ref="A98:C98"/>
    <mergeCell ref="D98:I98"/>
    <mergeCell ref="J98:N98"/>
    <mergeCell ref="O98:S98"/>
    <mergeCell ref="A99:C99"/>
    <mergeCell ref="D99:I99"/>
    <mergeCell ref="J99:N99"/>
    <mergeCell ref="O99:S99"/>
    <mergeCell ref="B66:F66"/>
    <mergeCell ref="H66:L66"/>
    <mergeCell ref="A97:C97"/>
    <mergeCell ref="D97:I97"/>
    <mergeCell ref="J97:N97"/>
    <mergeCell ref="O97:S97"/>
    <mergeCell ref="O9:P9"/>
    <mergeCell ref="R9:S9"/>
    <mergeCell ref="A64:L64"/>
    <mergeCell ref="N64:S64"/>
    <mergeCell ref="A65:L65"/>
    <mergeCell ref="N65:S65"/>
    <mergeCell ref="A4:S4"/>
    <mergeCell ref="A5:S5"/>
    <mergeCell ref="B8:F8"/>
    <mergeCell ref="H8:L8"/>
    <mergeCell ref="O8:P8"/>
    <mergeCell ref="R8:S8"/>
  </mergeCells>
  <printOptions horizontalCentered="1"/>
  <pageMargins left="0" right="0" top="0" bottom="0" header="0" footer="0"/>
  <pageSetup paperSize="8" scale="7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5</vt:i4>
      </vt:variant>
    </vt:vector>
  </HeadingPairs>
  <TitlesOfParts>
    <vt:vector size="5" baseType="lpstr">
      <vt:lpstr>2011</vt:lpstr>
      <vt:lpstr>2012</vt:lpstr>
      <vt:lpstr>2013</vt:lpstr>
      <vt:lpstr>2014</vt:lpstr>
      <vt:lpstr>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IESOEL</dc:creator>
  <cp:lastModifiedBy>AM01915</cp:lastModifiedBy>
  <cp:lastPrinted>2016-12-21T08:40:11Z</cp:lastPrinted>
  <dcterms:created xsi:type="dcterms:W3CDTF">2007-11-30T11:09:21Z</dcterms:created>
  <dcterms:modified xsi:type="dcterms:W3CDTF">2017-06-19T13:24:39Z</dcterms:modified>
</cp:coreProperties>
</file>