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7_ΜΗΤΡΩΟ ΑΝΟΙΚΤΩΝ ΔΕΔΟΜΕΝΩΝ ΤΟΥ ΔΗΜΟΣΙΟΥ\ΤΕΧΝΙΚΟ ΠΡΟΓΡΑΜΜΑ ΚΥΚΛΑΔΩΝ 2019\"/>
    </mc:Choice>
  </mc:AlternateContent>
  <bookViews>
    <workbookView xWindow="0" yWindow="0" windowWidth="28800" windowHeight="11535" tabRatio="732" firstSheet="8" activeTab="11"/>
  </bookViews>
  <sheets>
    <sheet name="ΠΙΝ1_ΑΔΙΑΘ.ΥΠΟΛΟΙΠΑ" sheetId="1" r:id="rId1"/>
    <sheet name="ΠΙΝ1Α ΔΡΑΣΕΙΣ ΚΟΙΝ.ΜΕΡΙΜΝΑΣ" sheetId="34" r:id="rId2"/>
    <sheet name="ΠΙΝ1Β ΔΡΑΣΕΙΣ_ΤΜ_ΠΟΛΙΤ_ΑΘΛ" sheetId="35" r:id="rId3"/>
    <sheet name="100_ΕΡΓΑ_ΠΡΟΣ_ΑΠΟΠΛΗΡΩΜΗ" sheetId="2" r:id="rId4"/>
    <sheet name="ΠΙΝ 2 ΚΑΠ ΟΔ. ΔΙΚΤΥΟ &amp; ΕΠΕΝΔ" sheetId="40" r:id="rId5"/>
    <sheet name="ΠΙΝ 3 ΣΑΕΠ_067 &amp; 0672" sheetId="19" r:id="rId6"/>
    <sheet name="ΠΙΝ 4 ΥΠΟΛΟΓΟΣ ΠΤΑ" sheetId="45" r:id="rId7"/>
    <sheet name="ΠΙΝ 5 ΙΔΙΩΤΙΚΕΣ ΕΠΕΝΔΥΣΕΙΣ" sheetId="38" r:id="rId8"/>
    <sheet name="ΠΙΝ 6 ΧΡΗΜΑΤΟΔΟΤΗΣΗ ΤΡΙΤΟΥΣ" sheetId="7" r:id="rId9"/>
    <sheet name="ΣΥΓΚΕΝΤΡΩΤΙΚΟΣ" sheetId="41" r:id="rId10"/>
    <sheet name="ΣΥΓΚΕΝΤΡΩΤΙΚΟΣ (2)" sheetId="42" r:id="rId11"/>
    <sheet name="ΣΥΓΚΕΝΤΡΩΤΙΚΟΣ (3)" sheetId="43" r:id="rId12"/>
  </sheets>
  <externalReferences>
    <externalReference r:id="rId13"/>
  </externalReferences>
  <definedNames>
    <definedName name="_xlnm._FilterDatabase" localSheetId="3" hidden="1">'100_ΕΡΓΑ_ΠΡΟΣ_ΑΠΟΠΛΗΡΩΜΗ'!$A$3:$AR$26</definedName>
    <definedName name="_xlnm._FilterDatabase" localSheetId="4" hidden="1">'ΠΙΝ 2 ΚΑΠ ΟΔ. ΔΙΚΤΥΟ &amp; ΕΠΕΝΔ'!$A$4:$AF$8</definedName>
    <definedName name="_xlnm._FilterDatabase" localSheetId="5" hidden="1">'ΠΙΝ 3 ΣΑΕΠ_067 &amp; 0672'!$A$4:$AO$13</definedName>
    <definedName name="_xlnm._FilterDatabase" localSheetId="6" hidden="1">'ΠΙΝ 4 ΥΠΟΛΟΓΟΣ ΠΤΑ'!$A$4:$AO$175</definedName>
    <definedName name="_xlnm._FilterDatabase" localSheetId="7" hidden="1">'ΠΙΝ 5 ΙΔΙΩΤΙΚΕΣ ΕΠΕΝΔΥΣΕΙΣ'!$A$3:$AG$10</definedName>
    <definedName name="_xlnm._FilterDatabase" localSheetId="8" hidden="1">'ΠΙΝ 6 ΧΡΗΜΑΤΟΔΟΤΗΣΗ ΤΡΙΤΟΥΣ'!$A$3:$AN$23</definedName>
    <definedName name="_xlnm._FilterDatabase" localSheetId="0" hidden="1">ΠΙΝ1_ΑΔΙΑΘ.ΥΠΟΛΟΙΠΑ!$A$4:$AS$101</definedName>
    <definedName name="_xlnm.Print_Area" localSheetId="3">'100_ΕΡΓΑ_ΠΡΟΣ_ΑΠΟΠΛΗΡΩΜΗ'!$A$1:$AR$26</definedName>
    <definedName name="_xlnm.Print_Area" localSheetId="4">'ΠΙΝ 2 ΚΑΠ ΟΔ. ΔΙΚΤΥΟ &amp; ΕΠΕΝΔ'!$A$1:$AF$7</definedName>
    <definedName name="_xlnm.Print_Area" localSheetId="5">'ΠΙΝ 3 ΣΑΕΠ_067 &amp; 0672'!$A$1:$AO$12</definedName>
    <definedName name="_xlnm.Print_Area" localSheetId="6">'ΠΙΝ 4 ΥΠΟΛΟΓΟΣ ΠΤΑ'!$A$1:$AO$176</definedName>
    <definedName name="_xlnm.Print_Area" localSheetId="7">'ΠΙΝ 5 ΙΔΙΩΤΙΚΕΣ ΕΠΕΝΔΥΣΕΙΣ'!$A$1:$AG$10</definedName>
    <definedName name="_xlnm.Print_Area" localSheetId="8">'ΠΙΝ 6 ΧΡΗΜΑΤΟΔΟΤΗΣΗ ΤΡΙΤΟΥΣ'!$A$1:$AN$23</definedName>
    <definedName name="_xlnm.Print_Area" localSheetId="0">ΠΙΝ1_ΑΔΙΑΘ.ΥΠΟΛΟΙΠΑ!$A$1:$AR$97</definedName>
    <definedName name="_xlnm.Print_Area" localSheetId="1">'ΠΙΝ1Α ΔΡΑΣΕΙΣ ΚΟΙΝ.ΜΕΡΙΜΝΑΣ'!$A$1:$U$10</definedName>
    <definedName name="_xlnm.Print_Area" localSheetId="2">'ΠΙΝ1Β ΔΡΑΣΕΙΣ_ΤΜ_ΠΟΛΙΤ_ΑΘΛ'!$A$1:$U$7</definedName>
    <definedName name="_xlnm.Print_Titles" localSheetId="3">'100_ΕΡΓΑ_ΠΡΟΣ_ΑΠΟΠΛΗΡΩΜΗ'!$3:$4</definedName>
    <definedName name="_xlnm.Print_Titles" localSheetId="4">'ΠΙΝ 2 ΚΑΠ ΟΔ. ΔΙΚΤΥΟ &amp; ΕΠΕΝΔ'!$4:$5</definedName>
    <definedName name="_xlnm.Print_Titles" localSheetId="5">'ΠΙΝ 3 ΣΑΕΠ_067 &amp; 0672'!$4:$5</definedName>
    <definedName name="_xlnm.Print_Titles" localSheetId="6">'ΠΙΝ 4 ΥΠΟΛΟΓΟΣ ΠΤΑ'!$4:$5</definedName>
    <definedName name="_xlnm.Print_Titles" localSheetId="7">'ΠΙΝ 5 ΙΔΙΩΤΙΚΕΣ ΕΠΕΝΔΥΣΕΙΣ'!$3:$4</definedName>
    <definedName name="_xlnm.Print_Titles" localSheetId="8">'ΠΙΝ 6 ΧΡΗΜΑΤΟΔΟΤΗΣΗ ΤΡΙΤΟΥΣ'!$3:$4</definedName>
    <definedName name="_xlnm.Print_Titles" localSheetId="0">ΠΙΝ1_ΑΔΙΑΘ.ΥΠΟΛΟΙΠΑ!$4:$5</definedName>
  </definedNames>
  <calcPr calcId="152511"/>
</workbook>
</file>

<file path=xl/calcChain.xml><?xml version="1.0" encoding="utf-8"?>
<calcChain xmlns="http://schemas.openxmlformats.org/spreadsheetml/2006/main">
  <c r="D23" i="7" l="1"/>
  <c r="G82" i="45"/>
  <c r="G58" i="45"/>
  <c r="G42" i="45"/>
  <c r="G37" i="45"/>
  <c r="G97" i="1" l="1"/>
  <c r="AS58" i="45" l="1"/>
  <c r="AT58" i="45" s="1"/>
  <c r="AU58" i="45" s="1"/>
  <c r="AH58" i="45"/>
  <c r="AK58" i="45" s="1"/>
  <c r="AL58" i="45" s="1"/>
  <c r="AB58" i="45"/>
  <c r="T58" i="45"/>
  <c r="S58" i="45"/>
  <c r="Q58" i="45"/>
  <c r="R58" i="45" s="1"/>
  <c r="M58" i="45"/>
  <c r="O58" i="45" s="1"/>
  <c r="I58" i="45"/>
  <c r="G59" i="45"/>
  <c r="H59" i="45"/>
  <c r="I59" i="45"/>
  <c r="J59" i="45"/>
  <c r="K59" i="45"/>
  <c r="L59" i="45"/>
  <c r="M59" i="45"/>
  <c r="N59" i="45"/>
  <c r="O59" i="45"/>
  <c r="P59" i="45"/>
  <c r="Q59" i="45"/>
  <c r="S59" i="45"/>
  <c r="T59" i="45"/>
  <c r="U59" i="45"/>
  <c r="W59" i="45"/>
  <c r="AB59" i="45"/>
  <c r="AC59" i="45"/>
  <c r="AD59" i="45"/>
  <c r="AE59" i="45"/>
  <c r="AH59" i="45" s="1"/>
  <c r="AJ59" i="45"/>
  <c r="AR59" i="45"/>
  <c r="R60" i="45"/>
  <c r="V60" i="45"/>
  <c r="Y60" i="45" s="1"/>
  <c r="X60" i="45"/>
  <c r="AA60" i="45" s="1"/>
  <c r="AB60" i="45" s="1"/>
  <c r="AH60" i="45"/>
  <c r="AK60" i="45" s="1"/>
  <c r="AS60" i="45"/>
  <c r="F8" i="38"/>
  <c r="E8" i="38"/>
  <c r="G8" i="45"/>
  <c r="AS11" i="45"/>
  <c r="AT11" i="45" s="1"/>
  <c r="AU11" i="45" s="1"/>
  <c r="AH11" i="45"/>
  <c r="AK11" i="45" s="1"/>
  <c r="AL11" i="45" s="1"/>
  <c r="AB11" i="45"/>
  <c r="AU93" i="1"/>
  <c r="AK93" i="1" s="1"/>
  <c r="AO93" i="1" s="1"/>
  <c r="AJ93" i="1"/>
  <c r="AM93" i="1" s="1"/>
  <c r="AN93" i="1" s="1"/>
  <c r="AD93" i="1"/>
  <c r="AK59" i="45" l="1"/>
  <c r="AL59" i="45" s="1"/>
  <c r="AS59" i="45"/>
  <c r="AT59" i="45" s="1"/>
  <c r="AU59" i="45" s="1"/>
  <c r="V58" i="45"/>
  <c r="Y58" i="45" s="1"/>
  <c r="AL60" i="45"/>
  <c r="AT60" i="45"/>
  <c r="AU60" i="45" s="1"/>
  <c r="AI58" i="45"/>
  <c r="AM58" i="45" s="1"/>
  <c r="AI60" i="45"/>
  <c r="AM60" i="45" s="1"/>
  <c r="AI11" i="45"/>
  <c r="AM11" i="45" s="1"/>
  <c r="AM23" i="7"/>
  <c r="AS21" i="7"/>
  <c r="AG21" i="7"/>
  <c r="AJ21" i="7" s="1"/>
  <c r="Z21" i="7"/>
  <c r="AH21" i="7" s="1"/>
  <c r="AL21" i="7" s="1"/>
  <c r="AS20" i="7"/>
  <c r="AG20" i="7"/>
  <c r="AJ20" i="7" s="1"/>
  <c r="Z20" i="7"/>
  <c r="AT20" i="7" s="1"/>
  <c r="AU20" i="7" s="1"/>
  <c r="F20" i="45"/>
  <c r="AB20" i="45" s="1"/>
  <c r="G14" i="45"/>
  <c r="AG175" i="45"/>
  <c r="AF175" i="45"/>
  <c r="F175" i="45"/>
  <c r="F11" i="41" s="1"/>
  <c r="AS174" i="45"/>
  <c r="AH174" i="45"/>
  <c r="AK174" i="45" s="1"/>
  <c r="AA174" i="45"/>
  <c r="V174" i="45"/>
  <c r="Y174" i="45" s="1"/>
  <c r="R174" i="45"/>
  <c r="M174" i="45"/>
  <c r="O174" i="45" s="1"/>
  <c r="I174" i="45"/>
  <c r="AS173" i="45"/>
  <c r="AH173" i="45"/>
  <c r="AK173" i="45" s="1"/>
  <c r="AA173" i="45"/>
  <c r="V173" i="45"/>
  <c r="Y173" i="45" s="1"/>
  <c r="R173" i="45"/>
  <c r="M173" i="45"/>
  <c r="O173" i="45" s="1"/>
  <c r="I173" i="45"/>
  <c r="AS172" i="45"/>
  <c r="AH172" i="45"/>
  <c r="AK172" i="45" s="1"/>
  <c r="AA172" i="45"/>
  <c r="V172" i="45"/>
  <c r="Y172" i="45" s="1"/>
  <c r="R172" i="45"/>
  <c r="M172" i="45"/>
  <c r="O172" i="45" s="1"/>
  <c r="I172" i="45"/>
  <c r="AS171" i="45"/>
  <c r="AH171" i="45"/>
  <c r="AK171" i="45" s="1"/>
  <c r="AA171" i="45"/>
  <c r="V171" i="45"/>
  <c r="Y171" i="45" s="1"/>
  <c r="R171" i="45"/>
  <c r="M171" i="45"/>
  <c r="O171" i="45" s="1"/>
  <c r="I171" i="45"/>
  <c r="AS170" i="45"/>
  <c r="AH170" i="45"/>
  <c r="AK170" i="45" s="1"/>
  <c r="AA170" i="45"/>
  <c r="V170" i="45"/>
  <c r="Y170" i="45" s="1"/>
  <c r="R170" i="45"/>
  <c r="M170" i="45"/>
  <c r="O170" i="45" s="1"/>
  <c r="I170" i="45"/>
  <c r="AS169" i="45"/>
  <c r="AH169" i="45"/>
  <c r="AK169" i="45" s="1"/>
  <c r="AA169" i="45"/>
  <c r="V169" i="45"/>
  <c r="Y169" i="45" s="1"/>
  <c r="R169" i="45"/>
  <c r="M169" i="45"/>
  <c r="O169" i="45" s="1"/>
  <c r="I169" i="45"/>
  <c r="AS168" i="45"/>
  <c r="AH168" i="45"/>
  <c r="AK168" i="45" s="1"/>
  <c r="AA168" i="45"/>
  <c r="V168" i="45"/>
  <c r="Y168" i="45" s="1"/>
  <c r="R168" i="45"/>
  <c r="M168" i="45"/>
  <c r="O168" i="45" s="1"/>
  <c r="I168" i="45"/>
  <c r="AS167" i="45"/>
  <c r="AH167" i="45"/>
  <c r="AK167" i="45" s="1"/>
  <c r="AA167" i="45"/>
  <c r="V167" i="45"/>
  <c r="Y167" i="45" s="1"/>
  <c r="R167" i="45"/>
  <c r="M167" i="45"/>
  <c r="O167" i="45" s="1"/>
  <c r="I167" i="45"/>
  <c r="AS166" i="45"/>
  <c r="AH166" i="45"/>
  <c r="AK166" i="45" s="1"/>
  <c r="AA166" i="45"/>
  <c r="V166" i="45"/>
  <c r="Y166" i="45" s="1"/>
  <c r="R166" i="45"/>
  <c r="M166" i="45"/>
  <c r="O166" i="45" s="1"/>
  <c r="I166" i="45"/>
  <c r="AS165" i="45"/>
  <c r="AH165" i="45"/>
  <c r="AK165" i="45" s="1"/>
  <c r="AA165" i="45"/>
  <c r="V165" i="45"/>
  <c r="Y165" i="45" s="1"/>
  <c r="R165" i="45"/>
  <c r="M165" i="45"/>
  <c r="O165" i="45" s="1"/>
  <c r="I165" i="45"/>
  <c r="AS164" i="45"/>
  <c r="AH164" i="45"/>
  <c r="AK164" i="45" s="1"/>
  <c r="AA164" i="45"/>
  <c r="V164" i="45"/>
  <c r="Y164" i="45" s="1"/>
  <c r="R164" i="45"/>
  <c r="M164" i="45"/>
  <c r="O164" i="45" s="1"/>
  <c r="I164" i="45"/>
  <c r="AS163" i="45"/>
  <c r="AH163" i="45"/>
  <c r="AK163" i="45" s="1"/>
  <c r="AA163" i="45"/>
  <c r="V163" i="45"/>
  <c r="Y163" i="45" s="1"/>
  <c r="R163" i="45"/>
  <c r="M163" i="45"/>
  <c r="O163" i="45" s="1"/>
  <c r="I163" i="45"/>
  <c r="AS162" i="45"/>
  <c r="AH162" i="45"/>
  <c r="AK162" i="45" s="1"/>
  <c r="AA162" i="45"/>
  <c r="V162" i="45"/>
  <c r="Y162" i="45" s="1"/>
  <c r="R162" i="45"/>
  <c r="M162" i="45"/>
  <c r="O162" i="45" s="1"/>
  <c r="I162" i="45"/>
  <c r="AS161" i="45"/>
  <c r="AH161" i="45"/>
  <c r="AK161" i="45" s="1"/>
  <c r="AA161" i="45"/>
  <c r="V161" i="45"/>
  <c r="Y161" i="45" s="1"/>
  <c r="R161" i="45"/>
  <c r="M161" i="45"/>
  <c r="O161" i="45" s="1"/>
  <c r="I161" i="45"/>
  <c r="AS160" i="45"/>
  <c r="AH160" i="45"/>
  <c r="AK160" i="45" s="1"/>
  <c r="AA160" i="45"/>
  <c r="V160" i="45"/>
  <c r="Y160" i="45" s="1"/>
  <c r="R160" i="45"/>
  <c r="M160" i="45"/>
  <c r="O160" i="45" s="1"/>
  <c r="I160" i="45"/>
  <c r="AS159" i="45"/>
  <c r="AH159" i="45"/>
  <c r="AK159" i="45" s="1"/>
  <c r="AA159" i="45"/>
  <c r="V159" i="45"/>
  <c r="Y159" i="45" s="1"/>
  <c r="R159" i="45"/>
  <c r="M159" i="45"/>
  <c r="O159" i="45" s="1"/>
  <c r="I159" i="45"/>
  <c r="AS158" i="45"/>
  <c r="AH158" i="45"/>
  <c r="AK158" i="45" s="1"/>
  <c r="AA158" i="45"/>
  <c r="V158" i="45"/>
  <c r="Y158" i="45" s="1"/>
  <c r="R158" i="45"/>
  <c r="M158" i="45"/>
  <c r="O158" i="45" s="1"/>
  <c r="I158" i="45"/>
  <c r="AS157" i="45"/>
  <c r="AH157" i="45"/>
  <c r="AK157" i="45" s="1"/>
  <c r="V157" i="45"/>
  <c r="Y157" i="45" s="1"/>
  <c r="Q157" i="45"/>
  <c r="R157" i="45" s="1"/>
  <c r="M157" i="45"/>
  <c r="O157" i="45" s="1"/>
  <c r="I157" i="45"/>
  <c r="AS156" i="45"/>
  <c r="AH156" i="45"/>
  <c r="AK156" i="45" s="1"/>
  <c r="V156" i="45"/>
  <c r="Y156" i="45" s="1"/>
  <c r="Q156" i="45"/>
  <c r="AA156" i="45" s="1"/>
  <c r="M156" i="45"/>
  <c r="O156" i="45" s="1"/>
  <c r="I156" i="45"/>
  <c r="AS155" i="45"/>
  <c r="AH155" i="45"/>
  <c r="AK155" i="45" s="1"/>
  <c r="V155" i="45"/>
  <c r="Y155" i="45" s="1"/>
  <c r="Q155" i="45"/>
  <c r="AA155" i="45" s="1"/>
  <c r="M155" i="45"/>
  <c r="O155" i="45" s="1"/>
  <c r="I155" i="45"/>
  <c r="AS154" i="45"/>
  <c r="AH154" i="45"/>
  <c r="AK154" i="45" s="1"/>
  <c r="V154" i="45"/>
  <c r="Y154" i="45" s="1"/>
  <c r="Q154" i="45"/>
  <c r="AA154" i="45" s="1"/>
  <c r="M154" i="45"/>
  <c r="O154" i="45" s="1"/>
  <c r="I154" i="45"/>
  <c r="AS153" i="45"/>
  <c r="AH153" i="45"/>
  <c r="AK153" i="45" s="1"/>
  <c r="AA153" i="45"/>
  <c r="AS152" i="45"/>
  <c r="AH152" i="45"/>
  <c r="AK152" i="45" s="1"/>
  <c r="AC152" i="45"/>
  <c r="AA152" i="45"/>
  <c r="AS151" i="45"/>
  <c r="AH151" i="45"/>
  <c r="AK151" i="45" s="1"/>
  <c r="AC151" i="45"/>
  <c r="AA151" i="45"/>
  <c r="AS150" i="45"/>
  <c r="AH150" i="45"/>
  <c r="AK150" i="45" s="1"/>
  <c r="AC150" i="45"/>
  <c r="AA150" i="45"/>
  <c r="AV149" i="45"/>
  <c r="AS149" i="45"/>
  <c r="AH149" i="45"/>
  <c r="AK149" i="45" s="1"/>
  <c r="AC149" i="45"/>
  <c r="AA149" i="45"/>
  <c r="G149" i="45"/>
  <c r="AS148" i="45"/>
  <c r="AH148" i="45"/>
  <c r="AK148" i="45" s="1"/>
  <c r="AC148" i="45"/>
  <c r="AA148" i="45"/>
  <c r="AS147" i="45"/>
  <c r="AH147" i="45"/>
  <c r="AK147" i="45" s="1"/>
  <c r="AA147" i="45"/>
  <c r="AS146" i="45"/>
  <c r="AH146" i="45"/>
  <c r="AK146" i="45" s="1"/>
  <c r="AA146" i="45"/>
  <c r="AS145" i="45"/>
  <c r="AH145" i="45"/>
  <c r="AK145" i="45" s="1"/>
  <c r="AA145" i="45"/>
  <c r="AS144" i="45"/>
  <c r="AH144" i="45"/>
  <c r="AK144" i="45" s="1"/>
  <c r="AA144" i="45"/>
  <c r="AS143" i="45"/>
  <c r="AH143" i="45"/>
  <c r="AK143" i="45" s="1"/>
  <c r="AA143" i="45"/>
  <c r="AS142" i="45"/>
  <c r="AH142" i="45"/>
  <c r="AK142" i="45" s="1"/>
  <c r="AA142" i="45"/>
  <c r="AS141" i="45"/>
  <c r="AH141" i="45"/>
  <c r="AK141" i="45" s="1"/>
  <c r="AA141" i="45"/>
  <c r="AS140" i="45"/>
  <c r="AH140" i="45"/>
  <c r="AK140" i="45" s="1"/>
  <c r="AA140" i="45"/>
  <c r="AS139" i="45"/>
  <c r="AH139" i="45"/>
  <c r="AK139" i="45" s="1"/>
  <c r="AA139" i="45"/>
  <c r="AS138" i="45"/>
  <c r="AH138" i="45"/>
  <c r="AK138" i="45" s="1"/>
  <c r="AC138" i="45"/>
  <c r="AA138" i="45"/>
  <c r="AR137" i="45"/>
  <c r="AS137" i="45" s="1"/>
  <c r="AH137" i="45"/>
  <c r="AK137" i="45" s="1"/>
  <c r="AC137" i="45"/>
  <c r="AA137" i="45"/>
  <c r="AB137" i="45" s="1"/>
  <c r="AS136" i="45"/>
  <c r="AH136" i="45"/>
  <c r="AK136" i="45" s="1"/>
  <c r="AC136" i="45"/>
  <c r="AA136" i="45"/>
  <c r="AS135" i="45"/>
  <c r="AH135" i="45"/>
  <c r="AK135" i="45" s="1"/>
  <c r="AA135" i="45"/>
  <c r="AH134" i="45"/>
  <c r="AK134" i="45" s="1"/>
  <c r="AA134" i="45"/>
  <c r="AS133" i="45"/>
  <c r="AH133" i="45"/>
  <c r="AK133" i="45" s="1"/>
  <c r="AC133" i="45"/>
  <c r="AA133" i="45"/>
  <c r="AS132" i="45"/>
  <c r="AH132" i="45"/>
  <c r="AK132" i="45" s="1"/>
  <c r="AA132" i="45"/>
  <c r="AS131" i="45"/>
  <c r="AH131" i="45"/>
  <c r="AK131" i="45" s="1"/>
  <c r="AA131" i="45"/>
  <c r="AB131" i="45" s="1"/>
  <c r="AS130" i="45"/>
  <c r="AH130" i="45"/>
  <c r="AK130" i="45" s="1"/>
  <c r="AA130" i="45"/>
  <c r="AS129" i="45"/>
  <c r="AH129" i="45"/>
  <c r="AK129" i="45" s="1"/>
  <c r="AA129" i="45"/>
  <c r="R129" i="45"/>
  <c r="AS128" i="45"/>
  <c r="AH128" i="45"/>
  <c r="AK128" i="45" s="1"/>
  <c r="AA128" i="45"/>
  <c r="Y128" i="45"/>
  <c r="R128" i="45"/>
  <c r="AS127" i="45"/>
  <c r="AH127" i="45"/>
  <c r="AK127" i="45" s="1"/>
  <c r="AA127" i="45"/>
  <c r="Y127" i="45"/>
  <c r="R127" i="45"/>
  <c r="AS126" i="45"/>
  <c r="AH126" i="45"/>
  <c r="AK126" i="45" s="1"/>
  <c r="AA126" i="45"/>
  <c r="Y126" i="45"/>
  <c r="R126" i="45"/>
  <c r="AR125" i="45"/>
  <c r="AS125" i="45" s="1"/>
  <c r="AH125" i="45"/>
  <c r="AD125" i="45"/>
  <c r="AC125" i="45"/>
  <c r="X125" i="45"/>
  <c r="W125" i="45"/>
  <c r="V125" i="45"/>
  <c r="U125" i="45"/>
  <c r="T125" i="45"/>
  <c r="S125" i="45"/>
  <c r="Q125" i="45"/>
  <c r="P125" i="45"/>
  <c r="O125" i="45"/>
  <c r="N125" i="45"/>
  <c r="M125" i="45"/>
  <c r="L125" i="45"/>
  <c r="K125" i="45"/>
  <c r="J125" i="45"/>
  <c r="I125" i="45"/>
  <c r="H125" i="45"/>
  <c r="G125" i="45"/>
  <c r="AS124" i="45"/>
  <c r="AH124" i="45"/>
  <c r="AK124" i="45" s="1"/>
  <c r="V124" i="45"/>
  <c r="Y124" i="45" s="1"/>
  <c r="Q124" i="45"/>
  <c r="AA124" i="45" s="1"/>
  <c r="M124" i="45"/>
  <c r="O124" i="45" s="1"/>
  <c r="I124" i="45"/>
  <c r="AS123" i="45"/>
  <c r="AH123" i="45"/>
  <c r="AK123" i="45" s="1"/>
  <c r="V123" i="45"/>
  <c r="Y123" i="45" s="1"/>
  <c r="Q123" i="45"/>
  <c r="R123" i="45" s="1"/>
  <c r="M123" i="45"/>
  <c r="O123" i="45" s="1"/>
  <c r="I123" i="45"/>
  <c r="AS122" i="45"/>
  <c r="AH122" i="45"/>
  <c r="AK122" i="45" s="1"/>
  <c r="V122" i="45"/>
  <c r="Y122" i="45" s="1"/>
  <c r="Q122" i="45"/>
  <c r="AA122" i="45" s="1"/>
  <c r="M122" i="45"/>
  <c r="O122" i="45" s="1"/>
  <c r="I122" i="45"/>
  <c r="AS121" i="45"/>
  <c r="AH121" i="45"/>
  <c r="AK121" i="45" s="1"/>
  <c r="V121" i="45"/>
  <c r="Y121" i="45" s="1"/>
  <c r="Q121" i="45"/>
  <c r="AA121" i="45" s="1"/>
  <c r="M121" i="45"/>
  <c r="O121" i="45" s="1"/>
  <c r="I121" i="45"/>
  <c r="AS120" i="45"/>
  <c r="AH120" i="45"/>
  <c r="AK120" i="45" s="1"/>
  <c r="V120" i="45"/>
  <c r="Y120" i="45" s="1"/>
  <c r="Q120" i="45"/>
  <c r="AA120" i="45" s="1"/>
  <c r="M120" i="45"/>
  <c r="O120" i="45" s="1"/>
  <c r="I120" i="45"/>
  <c r="AS119" i="45"/>
  <c r="AH119" i="45"/>
  <c r="AK119" i="45" s="1"/>
  <c r="V119" i="45"/>
  <c r="Y119" i="45" s="1"/>
  <c r="Q119" i="45"/>
  <c r="R119" i="45" s="1"/>
  <c r="M119" i="45"/>
  <c r="O119" i="45" s="1"/>
  <c r="I119" i="45"/>
  <c r="AS118" i="45"/>
  <c r="AH118" i="45"/>
  <c r="AK118" i="45" s="1"/>
  <c r="V118" i="45"/>
  <c r="Y118" i="45" s="1"/>
  <c r="Q118" i="45"/>
  <c r="AA118" i="45" s="1"/>
  <c r="M118" i="45"/>
  <c r="O118" i="45" s="1"/>
  <c r="I118" i="45"/>
  <c r="AS117" i="45"/>
  <c r="AH117" i="45"/>
  <c r="AK117" i="45" s="1"/>
  <c r="V117" i="45"/>
  <c r="Y117" i="45" s="1"/>
  <c r="Q117" i="45"/>
  <c r="AA117" i="45" s="1"/>
  <c r="M117" i="45"/>
  <c r="O117" i="45" s="1"/>
  <c r="I117" i="45"/>
  <c r="AS116" i="45"/>
  <c r="AH116" i="45"/>
  <c r="AK116" i="45" s="1"/>
  <c r="V116" i="45"/>
  <c r="Y116" i="45" s="1"/>
  <c r="Q116" i="45"/>
  <c r="AA116" i="45" s="1"/>
  <c r="M116" i="45"/>
  <c r="O116" i="45" s="1"/>
  <c r="I116" i="45"/>
  <c r="AS115" i="45"/>
  <c r="AH115" i="45"/>
  <c r="AK115" i="45" s="1"/>
  <c r="V115" i="45"/>
  <c r="Y115" i="45" s="1"/>
  <c r="Q115" i="45"/>
  <c r="R115" i="45" s="1"/>
  <c r="M115" i="45"/>
  <c r="O115" i="45" s="1"/>
  <c r="I115" i="45"/>
  <c r="AS114" i="45"/>
  <c r="AH114" i="45"/>
  <c r="AK114" i="45" s="1"/>
  <c r="V114" i="45"/>
  <c r="Y114" i="45" s="1"/>
  <c r="Q114" i="45"/>
  <c r="AA114" i="45" s="1"/>
  <c r="M114" i="45"/>
  <c r="O114" i="45" s="1"/>
  <c r="I114" i="45"/>
  <c r="AS113" i="45"/>
  <c r="AH113" i="45"/>
  <c r="AK113" i="45" s="1"/>
  <c r="V113" i="45"/>
  <c r="Y113" i="45" s="1"/>
  <c r="Q113" i="45"/>
  <c r="AA113" i="45" s="1"/>
  <c r="M113" i="45"/>
  <c r="O113" i="45" s="1"/>
  <c r="I113" i="45"/>
  <c r="AS112" i="45"/>
  <c r="AH112" i="45"/>
  <c r="AK112" i="45" s="1"/>
  <c r="V112" i="45"/>
  <c r="Y112" i="45" s="1"/>
  <c r="Q112" i="45"/>
  <c r="AA112" i="45" s="1"/>
  <c r="M112" i="45"/>
  <c r="O112" i="45" s="1"/>
  <c r="I112" i="45"/>
  <c r="AS111" i="45"/>
  <c r="AH111" i="45"/>
  <c r="AK111" i="45" s="1"/>
  <c r="V111" i="45"/>
  <c r="Y111" i="45" s="1"/>
  <c r="Q111" i="45"/>
  <c r="R111" i="45" s="1"/>
  <c r="M111" i="45"/>
  <c r="O111" i="45" s="1"/>
  <c r="I111" i="45"/>
  <c r="AS110" i="45"/>
  <c r="AH110" i="45"/>
  <c r="AK110" i="45" s="1"/>
  <c r="V110" i="45"/>
  <c r="Y110" i="45" s="1"/>
  <c r="Q110" i="45"/>
  <c r="AA110" i="45" s="1"/>
  <c r="M110" i="45"/>
  <c r="O110" i="45" s="1"/>
  <c r="I110" i="45"/>
  <c r="AS109" i="45"/>
  <c r="AH109" i="45"/>
  <c r="AK109" i="45" s="1"/>
  <c r="V109" i="45"/>
  <c r="Y109" i="45" s="1"/>
  <c r="Q109" i="45"/>
  <c r="AA109" i="45" s="1"/>
  <c r="M109" i="45"/>
  <c r="O109" i="45" s="1"/>
  <c r="I109" i="45"/>
  <c r="AS108" i="45"/>
  <c r="AH108" i="45"/>
  <c r="AK108" i="45" s="1"/>
  <c r="V108" i="45"/>
  <c r="Y108" i="45" s="1"/>
  <c r="Q108" i="45"/>
  <c r="AA108" i="45" s="1"/>
  <c r="M108" i="45"/>
  <c r="O108" i="45" s="1"/>
  <c r="I108" i="45"/>
  <c r="AS107" i="45"/>
  <c r="AH107" i="45"/>
  <c r="AK107" i="45" s="1"/>
  <c r="V107" i="45"/>
  <c r="Y107" i="45" s="1"/>
  <c r="Q107" i="45"/>
  <c r="R107" i="45" s="1"/>
  <c r="M107" i="45"/>
  <c r="O107" i="45" s="1"/>
  <c r="I107" i="45"/>
  <c r="AE106" i="45"/>
  <c r="AH106" i="45" s="1"/>
  <c r="AK106" i="45" s="1"/>
  <c r="V106" i="45"/>
  <c r="Y106" i="45" s="1"/>
  <c r="Q106" i="45"/>
  <c r="AA106" i="45" s="1"/>
  <c r="M106" i="45"/>
  <c r="O106" i="45" s="1"/>
  <c r="I106" i="45"/>
  <c r="AS105" i="45"/>
  <c r="AH105" i="45"/>
  <c r="AK105" i="45" s="1"/>
  <c r="V105" i="45"/>
  <c r="Y105" i="45" s="1"/>
  <c r="Q105" i="45"/>
  <c r="AA105" i="45" s="1"/>
  <c r="M105" i="45"/>
  <c r="O105" i="45" s="1"/>
  <c r="I105" i="45"/>
  <c r="AS104" i="45"/>
  <c r="AH104" i="45"/>
  <c r="AK104" i="45" s="1"/>
  <c r="V104" i="45"/>
  <c r="Y104" i="45" s="1"/>
  <c r="Q104" i="45"/>
  <c r="R104" i="45" s="1"/>
  <c r="M104" i="45"/>
  <c r="O104" i="45" s="1"/>
  <c r="I104" i="45"/>
  <c r="AS103" i="45"/>
  <c r="AH103" i="45"/>
  <c r="AK103" i="45" s="1"/>
  <c r="V103" i="45"/>
  <c r="Y103" i="45" s="1"/>
  <c r="Q103" i="45"/>
  <c r="AA103" i="45" s="1"/>
  <c r="M103" i="45"/>
  <c r="O103" i="45" s="1"/>
  <c r="I103" i="45"/>
  <c r="AS102" i="45"/>
  <c r="AH102" i="45"/>
  <c r="AK102" i="45" s="1"/>
  <c r="V102" i="45"/>
  <c r="Y102" i="45" s="1"/>
  <c r="Q102" i="45"/>
  <c r="AA102" i="45" s="1"/>
  <c r="M102" i="45"/>
  <c r="O102" i="45" s="1"/>
  <c r="I102" i="45"/>
  <c r="AS101" i="45"/>
  <c r="AH101" i="45"/>
  <c r="AK101" i="45" s="1"/>
  <c r="V101" i="45"/>
  <c r="Y101" i="45" s="1"/>
  <c r="Q101" i="45"/>
  <c r="AA101" i="45" s="1"/>
  <c r="M101" i="45"/>
  <c r="O101" i="45" s="1"/>
  <c r="I101" i="45"/>
  <c r="AS100" i="45"/>
  <c r="AH100" i="45"/>
  <c r="AK100" i="45" s="1"/>
  <c r="V100" i="45"/>
  <c r="Y100" i="45" s="1"/>
  <c r="Q100" i="45"/>
  <c r="R100" i="45" s="1"/>
  <c r="M100" i="45"/>
  <c r="O100" i="45" s="1"/>
  <c r="I100" i="45"/>
  <c r="AS99" i="45"/>
  <c r="AH99" i="45"/>
  <c r="AK99" i="45" s="1"/>
  <c r="V99" i="45"/>
  <c r="Y99" i="45" s="1"/>
  <c r="Q99" i="45"/>
  <c r="AA99" i="45" s="1"/>
  <c r="M99" i="45"/>
  <c r="O99" i="45" s="1"/>
  <c r="I99" i="45"/>
  <c r="AS98" i="45"/>
  <c r="AH98" i="45"/>
  <c r="AK98" i="45" s="1"/>
  <c r="V98" i="45"/>
  <c r="Y98" i="45" s="1"/>
  <c r="Q98" i="45"/>
  <c r="AA98" i="45" s="1"/>
  <c r="M98" i="45"/>
  <c r="O98" i="45" s="1"/>
  <c r="I98" i="45"/>
  <c r="AS97" i="45"/>
  <c r="AH97" i="45"/>
  <c r="AK97" i="45" s="1"/>
  <c r="V97" i="45"/>
  <c r="Y97" i="45" s="1"/>
  <c r="Q97" i="45"/>
  <c r="AA97" i="45" s="1"/>
  <c r="M97" i="45"/>
  <c r="O97" i="45" s="1"/>
  <c r="I97" i="45"/>
  <c r="AR96" i="45"/>
  <c r="AS96" i="45" s="1"/>
  <c r="AH96" i="45"/>
  <c r="AK96" i="45" s="1"/>
  <c r="V96" i="45"/>
  <c r="Y96" i="45" s="1"/>
  <c r="Q96" i="45"/>
  <c r="AA96" i="45" s="1"/>
  <c r="M96" i="45"/>
  <c r="O96" i="45" s="1"/>
  <c r="I96" i="45"/>
  <c r="AS95" i="45"/>
  <c r="AH95" i="45"/>
  <c r="AK95" i="45" s="1"/>
  <c r="V95" i="45"/>
  <c r="Y95" i="45" s="1"/>
  <c r="Q95" i="45"/>
  <c r="AA95" i="45" s="1"/>
  <c r="M95" i="45"/>
  <c r="O95" i="45" s="1"/>
  <c r="I95" i="45"/>
  <c r="AE94" i="45"/>
  <c r="AH94" i="45" s="1"/>
  <c r="AK94" i="45" s="1"/>
  <c r="AL94" i="45" s="1"/>
  <c r="AD94" i="45"/>
  <c r="AC94" i="45"/>
  <c r="AB94" i="45"/>
  <c r="Z94" i="45"/>
  <c r="X94" i="45"/>
  <c r="W94" i="45"/>
  <c r="U94" i="45"/>
  <c r="T94" i="45"/>
  <c r="S94" i="45"/>
  <c r="P94" i="45"/>
  <c r="N94" i="45"/>
  <c r="L94" i="45"/>
  <c r="K94" i="45"/>
  <c r="J94" i="45"/>
  <c r="H94" i="45"/>
  <c r="AS93" i="45"/>
  <c r="AH93" i="45"/>
  <c r="AK93" i="45" s="1"/>
  <c r="AA93" i="45"/>
  <c r="Y93" i="45"/>
  <c r="AS92" i="45"/>
  <c r="AH92" i="45"/>
  <c r="AK92" i="45" s="1"/>
  <c r="AA92" i="45"/>
  <c r="Y92" i="45"/>
  <c r="R92" i="45"/>
  <c r="AS91" i="45"/>
  <c r="AH91" i="45"/>
  <c r="AK91" i="45" s="1"/>
  <c r="AA91" i="45"/>
  <c r="Y91" i="45"/>
  <c r="R91" i="45"/>
  <c r="AS90" i="45"/>
  <c r="AT90" i="45" s="1"/>
  <c r="AU90" i="45" s="1"/>
  <c r="AH90" i="45"/>
  <c r="AK90" i="45" s="1"/>
  <c r="AL90" i="45" s="1"/>
  <c r="AB90" i="45"/>
  <c r="Y90" i="45"/>
  <c r="R90" i="45"/>
  <c r="AS89" i="45"/>
  <c r="AH89" i="45"/>
  <c r="AK89" i="45" s="1"/>
  <c r="AA89" i="45"/>
  <c r="Y89" i="45"/>
  <c r="R89" i="45"/>
  <c r="AS88" i="45"/>
  <c r="AH88" i="45"/>
  <c r="AK88" i="45" s="1"/>
  <c r="AA88" i="45"/>
  <c r="Y88" i="45"/>
  <c r="R88" i="45"/>
  <c r="AS87" i="45"/>
  <c r="AT87" i="45" s="1"/>
  <c r="AU87" i="45" s="1"/>
  <c r="AH87" i="45"/>
  <c r="AK87" i="45" s="1"/>
  <c r="AL87" i="45" s="1"/>
  <c r="AB87" i="45"/>
  <c r="Y87" i="45"/>
  <c r="R87" i="45"/>
  <c r="AS86" i="45"/>
  <c r="AH86" i="45"/>
  <c r="AK86" i="45" s="1"/>
  <c r="AA86" i="45"/>
  <c r="Y86" i="45"/>
  <c r="R86" i="45"/>
  <c r="AS85" i="45"/>
  <c r="AH85" i="45"/>
  <c r="AK85" i="45" s="1"/>
  <c r="AA85" i="45"/>
  <c r="Y85" i="45"/>
  <c r="R85" i="45"/>
  <c r="AS84" i="45"/>
  <c r="AH84" i="45"/>
  <c r="AK84" i="45" s="1"/>
  <c r="AA84" i="45"/>
  <c r="Y84" i="45"/>
  <c r="R84" i="45"/>
  <c r="AS83" i="45"/>
  <c r="AH83" i="45"/>
  <c r="AK83" i="45" s="1"/>
  <c r="AA83" i="45"/>
  <c r="Y83" i="45"/>
  <c r="R83" i="45"/>
  <c r="AS82" i="45"/>
  <c r="AH82" i="45"/>
  <c r="AK82" i="45" s="1"/>
  <c r="AA82" i="45"/>
  <c r="Y82" i="45"/>
  <c r="R82" i="45"/>
  <c r="AR81" i="45"/>
  <c r="AS81" i="45" s="1"/>
  <c r="AH81" i="45"/>
  <c r="AK81" i="45" s="1"/>
  <c r="AA81" i="45"/>
  <c r="AB81" i="45" s="1"/>
  <c r="Y81" i="45"/>
  <c r="R81" i="45"/>
  <c r="AQ80" i="45"/>
  <c r="AE80" i="45"/>
  <c r="AS80" i="45" s="1"/>
  <c r="AA80" i="45"/>
  <c r="Y80" i="45"/>
  <c r="R80" i="45"/>
  <c r="AS79" i="45"/>
  <c r="AH79" i="45"/>
  <c r="AK79" i="45" s="1"/>
  <c r="AA79" i="45"/>
  <c r="Y79" i="45"/>
  <c r="R79" i="45"/>
  <c r="AE78" i="45"/>
  <c r="AH78" i="45" s="1"/>
  <c r="AK78" i="45" s="1"/>
  <c r="AD78" i="45"/>
  <c r="AC78" i="45"/>
  <c r="W78" i="45"/>
  <c r="V78" i="45"/>
  <c r="U78" i="45"/>
  <c r="T78" i="45"/>
  <c r="S78" i="45"/>
  <c r="Q78" i="45"/>
  <c r="P78" i="45"/>
  <c r="O78" i="45"/>
  <c r="N78" i="45"/>
  <c r="M78" i="45"/>
  <c r="L78" i="45"/>
  <c r="K78" i="45"/>
  <c r="J78" i="45"/>
  <c r="I78" i="45"/>
  <c r="H78" i="45"/>
  <c r="AS77" i="45"/>
  <c r="AH77" i="45"/>
  <c r="AK77" i="45" s="1"/>
  <c r="AA77" i="45"/>
  <c r="V77" i="45"/>
  <c r="Y77" i="45" s="1"/>
  <c r="F77" i="45"/>
  <c r="R77" i="45" s="1"/>
  <c r="AS76" i="45"/>
  <c r="AH76" i="45"/>
  <c r="AK76" i="45" s="1"/>
  <c r="AA76" i="45"/>
  <c r="AB76" i="45" s="1"/>
  <c r="V76" i="45"/>
  <c r="Y76" i="45" s="1"/>
  <c r="R76" i="45"/>
  <c r="AK75" i="45"/>
  <c r="AL75" i="45" s="1"/>
  <c r="AE75" i="45"/>
  <c r="AS75" i="45" s="1"/>
  <c r="AD75" i="45"/>
  <c r="AC75" i="45"/>
  <c r="AB75" i="45"/>
  <c r="Z75" i="45"/>
  <c r="Y75" i="45"/>
  <c r="X75" i="45"/>
  <c r="W75" i="45"/>
  <c r="V75" i="45"/>
  <c r="U75" i="45"/>
  <c r="T75" i="45"/>
  <c r="S75" i="45"/>
  <c r="R75" i="45"/>
  <c r="Q75" i="45"/>
  <c r="P75" i="45"/>
  <c r="O75" i="45"/>
  <c r="N75" i="45"/>
  <c r="M75" i="45"/>
  <c r="L75" i="45"/>
  <c r="K75" i="45"/>
  <c r="J75" i="45"/>
  <c r="I75" i="45"/>
  <c r="H75" i="45"/>
  <c r="G75" i="45"/>
  <c r="AS74" i="45"/>
  <c r="AH74" i="45"/>
  <c r="AK74" i="45" s="1"/>
  <c r="AA74" i="45"/>
  <c r="V74" i="45"/>
  <c r="Y74" i="45" s="1"/>
  <c r="R74" i="45"/>
  <c r="AS73" i="45"/>
  <c r="AH73" i="45"/>
  <c r="AK73" i="45" s="1"/>
  <c r="AA73" i="45"/>
  <c r="V73" i="45"/>
  <c r="Y73" i="45" s="1"/>
  <c r="R73" i="45"/>
  <c r="AS72" i="45"/>
  <c r="AH72" i="45"/>
  <c r="AK72" i="45" s="1"/>
  <c r="AA72" i="45"/>
  <c r="V72" i="45"/>
  <c r="Y72" i="45" s="1"/>
  <c r="R72" i="45"/>
  <c r="AS71" i="45"/>
  <c r="AH71" i="45"/>
  <c r="AK71" i="45" s="1"/>
  <c r="AA71" i="45"/>
  <c r="V71" i="45"/>
  <c r="Y71" i="45" s="1"/>
  <c r="R71" i="45"/>
  <c r="AS70" i="45"/>
  <c r="AH70" i="45"/>
  <c r="AK70" i="45" s="1"/>
  <c r="AA70" i="45"/>
  <c r="V70" i="45"/>
  <c r="Y70" i="45" s="1"/>
  <c r="R70" i="45"/>
  <c r="AS69" i="45"/>
  <c r="AH69" i="45"/>
  <c r="AK69" i="45" s="1"/>
  <c r="AA69" i="45"/>
  <c r="V69" i="45"/>
  <c r="Y69" i="45" s="1"/>
  <c r="R69" i="45"/>
  <c r="AS68" i="45"/>
  <c r="AH68" i="45"/>
  <c r="AK68" i="45" s="1"/>
  <c r="AA68" i="45"/>
  <c r="V68" i="45"/>
  <c r="Y68" i="45" s="1"/>
  <c r="R68" i="45"/>
  <c r="AS67" i="45"/>
  <c r="AH67" i="45"/>
  <c r="AK67" i="45" s="1"/>
  <c r="AA67" i="45"/>
  <c r="V67" i="45"/>
  <c r="Y67" i="45" s="1"/>
  <c r="R67" i="45"/>
  <c r="AS66" i="45"/>
  <c r="AH66" i="45"/>
  <c r="AK66" i="45" s="1"/>
  <c r="AA66" i="45"/>
  <c r="V66" i="45"/>
  <c r="Y66" i="45" s="1"/>
  <c r="R66" i="45"/>
  <c r="AS65" i="45"/>
  <c r="AH65" i="45"/>
  <c r="AK65" i="45" s="1"/>
  <c r="AA65" i="45"/>
  <c r="V65" i="45"/>
  <c r="Y65" i="45" s="1"/>
  <c r="R65" i="45"/>
  <c r="AS64" i="45"/>
  <c r="AH64" i="45"/>
  <c r="AK64" i="45" s="1"/>
  <c r="AA64" i="45"/>
  <c r="V64" i="45"/>
  <c r="Y64" i="45" s="1"/>
  <c r="R64" i="45"/>
  <c r="AS63" i="45"/>
  <c r="AH63" i="45"/>
  <c r="AK63" i="45" s="1"/>
  <c r="AA63" i="45"/>
  <c r="AB63" i="45" s="1"/>
  <c r="V63" i="45"/>
  <c r="Y63" i="45" s="1"/>
  <c r="R63" i="45"/>
  <c r="AS62" i="45"/>
  <c r="AH62" i="45"/>
  <c r="AK62" i="45" s="1"/>
  <c r="AA62" i="45"/>
  <c r="V62" i="45"/>
  <c r="Y62" i="45" s="1"/>
  <c r="R62" i="45"/>
  <c r="AS61" i="45"/>
  <c r="AH61" i="45"/>
  <c r="AK61" i="45" s="1"/>
  <c r="AA61" i="45"/>
  <c r="V61" i="45"/>
  <c r="Y61" i="45" s="1"/>
  <c r="R61" i="45"/>
  <c r="AS57" i="45"/>
  <c r="AT57" i="45" s="1"/>
  <c r="AU57" i="45" s="1"/>
  <c r="AH57" i="45"/>
  <c r="AK57" i="45" s="1"/>
  <c r="AL57" i="45" s="1"/>
  <c r="AB57" i="45"/>
  <c r="T57" i="45"/>
  <c r="S57" i="45"/>
  <c r="Q57" i="45"/>
  <c r="R57" i="45" s="1"/>
  <c r="M57" i="45"/>
  <c r="O57" i="45" s="1"/>
  <c r="I57" i="45"/>
  <c r="AS56" i="45"/>
  <c r="AH56" i="45"/>
  <c r="AK56" i="45" s="1"/>
  <c r="T56" i="45"/>
  <c r="S56" i="45"/>
  <c r="Q56" i="45"/>
  <c r="R56" i="45" s="1"/>
  <c r="M56" i="45"/>
  <c r="O56" i="45" s="1"/>
  <c r="I56" i="45"/>
  <c r="AS55" i="45"/>
  <c r="AH55" i="45"/>
  <c r="AK55" i="45" s="1"/>
  <c r="AA55" i="45"/>
  <c r="AB55" i="45" s="1"/>
  <c r="V55" i="45"/>
  <c r="Y55" i="45" s="1"/>
  <c r="R55" i="45"/>
  <c r="AS54" i="45"/>
  <c r="AH54" i="45"/>
  <c r="AK54" i="45" s="1"/>
  <c r="AA54" i="45"/>
  <c r="V54" i="45"/>
  <c r="Y54" i="45" s="1"/>
  <c r="R54" i="45"/>
  <c r="AS53" i="45"/>
  <c r="AH53" i="45"/>
  <c r="AK53" i="45" s="1"/>
  <c r="AA53" i="45"/>
  <c r="V53" i="45"/>
  <c r="Y53" i="45" s="1"/>
  <c r="R53" i="45"/>
  <c r="AS52" i="45"/>
  <c r="AH52" i="45"/>
  <c r="AK52" i="45" s="1"/>
  <c r="AA52" i="45"/>
  <c r="V52" i="45"/>
  <c r="Y52" i="45" s="1"/>
  <c r="R52" i="45"/>
  <c r="AS51" i="45"/>
  <c r="AH51" i="45"/>
  <c r="AK51" i="45" s="1"/>
  <c r="AA51" i="45"/>
  <c r="V51" i="45"/>
  <c r="Y51" i="45" s="1"/>
  <c r="R51" i="45"/>
  <c r="AS50" i="45"/>
  <c r="AH50" i="45"/>
  <c r="V50" i="45"/>
  <c r="Y50" i="45" s="1"/>
  <c r="Q50" i="45"/>
  <c r="AA50" i="45" s="1"/>
  <c r="M50" i="45"/>
  <c r="O50" i="45" s="1"/>
  <c r="O33" i="45" s="1"/>
  <c r="I50" i="45"/>
  <c r="I33" i="45" s="1"/>
  <c r="AS49" i="45"/>
  <c r="AH49" i="45"/>
  <c r="AK49" i="45" s="1"/>
  <c r="AA49" i="45"/>
  <c r="V49" i="45"/>
  <c r="Y49" i="45" s="1"/>
  <c r="R49" i="45"/>
  <c r="AS48" i="45"/>
  <c r="AH48" i="45"/>
  <c r="AK48" i="45" s="1"/>
  <c r="AA48" i="45"/>
  <c r="V48" i="45"/>
  <c r="Y48" i="45" s="1"/>
  <c r="R48" i="45"/>
  <c r="AS47" i="45"/>
  <c r="AH47" i="45"/>
  <c r="AK47" i="45" s="1"/>
  <c r="AA47" i="45"/>
  <c r="V47" i="45"/>
  <c r="Y47" i="45" s="1"/>
  <c r="R47" i="45"/>
  <c r="AS46" i="45"/>
  <c r="AH46" i="45"/>
  <c r="AK46" i="45" s="1"/>
  <c r="AA46" i="45"/>
  <c r="V46" i="45"/>
  <c r="Y46" i="45" s="1"/>
  <c r="R46" i="45"/>
  <c r="AS45" i="45"/>
  <c r="AH45" i="45"/>
  <c r="AK45" i="45" s="1"/>
  <c r="AA45" i="45"/>
  <c r="V45" i="45"/>
  <c r="Y45" i="45" s="1"/>
  <c r="R45" i="45"/>
  <c r="AS44" i="45"/>
  <c r="AH44" i="45"/>
  <c r="AK44" i="45" s="1"/>
  <c r="AA44" i="45"/>
  <c r="V44" i="45"/>
  <c r="Y44" i="45" s="1"/>
  <c r="R44" i="45"/>
  <c r="AS43" i="45"/>
  <c r="AH43" i="45"/>
  <c r="AK43" i="45" s="1"/>
  <c r="AA43" i="45"/>
  <c r="V43" i="45"/>
  <c r="Y43" i="45" s="1"/>
  <c r="R43" i="45"/>
  <c r="AS42" i="45"/>
  <c r="AH42" i="45"/>
  <c r="AK42" i="45" s="1"/>
  <c r="AA42" i="45"/>
  <c r="V42" i="45"/>
  <c r="Y42" i="45" s="1"/>
  <c r="R42" i="45"/>
  <c r="AS41" i="45"/>
  <c r="AH41" i="45"/>
  <c r="AK41" i="45" s="1"/>
  <c r="AA41" i="45"/>
  <c r="V41" i="45"/>
  <c r="Y41" i="45" s="1"/>
  <c r="R41" i="45"/>
  <c r="AR40" i="45"/>
  <c r="AS40" i="45" s="1"/>
  <c r="AH40" i="45"/>
  <c r="AK40" i="45" s="1"/>
  <c r="AA40" i="45"/>
  <c r="V40" i="45"/>
  <c r="Y40" i="45" s="1"/>
  <c r="R40" i="45"/>
  <c r="AR39" i="45"/>
  <c r="AS39" i="45" s="1"/>
  <c r="AH39" i="45"/>
  <c r="AK39" i="45" s="1"/>
  <c r="AA39" i="45"/>
  <c r="V39" i="45"/>
  <c r="Y39" i="45" s="1"/>
  <c r="R39" i="45"/>
  <c r="AS38" i="45"/>
  <c r="AH38" i="45"/>
  <c r="AK38" i="45" s="1"/>
  <c r="AA38" i="45"/>
  <c r="V38" i="45"/>
  <c r="Y38" i="45" s="1"/>
  <c r="R38" i="45"/>
  <c r="AR37" i="45"/>
  <c r="AS37" i="45" s="1"/>
  <c r="AH37" i="45"/>
  <c r="AK37" i="45" s="1"/>
  <c r="AA37" i="45"/>
  <c r="V37" i="45"/>
  <c r="Y37" i="45" s="1"/>
  <c r="R37" i="45"/>
  <c r="AS36" i="45"/>
  <c r="AH36" i="45"/>
  <c r="AK36" i="45" s="1"/>
  <c r="AA36" i="45"/>
  <c r="V36" i="45"/>
  <c r="Y36" i="45" s="1"/>
  <c r="R36" i="45"/>
  <c r="AS35" i="45"/>
  <c r="AH35" i="45"/>
  <c r="AK35" i="45" s="1"/>
  <c r="AA35" i="45"/>
  <c r="V35" i="45"/>
  <c r="Y35" i="45" s="1"/>
  <c r="R35" i="45"/>
  <c r="AS34" i="45"/>
  <c r="AH34" i="45"/>
  <c r="AK34" i="45" s="1"/>
  <c r="AA34" i="45"/>
  <c r="AB34" i="45" s="1"/>
  <c r="V34" i="45"/>
  <c r="Y34" i="45" s="1"/>
  <c r="R34" i="45"/>
  <c r="AH33" i="45"/>
  <c r="AK33" i="45" s="1"/>
  <c r="AD33" i="45"/>
  <c r="AC33" i="45"/>
  <c r="AA33" i="45"/>
  <c r="AB33" i="45" s="1"/>
  <c r="X33" i="45"/>
  <c r="W33" i="45"/>
  <c r="U33" i="45"/>
  <c r="T33" i="45"/>
  <c r="S33" i="45"/>
  <c r="P33" i="45"/>
  <c r="N33" i="45"/>
  <c r="L33" i="45"/>
  <c r="K33" i="45"/>
  <c r="J33" i="45"/>
  <c r="H33" i="45"/>
  <c r="AS32" i="45"/>
  <c r="AH32" i="45"/>
  <c r="AK32" i="45" s="1"/>
  <c r="V32" i="45"/>
  <c r="Y32" i="45" s="1"/>
  <c r="Q32" i="45"/>
  <c r="AA32" i="45" s="1"/>
  <c r="M32" i="45"/>
  <c r="O32" i="45" s="1"/>
  <c r="I32" i="45"/>
  <c r="AS31" i="45"/>
  <c r="AH31" i="45"/>
  <c r="AK31" i="45" s="1"/>
  <c r="V31" i="45"/>
  <c r="Y31" i="45" s="1"/>
  <c r="Q31" i="45"/>
  <c r="AA31" i="45" s="1"/>
  <c r="M31" i="45"/>
  <c r="O31" i="45" s="1"/>
  <c r="I31" i="45"/>
  <c r="AS30" i="45"/>
  <c r="AH30" i="45"/>
  <c r="AK30" i="45" s="1"/>
  <c r="AA30" i="45"/>
  <c r="AS29" i="45"/>
  <c r="AH29" i="45"/>
  <c r="AK29" i="45" s="1"/>
  <c r="AA29" i="45"/>
  <c r="AB29" i="45" s="1"/>
  <c r="AS28" i="45"/>
  <c r="AH28" i="45"/>
  <c r="AK28" i="45" s="1"/>
  <c r="AA28" i="45"/>
  <c r="AS27" i="45"/>
  <c r="AH27" i="45"/>
  <c r="AK27" i="45" s="1"/>
  <c r="AA27" i="45"/>
  <c r="AB27" i="45" s="1"/>
  <c r="AR26" i="45"/>
  <c r="AS26" i="45" s="1"/>
  <c r="AQ26" i="45"/>
  <c r="AH26" i="45"/>
  <c r="AK26" i="45" s="1"/>
  <c r="AA26" i="45"/>
  <c r="AH25" i="45"/>
  <c r="AK25" i="45" s="1"/>
  <c r="AA25" i="45"/>
  <c r="AB25" i="45" s="1"/>
  <c r="G25" i="45"/>
  <c r="AS24" i="45"/>
  <c r="AH24" i="45"/>
  <c r="AK24" i="45" s="1"/>
  <c r="V24" i="45"/>
  <c r="Y24" i="45" s="1"/>
  <c r="Q24" i="45"/>
  <c r="R24" i="45" s="1"/>
  <c r="M24" i="45"/>
  <c r="O24" i="45" s="1"/>
  <c r="I24" i="45"/>
  <c r="F24" i="45"/>
  <c r="AS23" i="45"/>
  <c r="AT23" i="45" s="1"/>
  <c r="AU23" i="45" s="1"/>
  <c r="AH23" i="45"/>
  <c r="AK23" i="45" s="1"/>
  <c r="AL23" i="45" s="1"/>
  <c r="AB23" i="45"/>
  <c r="X23" i="45"/>
  <c r="V23" i="45"/>
  <c r="Y23" i="45" s="1"/>
  <c r="Q23" i="45"/>
  <c r="R23" i="45" s="1"/>
  <c r="M23" i="45"/>
  <c r="O23" i="45" s="1"/>
  <c r="I23" i="45"/>
  <c r="AS22" i="45"/>
  <c r="AH22" i="45"/>
  <c r="AK22" i="45" s="1"/>
  <c r="Z22" i="45"/>
  <c r="X22" i="45"/>
  <c r="X21" i="45" s="1"/>
  <c r="V22" i="45"/>
  <c r="Y22" i="45" s="1"/>
  <c r="Q22" i="45"/>
  <c r="M22" i="45"/>
  <c r="O22" i="45" s="1"/>
  <c r="I22" i="45"/>
  <c r="AR21" i="45"/>
  <c r="AS21" i="45" s="1"/>
  <c r="AN21" i="45"/>
  <c r="AN175" i="45" s="1"/>
  <c r="AC11" i="41" s="1"/>
  <c r="AH21" i="45"/>
  <c r="AK21" i="45" s="1"/>
  <c r="AD21" i="45"/>
  <c r="AA21" i="45"/>
  <c r="AB21" i="45" s="1"/>
  <c r="W21" i="45"/>
  <c r="U21" i="45"/>
  <c r="T21" i="45"/>
  <c r="S21" i="45"/>
  <c r="P21" i="45"/>
  <c r="N21" i="45"/>
  <c r="L21" i="45"/>
  <c r="K21" i="45"/>
  <c r="J21" i="45"/>
  <c r="H21" i="45"/>
  <c r="R21" i="45"/>
  <c r="AS20" i="45"/>
  <c r="AT20" i="45" s="1"/>
  <c r="AH20" i="45"/>
  <c r="AK20" i="45" s="1"/>
  <c r="AL20" i="45" s="1"/>
  <c r="AS19" i="45"/>
  <c r="AI19" i="45" s="1"/>
  <c r="AM19" i="45" s="1"/>
  <c r="AH19" i="45"/>
  <c r="AK19" i="45" s="1"/>
  <c r="AL19" i="45" s="1"/>
  <c r="AB19" i="45"/>
  <c r="AS18" i="45"/>
  <c r="AT18" i="45" s="1"/>
  <c r="AU18" i="45" s="1"/>
  <c r="AH18" i="45"/>
  <c r="AK18" i="45" s="1"/>
  <c r="AL18" i="45" s="1"/>
  <c r="AB18" i="45"/>
  <c r="AS17" i="45"/>
  <c r="AT17" i="45" s="1"/>
  <c r="AU17" i="45" s="1"/>
  <c r="AH17" i="45"/>
  <c r="AK17" i="45" s="1"/>
  <c r="AL17" i="45" s="1"/>
  <c r="AB17" i="45"/>
  <c r="AS16" i="45"/>
  <c r="AT16" i="45" s="1"/>
  <c r="AU16" i="45" s="1"/>
  <c r="AH16" i="45"/>
  <c r="AK16" i="45" s="1"/>
  <c r="AL16" i="45" s="1"/>
  <c r="AB16" i="45"/>
  <c r="AS15" i="45"/>
  <c r="AI15" i="45" s="1"/>
  <c r="AM15" i="45" s="1"/>
  <c r="AH15" i="45"/>
  <c r="AK15" i="45" s="1"/>
  <c r="AL15" i="45" s="1"/>
  <c r="AB15" i="45"/>
  <c r="AR14" i="45"/>
  <c r="AS14" i="45" s="1"/>
  <c r="AH14" i="45"/>
  <c r="AK14" i="45" s="1"/>
  <c r="AD14" i="45"/>
  <c r="AA14" i="45"/>
  <c r="AT13" i="45"/>
  <c r="AI13" i="45"/>
  <c r="AM13" i="45" s="1"/>
  <c r="AH13" i="45"/>
  <c r="AK13" i="45" s="1"/>
  <c r="AL13" i="45" s="1"/>
  <c r="AB13" i="45"/>
  <c r="AS12" i="45"/>
  <c r="AT12" i="45" s="1"/>
  <c r="AU12" i="45" s="1"/>
  <c r="AH12" i="45"/>
  <c r="AK12" i="45" s="1"/>
  <c r="AL12" i="45" s="1"/>
  <c r="AB12" i="45"/>
  <c r="AS10" i="45"/>
  <c r="AH10" i="45"/>
  <c r="AK10" i="45" s="1"/>
  <c r="AL10" i="45" s="1"/>
  <c r="AB10" i="45"/>
  <c r="AS9" i="45"/>
  <c r="AT9" i="45" s="1"/>
  <c r="AU9" i="45" s="1"/>
  <c r="AH9" i="45"/>
  <c r="AK9" i="45" s="1"/>
  <c r="AL9" i="45" s="1"/>
  <c r="AB9" i="45"/>
  <c r="AR8" i="45"/>
  <c r="AJ8" i="45"/>
  <c r="AJ175" i="45" s="1"/>
  <c r="AH8" i="45"/>
  <c r="AD8" i="45"/>
  <c r="AA8" i="45"/>
  <c r="AB8" i="45" s="1"/>
  <c r="AH7" i="45"/>
  <c r="AK7" i="45" s="1"/>
  <c r="V7" i="45"/>
  <c r="Y7" i="45" s="1"/>
  <c r="Q7" i="45"/>
  <c r="AA7" i="45" s="1"/>
  <c r="M7" i="45"/>
  <c r="O7" i="45" s="1"/>
  <c r="I7" i="45"/>
  <c r="AH6" i="45"/>
  <c r="V6" i="45"/>
  <c r="Y6" i="45" s="1"/>
  <c r="Q6" i="45"/>
  <c r="R6" i="45" s="1"/>
  <c r="M6" i="45"/>
  <c r="O6" i="45" s="1"/>
  <c r="I6" i="45"/>
  <c r="AE175" i="45" l="1"/>
  <c r="AU20" i="45"/>
  <c r="AI59" i="45"/>
  <c r="AM59" i="45" s="1"/>
  <c r="AA22" i="45"/>
  <c r="AI22" i="45" s="1"/>
  <c r="AM22" i="45" s="1"/>
  <c r="AR25" i="45"/>
  <c r="AS25" i="45" s="1"/>
  <c r="AH80" i="45"/>
  <c r="AK80" i="45" s="1"/>
  <c r="AR33" i="45"/>
  <c r="AS33" i="45" s="1"/>
  <c r="AI33" i="45" s="1"/>
  <c r="AM33" i="45" s="1"/>
  <c r="AK8" i="45"/>
  <c r="V57" i="45"/>
  <c r="Y57" i="45" s="1"/>
  <c r="V56" i="45"/>
  <c r="Y56" i="45" s="1"/>
  <c r="AH20" i="7"/>
  <c r="AL20" i="7" s="1"/>
  <c r="AL14" i="45"/>
  <c r="AT14" i="45"/>
  <c r="AU14" i="45" s="1"/>
  <c r="AL21" i="45"/>
  <c r="AT80" i="45"/>
  <c r="AU80" i="45" s="1"/>
  <c r="AR134" i="45"/>
  <c r="AS134" i="45" s="1"/>
  <c r="AT134" i="45" s="1"/>
  <c r="AU134" i="45" s="1"/>
  <c r="R59" i="45"/>
  <c r="AT79" i="45"/>
  <c r="AU79" i="45" s="1"/>
  <c r="AT89" i="45"/>
  <c r="AU89" i="45" s="1"/>
  <c r="Y59" i="45"/>
  <c r="V59" i="45"/>
  <c r="AL158" i="45"/>
  <c r="AL162" i="45"/>
  <c r="AT144" i="45"/>
  <c r="AU144" i="45" s="1"/>
  <c r="S175" i="45"/>
  <c r="X175" i="45"/>
  <c r="Z175" i="45"/>
  <c r="I94" i="45"/>
  <c r="AI149" i="45"/>
  <c r="AM149" i="45" s="1"/>
  <c r="AT49" i="45"/>
  <c r="AU49" i="45" s="1"/>
  <c r="AI54" i="45"/>
  <c r="AM54" i="45" s="1"/>
  <c r="J175" i="45"/>
  <c r="W175" i="45"/>
  <c r="AT70" i="45"/>
  <c r="AU70" i="45" s="1"/>
  <c r="N175" i="45"/>
  <c r="U175" i="45"/>
  <c r="AI26" i="45"/>
  <c r="AM26" i="45" s="1"/>
  <c r="Q33" i="45"/>
  <c r="AT73" i="45"/>
  <c r="AU73" i="45" s="1"/>
  <c r="AT88" i="45"/>
  <c r="AU88" i="45" s="1"/>
  <c r="M94" i="45"/>
  <c r="AT145" i="45"/>
  <c r="AU145" i="45" s="1"/>
  <c r="T175" i="45"/>
  <c r="Q94" i="45"/>
  <c r="K175" i="45"/>
  <c r="AT128" i="45"/>
  <c r="AU128" i="45" s="1"/>
  <c r="AL166" i="45"/>
  <c r="AT126" i="45"/>
  <c r="AU126" i="45" s="1"/>
  <c r="AT139" i="45"/>
  <c r="AU139" i="45" s="1"/>
  <c r="AL25" i="45"/>
  <c r="Y125" i="45"/>
  <c r="AL160" i="45"/>
  <c r="AI128" i="45"/>
  <c r="AM128" i="45" s="1"/>
  <c r="AT133" i="45"/>
  <c r="AU133" i="45" s="1"/>
  <c r="AI151" i="45"/>
  <c r="AM151" i="45" s="1"/>
  <c r="AT152" i="45"/>
  <c r="AU152" i="45" s="1"/>
  <c r="AB128" i="45"/>
  <c r="AI136" i="45"/>
  <c r="AM136" i="45" s="1"/>
  <c r="AL140" i="45"/>
  <c r="AT143" i="45"/>
  <c r="AU143" i="45" s="1"/>
  <c r="AL79" i="45"/>
  <c r="AI126" i="45"/>
  <c r="AM126" i="45" s="1"/>
  <c r="AT127" i="45"/>
  <c r="AU127" i="45" s="1"/>
  <c r="AT141" i="45"/>
  <c r="AU141" i="45" s="1"/>
  <c r="AI43" i="45"/>
  <c r="AM43" i="45" s="1"/>
  <c r="AI135" i="45"/>
  <c r="AM135" i="45" s="1"/>
  <c r="AB143" i="45"/>
  <c r="AT64" i="45"/>
  <c r="AU64" i="45" s="1"/>
  <c r="R22" i="45"/>
  <c r="AT41" i="45"/>
  <c r="AU41" i="45" s="1"/>
  <c r="AL73" i="45"/>
  <c r="AL170" i="45"/>
  <c r="R7" i="45"/>
  <c r="AT51" i="45"/>
  <c r="AU51" i="45" s="1"/>
  <c r="AL139" i="45"/>
  <c r="AT147" i="45"/>
  <c r="AU147" i="45" s="1"/>
  <c r="AT68" i="45"/>
  <c r="AU68" i="45" s="1"/>
  <c r="AL164" i="45"/>
  <c r="AL168" i="45"/>
  <c r="AS8" i="45"/>
  <c r="AI8" i="45" s="1"/>
  <c r="AM8" i="45" s="1"/>
  <c r="AT36" i="45"/>
  <c r="AU36" i="45" s="1"/>
  <c r="AT42" i="45"/>
  <c r="AU42" i="45" s="1"/>
  <c r="AI47" i="45"/>
  <c r="AM47" i="45" s="1"/>
  <c r="AT65" i="45"/>
  <c r="AU65" i="45" s="1"/>
  <c r="AT72" i="45"/>
  <c r="AU72" i="45" s="1"/>
  <c r="AT77" i="45"/>
  <c r="AU77" i="45" s="1"/>
  <c r="AT132" i="45"/>
  <c r="AU132" i="45" s="1"/>
  <c r="AT140" i="45"/>
  <c r="AU140" i="45" s="1"/>
  <c r="AI143" i="45"/>
  <c r="AM143" i="45" s="1"/>
  <c r="AL172" i="45"/>
  <c r="AT25" i="45"/>
  <c r="AU25" i="45" s="1"/>
  <c r="AI29" i="45"/>
  <c r="AM29" i="45" s="1"/>
  <c r="AT46" i="45"/>
  <c r="AU46" i="45" s="1"/>
  <c r="AL67" i="45"/>
  <c r="AT69" i="45"/>
  <c r="AU69" i="45" s="1"/>
  <c r="AI73" i="45"/>
  <c r="AM73" i="45" s="1"/>
  <c r="AI88" i="45"/>
  <c r="AM88" i="45" s="1"/>
  <c r="AI147" i="45"/>
  <c r="AM147" i="45" s="1"/>
  <c r="AT21" i="45"/>
  <c r="AU21" i="45" s="1"/>
  <c r="R99" i="45"/>
  <c r="R116" i="45"/>
  <c r="AL174" i="45"/>
  <c r="AT26" i="45"/>
  <c r="AU26" i="45" s="1"/>
  <c r="AI27" i="45"/>
  <c r="AM27" i="45" s="1"/>
  <c r="AL40" i="45"/>
  <c r="AT45" i="45"/>
  <c r="AU45" i="45" s="1"/>
  <c r="AT62" i="45"/>
  <c r="AU62" i="45" s="1"/>
  <c r="AI69" i="45"/>
  <c r="AM69" i="45" s="1"/>
  <c r="AB88" i="45"/>
  <c r="AB126" i="45"/>
  <c r="AB147" i="45"/>
  <c r="AB151" i="45"/>
  <c r="AT151" i="45"/>
  <c r="AU151" i="45" s="1"/>
  <c r="AT35" i="45"/>
  <c r="AU35" i="45" s="1"/>
  <c r="AT54" i="45"/>
  <c r="AU54" i="45" s="1"/>
  <c r="AL55" i="45"/>
  <c r="AI62" i="45"/>
  <c r="AM62" i="45" s="1"/>
  <c r="AT66" i="45"/>
  <c r="AU66" i="45" s="1"/>
  <c r="AB67" i="45"/>
  <c r="AI153" i="45"/>
  <c r="AM153" i="45" s="1"/>
  <c r="AI18" i="45"/>
  <c r="AM18" i="45" s="1"/>
  <c r="AT19" i="45"/>
  <c r="AU19" i="45" s="1"/>
  <c r="AI67" i="45"/>
  <c r="AM67" i="45" s="1"/>
  <c r="AI76" i="45"/>
  <c r="AM76" i="45" s="1"/>
  <c r="AB80" i="45"/>
  <c r="AL81" i="45"/>
  <c r="AI82" i="45"/>
  <c r="AM82" i="45" s="1"/>
  <c r="AN82" i="45" s="1"/>
  <c r="AI86" i="45"/>
  <c r="AM86" i="45" s="1"/>
  <c r="AT93" i="45"/>
  <c r="AU93" i="45" s="1"/>
  <c r="R120" i="45"/>
  <c r="AL126" i="45"/>
  <c r="AB139" i="45"/>
  <c r="AB141" i="45"/>
  <c r="AT142" i="45"/>
  <c r="AU142" i="45" s="1"/>
  <c r="AI145" i="45"/>
  <c r="AM145" i="45" s="1"/>
  <c r="R154" i="45"/>
  <c r="R156" i="45"/>
  <c r="AL161" i="45"/>
  <c r="AL165" i="45"/>
  <c r="AL169" i="45"/>
  <c r="AL173" i="45"/>
  <c r="AI23" i="45"/>
  <c r="AM23" i="45" s="1"/>
  <c r="AI40" i="45"/>
  <c r="AM40" i="45" s="1"/>
  <c r="AI41" i="45"/>
  <c r="AM41" i="45" s="1"/>
  <c r="AI45" i="45"/>
  <c r="AM45" i="45" s="1"/>
  <c r="R50" i="45"/>
  <c r="R33" i="45" s="1"/>
  <c r="AL69" i="45"/>
  <c r="AT71" i="45"/>
  <c r="AU71" i="45" s="1"/>
  <c r="AB73" i="45"/>
  <c r="AL76" i="45"/>
  <c r="AI85" i="45"/>
  <c r="AM85" i="45" s="1"/>
  <c r="R125" i="45"/>
  <c r="AI130" i="45"/>
  <c r="AM130" i="45" s="1"/>
  <c r="AI36" i="45"/>
  <c r="AM36" i="45" s="1"/>
  <c r="AT37" i="45"/>
  <c r="AU37" i="45" s="1"/>
  <c r="AT44" i="45"/>
  <c r="AU44" i="45" s="1"/>
  <c r="AI49" i="45"/>
  <c r="AM49" i="45" s="1"/>
  <c r="AN49" i="45" s="1"/>
  <c r="AI52" i="45"/>
  <c r="AM52" i="45" s="1"/>
  <c r="AT61" i="45"/>
  <c r="AU61" i="45" s="1"/>
  <c r="AB69" i="45"/>
  <c r="AT74" i="45"/>
  <c r="AU74" i="45" s="1"/>
  <c r="AL77" i="45"/>
  <c r="Y78" i="45"/>
  <c r="AL89" i="45"/>
  <c r="AL92" i="45"/>
  <c r="AI93" i="45"/>
  <c r="AM93" i="45" s="1"/>
  <c r="R96" i="45"/>
  <c r="R103" i="45"/>
  <c r="R112" i="45"/>
  <c r="AB133" i="45"/>
  <c r="AB136" i="45"/>
  <c r="AT136" i="45"/>
  <c r="AU136" i="45" s="1"/>
  <c r="AI139" i="45"/>
  <c r="AM139" i="45" s="1"/>
  <c r="AI141" i="45"/>
  <c r="AM141" i="45" s="1"/>
  <c r="AB145" i="45"/>
  <c r="AT146" i="45"/>
  <c r="AU146" i="45" s="1"/>
  <c r="AL153" i="45"/>
  <c r="AL159" i="45"/>
  <c r="AL163" i="45"/>
  <c r="AL167" i="45"/>
  <c r="AL171" i="45"/>
  <c r="AT10" i="45"/>
  <c r="AU10" i="45" s="1"/>
  <c r="AT15" i="45"/>
  <c r="AU15" i="45" s="1"/>
  <c r="AI25" i="45"/>
  <c r="AM25" i="45" s="1"/>
  <c r="AL26" i="45"/>
  <c r="AT27" i="45"/>
  <c r="AU27" i="45" s="1"/>
  <c r="AL30" i="45"/>
  <c r="AT30" i="45"/>
  <c r="AU30" i="45" s="1"/>
  <c r="AL34" i="45"/>
  <c r="AB37" i="45"/>
  <c r="AI39" i="45"/>
  <c r="AM39" i="45" s="1"/>
  <c r="AB40" i="45"/>
  <c r="AI42" i="45"/>
  <c r="AM42" i="45" s="1"/>
  <c r="AN42" i="45" s="1"/>
  <c r="AI46" i="45"/>
  <c r="AM46" i="45" s="1"/>
  <c r="AT48" i="45"/>
  <c r="AU48" i="45" s="1"/>
  <c r="AI51" i="45"/>
  <c r="AM51" i="45" s="1"/>
  <c r="AT53" i="45"/>
  <c r="AU53" i="45" s="1"/>
  <c r="AB65" i="45"/>
  <c r="AB71" i="45"/>
  <c r="AI74" i="45"/>
  <c r="AM74" i="45" s="1"/>
  <c r="AI77" i="45"/>
  <c r="AM77" i="45" s="1"/>
  <c r="AA78" i="45"/>
  <c r="AL78" i="45" s="1"/>
  <c r="AI79" i="45"/>
  <c r="AM79" i="45" s="1"/>
  <c r="AI83" i="45"/>
  <c r="AM83" i="45" s="1"/>
  <c r="AL88" i="45"/>
  <c r="AI89" i="45"/>
  <c r="AM89" i="45" s="1"/>
  <c r="R97" i="45"/>
  <c r="R105" i="45"/>
  <c r="R114" i="45"/>
  <c r="R122" i="45"/>
  <c r="AA125" i="45"/>
  <c r="AI125" i="45" s="1"/>
  <c r="AM125" i="45" s="1"/>
  <c r="AB127" i="45"/>
  <c r="AL128" i="45"/>
  <c r="AT138" i="45"/>
  <c r="AU138" i="45" s="1"/>
  <c r="AI140" i="45"/>
  <c r="AM140" i="45" s="1"/>
  <c r="AL141" i="45"/>
  <c r="AB142" i="45"/>
  <c r="AL142" i="45"/>
  <c r="AL143" i="45"/>
  <c r="AB144" i="45"/>
  <c r="AL144" i="45"/>
  <c r="AL145" i="45"/>
  <c r="AB146" i="45"/>
  <c r="AL146" i="45"/>
  <c r="AL147" i="45"/>
  <c r="AI148" i="45"/>
  <c r="AM148" i="45" s="1"/>
  <c r="AL43" i="45"/>
  <c r="AL46" i="45"/>
  <c r="AL47" i="45"/>
  <c r="AL51" i="45"/>
  <c r="AL52" i="45"/>
  <c r="AI57" i="45"/>
  <c r="AM57" i="45" s="1"/>
  <c r="AI61" i="45"/>
  <c r="AM61" i="45" s="1"/>
  <c r="AL65" i="45"/>
  <c r="AI71" i="45"/>
  <c r="AM71" i="45" s="1"/>
  <c r="AL74" i="45"/>
  <c r="AI9" i="45"/>
  <c r="AM9" i="45" s="1"/>
  <c r="AI17" i="45"/>
  <c r="AM17" i="45" s="1"/>
  <c r="AI20" i="45"/>
  <c r="AM20" i="45" s="1"/>
  <c r="AT28" i="45"/>
  <c r="AU28" i="45" s="1"/>
  <c r="AT29" i="45"/>
  <c r="AU29" i="45" s="1"/>
  <c r="AI34" i="45"/>
  <c r="AM34" i="45" s="1"/>
  <c r="AI37" i="45"/>
  <c r="AM37" i="45" s="1"/>
  <c r="AT38" i="45"/>
  <c r="AU38" i="45" s="1"/>
  <c r="AT40" i="45"/>
  <c r="AU40" i="45" s="1"/>
  <c r="AB42" i="45"/>
  <c r="AB43" i="45"/>
  <c r="AB46" i="45"/>
  <c r="AB47" i="45"/>
  <c r="AB51" i="45"/>
  <c r="AB52" i="45"/>
  <c r="AI55" i="45"/>
  <c r="AM55" i="45" s="1"/>
  <c r="AI63" i="45"/>
  <c r="AM63" i="45" s="1"/>
  <c r="AI65" i="45"/>
  <c r="AM65" i="45" s="1"/>
  <c r="AL71" i="45"/>
  <c r="AB74" i="45"/>
  <c r="AT76" i="45"/>
  <c r="AU76" i="45" s="1"/>
  <c r="AB77" i="45"/>
  <c r="AB79" i="45"/>
  <c r="AI87" i="45"/>
  <c r="AM87" i="45" s="1"/>
  <c r="AB89" i="45"/>
  <c r="AI90" i="45"/>
  <c r="AM90" i="45" s="1"/>
  <c r="AL93" i="45"/>
  <c r="O94" i="45"/>
  <c r="R101" i="45"/>
  <c r="R108" i="45"/>
  <c r="R110" i="45"/>
  <c r="R118" i="45"/>
  <c r="AI127" i="45"/>
  <c r="AM127" i="45" s="1"/>
  <c r="AI131" i="45"/>
  <c r="AM131" i="45" s="1"/>
  <c r="AT131" i="45"/>
  <c r="AU131" i="45" s="1"/>
  <c r="AL133" i="45"/>
  <c r="AB140" i="45"/>
  <c r="AI142" i="45"/>
  <c r="AM142" i="45" s="1"/>
  <c r="AI144" i="45"/>
  <c r="AM144" i="45" s="1"/>
  <c r="AI146" i="45"/>
  <c r="AM146" i="45" s="1"/>
  <c r="AI150" i="45"/>
  <c r="AM150" i="45" s="1"/>
  <c r="AB153" i="45"/>
  <c r="AT153" i="45"/>
  <c r="AU153" i="45" s="1"/>
  <c r="AI84" i="45"/>
  <c r="AM84" i="45" s="1"/>
  <c r="AN84" i="45" s="1"/>
  <c r="AL91" i="45"/>
  <c r="AL127" i="45"/>
  <c r="AA21" i="7"/>
  <c r="AK21" i="7"/>
  <c r="AT21" i="7"/>
  <c r="AU21" i="7" s="1"/>
  <c r="AA20" i="7"/>
  <c r="AK20" i="7"/>
  <c r="AT50" i="45"/>
  <c r="AU50" i="45" s="1"/>
  <c r="AI50" i="45"/>
  <c r="AM50" i="45" s="1"/>
  <c r="AL50" i="45"/>
  <c r="AB50" i="45"/>
  <c r="AL7" i="45"/>
  <c r="AI7" i="45"/>
  <c r="AM7" i="45" s="1"/>
  <c r="AB7" i="45"/>
  <c r="AI14" i="45"/>
  <c r="AM14" i="45" s="1"/>
  <c r="AT33" i="45"/>
  <c r="AU33" i="45" s="1"/>
  <c r="Y33" i="45"/>
  <c r="AT39" i="45"/>
  <c r="AU39" i="45" s="1"/>
  <c r="AI32" i="45"/>
  <c r="AM32" i="45" s="1"/>
  <c r="AT32" i="45"/>
  <c r="AU32" i="45" s="1"/>
  <c r="AL32" i="45"/>
  <c r="AB32" i="45"/>
  <c r="AI31" i="45"/>
  <c r="AM31" i="45" s="1"/>
  <c r="AT31" i="45"/>
  <c r="AU31" i="45" s="1"/>
  <c r="AL31" i="45"/>
  <c r="AB31" i="45"/>
  <c r="AL70" i="45"/>
  <c r="AB70" i="45"/>
  <c r="AI70" i="45"/>
  <c r="AM70" i="45" s="1"/>
  <c r="AT81" i="45"/>
  <c r="AU81" i="45" s="1"/>
  <c r="AI81" i="45"/>
  <c r="AM81" i="45" s="1"/>
  <c r="AI103" i="45"/>
  <c r="AM103" i="45" s="1"/>
  <c r="AT103" i="45"/>
  <c r="AU103" i="45" s="1"/>
  <c r="AL103" i="45"/>
  <c r="AB103" i="45"/>
  <c r="AB106" i="45"/>
  <c r="AL106" i="45"/>
  <c r="AT112" i="45"/>
  <c r="AU112" i="45" s="1"/>
  <c r="AL112" i="45"/>
  <c r="AB112" i="45"/>
  <c r="AI112" i="45"/>
  <c r="AM112" i="45" s="1"/>
  <c r="AI113" i="45"/>
  <c r="AM113" i="45" s="1"/>
  <c r="AT113" i="45"/>
  <c r="AU113" i="45" s="1"/>
  <c r="AL113" i="45"/>
  <c r="AB113" i="45"/>
  <c r="AT120" i="45"/>
  <c r="AU120" i="45" s="1"/>
  <c r="AL120" i="45"/>
  <c r="AB120" i="45"/>
  <c r="AI120" i="45"/>
  <c r="AM120" i="45" s="1"/>
  <c r="AI121" i="45"/>
  <c r="AM121" i="45" s="1"/>
  <c r="AT121" i="45"/>
  <c r="AU121" i="45" s="1"/>
  <c r="AL121" i="45"/>
  <c r="AB121" i="45"/>
  <c r="AI12" i="45"/>
  <c r="AM12" i="45" s="1"/>
  <c r="AI16" i="45"/>
  <c r="AM16" i="45" s="1"/>
  <c r="AU13" i="45"/>
  <c r="G175" i="45"/>
  <c r="G11" i="41" s="1"/>
  <c r="AL8" i="45"/>
  <c r="AB14" i="45"/>
  <c r="I21" i="45"/>
  <c r="M21" i="45"/>
  <c r="O21" i="45" s="1"/>
  <c r="V21" i="45"/>
  <c r="Y21" i="45" s="1"/>
  <c r="AI21" i="45"/>
  <c r="AM21" i="45" s="1"/>
  <c r="AB26" i="45"/>
  <c r="AL27" i="45"/>
  <c r="AI28" i="45"/>
  <c r="AM28" i="45" s="1"/>
  <c r="AL29" i="45"/>
  <c r="AI30" i="45"/>
  <c r="AM30" i="45" s="1"/>
  <c r="R32" i="45"/>
  <c r="V33" i="45"/>
  <c r="AT34" i="45"/>
  <c r="AU34" i="45" s="1"/>
  <c r="AI35" i="45"/>
  <c r="AM35" i="45" s="1"/>
  <c r="AL37" i="45"/>
  <c r="AI38" i="45"/>
  <c r="AM38" i="45" s="1"/>
  <c r="AL42" i="45"/>
  <c r="AT43" i="45"/>
  <c r="AU43" i="45" s="1"/>
  <c r="AI44" i="45"/>
  <c r="AM44" i="45" s="1"/>
  <c r="AT47" i="45"/>
  <c r="AU47" i="45" s="1"/>
  <c r="AI48" i="45"/>
  <c r="AM48" i="45" s="1"/>
  <c r="AT52" i="45"/>
  <c r="AU52" i="45" s="1"/>
  <c r="AI53" i="45"/>
  <c r="AM53" i="45" s="1"/>
  <c r="AT55" i="45"/>
  <c r="AU55" i="45" s="1"/>
  <c r="AB62" i="45"/>
  <c r="AL62" i="45"/>
  <c r="AT63" i="45"/>
  <c r="AU63" i="45" s="1"/>
  <c r="AL63" i="45"/>
  <c r="AT67" i="45"/>
  <c r="AU67" i="45" s="1"/>
  <c r="Y94" i="45"/>
  <c r="AL129" i="45"/>
  <c r="AI134" i="45"/>
  <c r="AM134" i="45" s="1"/>
  <c r="AL66" i="45"/>
  <c r="AB66" i="45"/>
  <c r="AI66" i="45"/>
  <c r="AM66" i="45" s="1"/>
  <c r="AI95" i="45"/>
  <c r="AM95" i="45" s="1"/>
  <c r="AT95" i="45"/>
  <c r="AU95" i="45" s="1"/>
  <c r="AL95" i="45"/>
  <c r="AB95" i="45"/>
  <c r="AT97" i="45"/>
  <c r="AU97" i="45" s="1"/>
  <c r="AL97" i="45"/>
  <c r="AB97" i="45"/>
  <c r="AI97" i="45"/>
  <c r="AM97" i="45" s="1"/>
  <c r="AI98" i="45"/>
  <c r="AM98" i="45" s="1"/>
  <c r="AT98" i="45"/>
  <c r="AU98" i="45" s="1"/>
  <c r="AL98" i="45"/>
  <c r="AB98" i="45"/>
  <c r="AT105" i="45"/>
  <c r="AU105" i="45" s="1"/>
  <c r="AL105" i="45"/>
  <c r="AB105" i="45"/>
  <c r="AI105" i="45"/>
  <c r="AM105" i="45" s="1"/>
  <c r="AI114" i="45"/>
  <c r="AM114" i="45" s="1"/>
  <c r="AT114" i="45"/>
  <c r="AU114" i="45" s="1"/>
  <c r="AL114" i="45"/>
  <c r="AB114" i="45"/>
  <c r="AI122" i="45"/>
  <c r="AM122" i="45" s="1"/>
  <c r="AT122" i="45"/>
  <c r="AU122" i="45" s="1"/>
  <c r="AL122" i="45"/>
  <c r="AB122" i="45"/>
  <c r="AI155" i="45"/>
  <c r="AM155" i="45" s="1"/>
  <c r="AT155" i="45"/>
  <c r="AU155" i="45" s="1"/>
  <c r="AL155" i="45"/>
  <c r="AB155" i="45"/>
  <c r="AI10" i="45"/>
  <c r="AM10" i="45" s="1"/>
  <c r="AA24" i="45"/>
  <c r="AB24" i="45" s="1"/>
  <c r="AA6" i="45"/>
  <c r="AK6" i="45"/>
  <c r="AD175" i="45"/>
  <c r="H175" i="45"/>
  <c r="L175" i="45"/>
  <c r="P175" i="45"/>
  <c r="AB22" i="45"/>
  <c r="AL22" i="45"/>
  <c r="R31" i="45"/>
  <c r="M33" i="45"/>
  <c r="AL33" i="45"/>
  <c r="AB36" i="45"/>
  <c r="AL36" i="45"/>
  <c r="AB39" i="45"/>
  <c r="AL39" i="45"/>
  <c r="AB41" i="45"/>
  <c r="AL41" i="45"/>
  <c r="AB45" i="45"/>
  <c r="AL45" i="45"/>
  <c r="AB49" i="45"/>
  <c r="AL49" i="45"/>
  <c r="AB54" i="45"/>
  <c r="AL54" i="45"/>
  <c r="AA56" i="45"/>
  <c r="AB61" i="45"/>
  <c r="AL61" i="45"/>
  <c r="AI68" i="45"/>
  <c r="AM68" i="45" s="1"/>
  <c r="AL68" i="45"/>
  <c r="AB68" i="45"/>
  <c r="AI72" i="45"/>
  <c r="AM72" i="45" s="1"/>
  <c r="AL72" i="45"/>
  <c r="AB72" i="45"/>
  <c r="AI96" i="45"/>
  <c r="AM96" i="45" s="1"/>
  <c r="AT96" i="45"/>
  <c r="AU96" i="45" s="1"/>
  <c r="AL96" i="45"/>
  <c r="AB96" i="45"/>
  <c r="AI99" i="45"/>
  <c r="AM99" i="45" s="1"/>
  <c r="AT99" i="45"/>
  <c r="AU99" i="45" s="1"/>
  <c r="AL99" i="45"/>
  <c r="AB99" i="45"/>
  <c r="AI109" i="45"/>
  <c r="AM109" i="45" s="1"/>
  <c r="AT109" i="45"/>
  <c r="AU109" i="45" s="1"/>
  <c r="AL109" i="45"/>
  <c r="AB109" i="45"/>
  <c r="AT116" i="45"/>
  <c r="AU116" i="45" s="1"/>
  <c r="AL116" i="45"/>
  <c r="AB116" i="45"/>
  <c r="AI116" i="45"/>
  <c r="AM116" i="45" s="1"/>
  <c r="AI117" i="45"/>
  <c r="AM117" i="45" s="1"/>
  <c r="AT117" i="45"/>
  <c r="AU117" i="45" s="1"/>
  <c r="AL117" i="45"/>
  <c r="AB117" i="45"/>
  <c r="AI124" i="45"/>
  <c r="AM124" i="45" s="1"/>
  <c r="AT124" i="45"/>
  <c r="AU124" i="45" s="1"/>
  <c r="AL124" i="45"/>
  <c r="AT154" i="45"/>
  <c r="AU154" i="45" s="1"/>
  <c r="AL154" i="45"/>
  <c r="AB154" i="45"/>
  <c r="AI154" i="45"/>
  <c r="AM154" i="45" s="1"/>
  <c r="AI156" i="45"/>
  <c r="AM156" i="45" s="1"/>
  <c r="AT156" i="45"/>
  <c r="AU156" i="45" s="1"/>
  <c r="AL156" i="45"/>
  <c r="AB156" i="45"/>
  <c r="AT22" i="45"/>
  <c r="AU22" i="45" s="1"/>
  <c r="AB28" i="45"/>
  <c r="AL28" i="45"/>
  <c r="AB30" i="45"/>
  <c r="AB35" i="45"/>
  <c r="AL35" i="45"/>
  <c r="AB38" i="45"/>
  <c r="AL38" i="45"/>
  <c r="AB44" i="45"/>
  <c r="AL44" i="45"/>
  <c r="AB48" i="45"/>
  <c r="AL48" i="45"/>
  <c r="AB53" i="45"/>
  <c r="AL53" i="45"/>
  <c r="AI64" i="45"/>
  <c r="AM64" i="45" s="1"/>
  <c r="AL64" i="45"/>
  <c r="AB64" i="45"/>
  <c r="AI75" i="45"/>
  <c r="AM75" i="45" s="1"/>
  <c r="AT75" i="45"/>
  <c r="AU75" i="45" s="1"/>
  <c r="AT101" i="45"/>
  <c r="AU101" i="45" s="1"/>
  <c r="AL101" i="45"/>
  <c r="AB101" i="45"/>
  <c r="AI101" i="45"/>
  <c r="AM101" i="45" s="1"/>
  <c r="AI102" i="45"/>
  <c r="AM102" i="45" s="1"/>
  <c r="AT102" i="45"/>
  <c r="AU102" i="45" s="1"/>
  <c r="AL102" i="45"/>
  <c r="AB102" i="45"/>
  <c r="AT108" i="45"/>
  <c r="AU108" i="45" s="1"/>
  <c r="AL108" i="45"/>
  <c r="AB108" i="45"/>
  <c r="AI108" i="45"/>
  <c r="AM108" i="45" s="1"/>
  <c r="AI110" i="45"/>
  <c r="AM110" i="45" s="1"/>
  <c r="AT110" i="45"/>
  <c r="AU110" i="45" s="1"/>
  <c r="AL110" i="45"/>
  <c r="AB110" i="45"/>
  <c r="AI118" i="45"/>
  <c r="AM118" i="45" s="1"/>
  <c r="AT118" i="45"/>
  <c r="AU118" i="45" s="1"/>
  <c r="AL118" i="45"/>
  <c r="AB118" i="45"/>
  <c r="AT91" i="45"/>
  <c r="AU91" i="45" s="1"/>
  <c r="AT92" i="45"/>
  <c r="AU92" i="45" s="1"/>
  <c r="AA100" i="45"/>
  <c r="AA104" i="45"/>
  <c r="AA107" i="45"/>
  <c r="AA111" i="45"/>
  <c r="AA115" i="45"/>
  <c r="AA119" i="45"/>
  <c r="AA123" i="45"/>
  <c r="AT129" i="45"/>
  <c r="AU129" i="45" s="1"/>
  <c r="AL130" i="45"/>
  <c r="AI132" i="45"/>
  <c r="AM132" i="45" s="1"/>
  <c r="AL134" i="45"/>
  <c r="AL135" i="45"/>
  <c r="AI137" i="45"/>
  <c r="AM137" i="45" s="1"/>
  <c r="AI138" i="45"/>
  <c r="AM138" i="45" s="1"/>
  <c r="AL148" i="45"/>
  <c r="AL149" i="45"/>
  <c r="AL150" i="45"/>
  <c r="AI152" i="45"/>
  <c r="AM152" i="45" s="1"/>
  <c r="AA157" i="45"/>
  <c r="AT158" i="45"/>
  <c r="AU158" i="45" s="1"/>
  <c r="AT159" i="45"/>
  <c r="AU159" i="45" s="1"/>
  <c r="AT160" i="45"/>
  <c r="AU160" i="45" s="1"/>
  <c r="AT161" i="45"/>
  <c r="AU161" i="45" s="1"/>
  <c r="AT162" i="45"/>
  <c r="AU162" i="45" s="1"/>
  <c r="AT163" i="45"/>
  <c r="AU163" i="45" s="1"/>
  <c r="AT164" i="45"/>
  <c r="AU164" i="45" s="1"/>
  <c r="AT165" i="45"/>
  <c r="AU165" i="45" s="1"/>
  <c r="AT166" i="45"/>
  <c r="AU166" i="45" s="1"/>
  <c r="AT167" i="45"/>
  <c r="AU167" i="45" s="1"/>
  <c r="AT168" i="45"/>
  <c r="AU168" i="45" s="1"/>
  <c r="AT169" i="45"/>
  <c r="AU169" i="45" s="1"/>
  <c r="AT170" i="45"/>
  <c r="AU170" i="45" s="1"/>
  <c r="AT171" i="45"/>
  <c r="AU171" i="45" s="1"/>
  <c r="AT172" i="45"/>
  <c r="AU172" i="45" s="1"/>
  <c r="AT173" i="45"/>
  <c r="AU173" i="45" s="1"/>
  <c r="AT174" i="45"/>
  <c r="AU174" i="45" s="1"/>
  <c r="AI80" i="45"/>
  <c r="AM80" i="45" s="1"/>
  <c r="AB82" i="45"/>
  <c r="AL82" i="45"/>
  <c r="AB83" i="45"/>
  <c r="AL83" i="45"/>
  <c r="AB84" i="45"/>
  <c r="AL84" i="45"/>
  <c r="AB85" i="45"/>
  <c r="AL85" i="45"/>
  <c r="AB86" i="45"/>
  <c r="AL86" i="45"/>
  <c r="AI91" i="45"/>
  <c r="AM91" i="45" s="1"/>
  <c r="AI92" i="45"/>
  <c r="AM92" i="45" s="1"/>
  <c r="R93" i="45"/>
  <c r="R78" i="45" s="1"/>
  <c r="AR94" i="45"/>
  <c r="AS94" i="45" s="1"/>
  <c r="R95" i="45"/>
  <c r="R98" i="45"/>
  <c r="R102" i="45"/>
  <c r="R106" i="45"/>
  <c r="R109" i="45"/>
  <c r="R113" i="45"/>
  <c r="R117" i="45"/>
  <c r="R121" i="45"/>
  <c r="R124" i="45"/>
  <c r="AB124" i="45"/>
  <c r="AI129" i="45"/>
  <c r="AM129" i="45" s="1"/>
  <c r="AB130" i="45"/>
  <c r="AT130" i="45"/>
  <c r="AU130" i="45" s="1"/>
  <c r="AL131" i="45"/>
  <c r="AI133" i="45"/>
  <c r="AM133" i="45" s="1"/>
  <c r="AB134" i="45"/>
  <c r="AB135" i="45"/>
  <c r="AT135" i="45"/>
  <c r="AU135" i="45" s="1"/>
  <c r="AL136" i="45"/>
  <c r="AB148" i="45"/>
  <c r="AT148" i="45"/>
  <c r="AU148" i="45" s="1"/>
  <c r="AB149" i="45"/>
  <c r="AT149" i="45"/>
  <c r="AU149" i="45" s="1"/>
  <c r="AB150" i="45"/>
  <c r="AT150" i="45"/>
  <c r="AU150" i="45" s="1"/>
  <c r="AL151" i="45"/>
  <c r="R155" i="45"/>
  <c r="AI158" i="45"/>
  <c r="AM158" i="45" s="1"/>
  <c r="AI159" i="45"/>
  <c r="AM159" i="45" s="1"/>
  <c r="AI160" i="45"/>
  <c r="AM160" i="45" s="1"/>
  <c r="AI161" i="45"/>
  <c r="AM161" i="45" s="1"/>
  <c r="AI162" i="45"/>
  <c r="AM162" i="45" s="1"/>
  <c r="AI163" i="45"/>
  <c r="AM163" i="45" s="1"/>
  <c r="AI164" i="45"/>
  <c r="AM164" i="45" s="1"/>
  <c r="AI165" i="45"/>
  <c r="AM165" i="45" s="1"/>
  <c r="AI166" i="45"/>
  <c r="AM166" i="45" s="1"/>
  <c r="AI167" i="45"/>
  <c r="AM167" i="45" s="1"/>
  <c r="AI168" i="45"/>
  <c r="AM168" i="45" s="1"/>
  <c r="AI169" i="45"/>
  <c r="AM169" i="45" s="1"/>
  <c r="AI170" i="45"/>
  <c r="AM170" i="45" s="1"/>
  <c r="AI171" i="45"/>
  <c r="AM171" i="45" s="1"/>
  <c r="AI172" i="45"/>
  <c r="AM172" i="45" s="1"/>
  <c r="AI173" i="45"/>
  <c r="AM173" i="45" s="1"/>
  <c r="AI174" i="45"/>
  <c r="AM174" i="45" s="1"/>
  <c r="AT82" i="45"/>
  <c r="AU82" i="45" s="1"/>
  <c r="AT83" i="45"/>
  <c r="AU83" i="45" s="1"/>
  <c r="AT84" i="45"/>
  <c r="AU84" i="45" s="1"/>
  <c r="AT85" i="45"/>
  <c r="AU85" i="45" s="1"/>
  <c r="AT86" i="45"/>
  <c r="AU86" i="45" s="1"/>
  <c r="AB93" i="45"/>
  <c r="AS106" i="45"/>
  <c r="AI106" i="45" s="1"/>
  <c r="AM106" i="45" s="1"/>
  <c r="AL132" i="45"/>
  <c r="AL137" i="45"/>
  <c r="AT137" i="45"/>
  <c r="AU137" i="45" s="1"/>
  <c r="AL138" i="45"/>
  <c r="AL152" i="45"/>
  <c r="AR78" i="45"/>
  <c r="AS78" i="45" s="1"/>
  <c r="AL80" i="45"/>
  <c r="AB91" i="45"/>
  <c r="AB92" i="45"/>
  <c r="V94" i="45"/>
  <c r="AB129" i="45"/>
  <c r="AB132" i="45"/>
  <c r="AB138" i="45"/>
  <c r="AB152" i="45"/>
  <c r="AB158" i="45"/>
  <c r="AB159" i="45"/>
  <c r="AB160" i="45"/>
  <c r="AB161" i="45"/>
  <c r="AB162" i="45"/>
  <c r="AB163" i="45"/>
  <c r="AB164" i="45"/>
  <c r="AB165" i="45"/>
  <c r="AB166" i="45"/>
  <c r="AB167" i="45"/>
  <c r="AB168" i="45"/>
  <c r="AB169" i="45"/>
  <c r="AB170" i="45"/>
  <c r="AB171" i="45"/>
  <c r="AB172" i="45"/>
  <c r="AB173" i="45"/>
  <c r="AB174" i="45"/>
  <c r="I175" i="45" l="1"/>
  <c r="AT8" i="45"/>
  <c r="AU8" i="45" s="1"/>
  <c r="Q175" i="45"/>
  <c r="AB78" i="45"/>
  <c r="AT78" i="45"/>
  <c r="AU78" i="45" s="1"/>
  <c r="AB125" i="45"/>
  <c r="M175" i="45"/>
  <c r="AT125" i="45"/>
  <c r="AU125" i="45" s="1"/>
  <c r="AL125" i="45"/>
  <c r="O175" i="45"/>
  <c r="Y175" i="45"/>
  <c r="AL111" i="45"/>
  <c r="AB111" i="45"/>
  <c r="AI111" i="45"/>
  <c r="AM111" i="45" s="1"/>
  <c r="AT111" i="45"/>
  <c r="AU111" i="45" s="1"/>
  <c r="AL24" i="45"/>
  <c r="AT24" i="45"/>
  <c r="AU24" i="45" s="1"/>
  <c r="AI24" i="45"/>
  <c r="AM24" i="45" s="1"/>
  <c r="AT106" i="45"/>
  <c r="AU106" i="45" s="1"/>
  <c r="AL157" i="45"/>
  <c r="AB157" i="45"/>
  <c r="AI157" i="45"/>
  <c r="AM157" i="45" s="1"/>
  <c r="AT157" i="45"/>
  <c r="AU157" i="45" s="1"/>
  <c r="AL115" i="45"/>
  <c r="AB115" i="45"/>
  <c r="AI115" i="45"/>
  <c r="AM115" i="45" s="1"/>
  <c r="AT115" i="45"/>
  <c r="AU115" i="45" s="1"/>
  <c r="AL100" i="45"/>
  <c r="AB100" i="45"/>
  <c r="AI100" i="45"/>
  <c r="AM100" i="45" s="1"/>
  <c r="AT100" i="45"/>
  <c r="AU100" i="45" s="1"/>
  <c r="AI78" i="45"/>
  <c r="AM78" i="45" s="1"/>
  <c r="AT94" i="45"/>
  <c r="AU94" i="45" s="1"/>
  <c r="AI94" i="45"/>
  <c r="AM94" i="45" s="1"/>
  <c r="AL119" i="45"/>
  <c r="AB119" i="45"/>
  <c r="AI119" i="45"/>
  <c r="AM119" i="45" s="1"/>
  <c r="AT119" i="45"/>
  <c r="AU119" i="45" s="1"/>
  <c r="AL104" i="45"/>
  <c r="AB104" i="45"/>
  <c r="AI104" i="45"/>
  <c r="AM104" i="45" s="1"/>
  <c r="AT104" i="45"/>
  <c r="AU104" i="45" s="1"/>
  <c r="AI56" i="45"/>
  <c r="AM56" i="45" s="1"/>
  <c r="AT56" i="45"/>
  <c r="AU56" i="45" s="1"/>
  <c r="AL56" i="45"/>
  <c r="AB56" i="45"/>
  <c r="AA175" i="45"/>
  <c r="AL6" i="45"/>
  <c r="AB6" i="45"/>
  <c r="AI6" i="45"/>
  <c r="AH175" i="45"/>
  <c r="V175" i="45"/>
  <c r="AL123" i="45"/>
  <c r="AB123" i="45"/>
  <c r="AI123" i="45"/>
  <c r="AM123" i="45" s="1"/>
  <c r="AT123" i="45"/>
  <c r="AU123" i="45" s="1"/>
  <c r="AL107" i="45"/>
  <c r="AB107" i="45"/>
  <c r="AI107" i="45"/>
  <c r="AM107" i="45" s="1"/>
  <c r="AT107" i="45"/>
  <c r="AU107" i="45" s="1"/>
  <c r="R94" i="45"/>
  <c r="R175" i="45" s="1"/>
  <c r="AK175" i="45"/>
  <c r="AB175" i="45" l="1"/>
  <c r="AI175" i="45"/>
  <c r="AA11" i="41" s="1"/>
  <c r="AM6" i="45"/>
  <c r="AM175" i="45" s="1"/>
  <c r="AL175" i="45"/>
  <c r="W8" i="34" l="1"/>
  <c r="O8" i="34" s="1"/>
  <c r="N8" i="34"/>
  <c r="Q8" i="34" s="1"/>
  <c r="R8" i="34" s="1"/>
  <c r="S8" i="34" s="1"/>
  <c r="J8" i="34"/>
  <c r="AU91" i="1"/>
  <c r="AK91" i="1" s="1"/>
  <c r="AO91" i="1" s="1"/>
  <c r="AJ91" i="1"/>
  <c r="AM91" i="1" s="1"/>
  <c r="AN91" i="1" s="1"/>
  <c r="AD91" i="1"/>
  <c r="AU90" i="1"/>
  <c r="AK90" i="1" s="1"/>
  <c r="AO90" i="1" s="1"/>
  <c r="AJ90" i="1"/>
  <c r="AM90" i="1" s="1"/>
  <c r="AN90" i="1" s="1"/>
  <c r="AD90" i="1"/>
  <c r="AU89" i="1"/>
  <c r="AK89" i="1" s="1"/>
  <c r="AO89" i="1" s="1"/>
  <c r="AJ89" i="1"/>
  <c r="AM89" i="1" s="1"/>
  <c r="AN89" i="1" s="1"/>
  <c r="AD89" i="1"/>
  <c r="AW58" i="1"/>
  <c r="AW28" i="1"/>
  <c r="AW95" i="1"/>
  <c r="AW94" i="1"/>
  <c r="AU92" i="1"/>
  <c r="AK92" i="1" s="1"/>
  <c r="AO92" i="1" s="1"/>
  <c r="AJ92" i="1"/>
  <c r="AM92" i="1" s="1"/>
  <c r="AN92" i="1" s="1"/>
  <c r="AD92" i="1"/>
  <c r="AU88" i="1"/>
  <c r="AJ88" i="1"/>
  <c r="AM88" i="1" s="1"/>
  <c r="X88" i="1"/>
  <c r="AA88" i="1" s="1"/>
  <c r="O88" i="1"/>
  <c r="Q88" i="1" s="1"/>
  <c r="R88" i="1" s="1"/>
  <c r="S88" i="1" s="1"/>
  <c r="K88" i="1"/>
  <c r="AC88" i="1" l="1"/>
  <c r="T88" i="1"/>
  <c r="AK88" i="1" l="1"/>
  <c r="AO88" i="1" s="1"/>
  <c r="AD88" i="1"/>
  <c r="AN88" i="1"/>
  <c r="E23" i="7"/>
  <c r="F23" i="7"/>
  <c r="G23" i="7"/>
  <c r="I23" i="7"/>
  <c r="J23" i="7"/>
  <c r="K23" i="7"/>
  <c r="M23" i="7"/>
  <c r="O23" i="7"/>
  <c r="R23" i="7"/>
  <c r="S23" i="7"/>
  <c r="T23" i="7"/>
  <c r="V23" i="7"/>
  <c r="W23" i="7"/>
  <c r="Y23" i="7"/>
  <c r="AB23" i="7"/>
  <c r="AC23" i="7"/>
  <c r="AD23" i="7"/>
  <c r="AE23" i="7"/>
  <c r="AF23" i="7"/>
  <c r="AS22" i="7"/>
  <c r="AG22" i="7"/>
  <c r="AJ22" i="7" s="1"/>
  <c r="Z22" i="7"/>
  <c r="AH22" i="7" l="1"/>
  <c r="AL22" i="7" s="1"/>
  <c r="AA22" i="7"/>
  <c r="AK22" i="7"/>
  <c r="AT22" i="7"/>
  <c r="AU22" i="7" s="1"/>
  <c r="AR10" i="7" l="1"/>
  <c r="AU86" i="1"/>
  <c r="AJ86" i="1"/>
  <c r="AM86" i="1" s="1"/>
  <c r="X86" i="1"/>
  <c r="AA86" i="1" s="1"/>
  <c r="O86" i="1"/>
  <c r="Q86" i="1" s="1"/>
  <c r="R86" i="1" s="1"/>
  <c r="S86" i="1" s="1"/>
  <c r="K86" i="1"/>
  <c r="H5" i="34"/>
  <c r="G5" i="34"/>
  <c r="F5" i="34"/>
  <c r="AU87" i="1"/>
  <c r="AK87" i="1" s="1"/>
  <c r="AO87" i="1" s="1"/>
  <c r="AJ87" i="1"/>
  <c r="AM87" i="1" s="1"/>
  <c r="AN87" i="1" s="1"/>
  <c r="AD87" i="1"/>
  <c r="AS6" i="7"/>
  <c r="AS7" i="7"/>
  <c r="AS8" i="7"/>
  <c r="AS9" i="7"/>
  <c r="AS10" i="7"/>
  <c r="AS11" i="7"/>
  <c r="AS12" i="7"/>
  <c r="AS13" i="7"/>
  <c r="AS14" i="7"/>
  <c r="AS15" i="7"/>
  <c r="AS16" i="7"/>
  <c r="AS17" i="7"/>
  <c r="AS18" i="7"/>
  <c r="AS19" i="7"/>
  <c r="AT19" i="7" s="1"/>
  <c r="AU19" i="7" s="1"/>
  <c r="AS5" i="7"/>
  <c r="H12" i="19"/>
  <c r="K12" i="19"/>
  <c r="L12" i="19"/>
  <c r="N12" i="19"/>
  <c r="P12" i="19"/>
  <c r="S12" i="19"/>
  <c r="T12" i="19"/>
  <c r="U12" i="19"/>
  <c r="W12" i="19"/>
  <c r="X12" i="19"/>
  <c r="Z12" i="19"/>
  <c r="AC12" i="19"/>
  <c r="AD12" i="19"/>
  <c r="AE12" i="19"/>
  <c r="AF12" i="19"/>
  <c r="AG12" i="19"/>
  <c r="AU85" i="1"/>
  <c r="AK85" i="1" s="1"/>
  <c r="AO85" i="1" s="1"/>
  <c r="AJ85" i="1"/>
  <c r="AM85" i="1" s="1"/>
  <c r="AN85" i="1" s="1"/>
  <c r="AD85" i="1"/>
  <c r="K5" i="35"/>
  <c r="AH19" i="7" l="1"/>
  <c r="AL19" i="7" s="1"/>
  <c r="AC86" i="1"/>
  <c r="T86" i="1"/>
  <c r="V7" i="35"/>
  <c r="AL8" i="38"/>
  <c r="AL7" i="38"/>
  <c r="AL6" i="38"/>
  <c r="AL5" i="38"/>
  <c r="AM9" i="38"/>
  <c r="AN9" i="38" s="1"/>
  <c r="AL9" i="38"/>
  <c r="AA9" i="38" s="1"/>
  <c r="AE9" i="38" s="1"/>
  <c r="AN86" i="1" l="1"/>
  <c r="AD86" i="1"/>
  <c r="AK86" i="1"/>
  <c r="AO86" i="1" s="1"/>
  <c r="AT95" i="1" l="1"/>
  <c r="AV26" i="2"/>
  <c r="AV5" i="2" s="1"/>
  <c r="V5" i="34"/>
  <c r="V10" i="34" s="1"/>
  <c r="AT94" i="1" s="1"/>
  <c r="AW8" i="2"/>
  <c r="AW9" i="2"/>
  <c r="AW10" i="2"/>
  <c r="AW11" i="2"/>
  <c r="AW12" i="2"/>
  <c r="AW13" i="2"/>
  <c r="AW14" i="2"/>
  <c r="AW15" i="2"/>
  <c r="AW16" i="2"/>
  <c r="AW17" i="2"/>
  <c r="AW18" i="2"/>
  <c r="AW19" i="2"/>
  <c r="AL19" i="2" s="1"/>
  <c r="AW20" i="2"/>
  <c r="AW21" i="2"/>
  <c r="AW22" i="2"/>
  <c r="AW23" i="2"/>
  <c r="AW24" i="2"/>
  <c r="AW25" i="2"/>
  <c r="AW7" i="2"/>
  <c r="W6" i="35"/>
  <c r="O6" i="35" s="1"/>
  <c r="W5" i="35"/>
  <c r="W7" i="35" l="1"/>
  <c r="AU95" i="1" s="1"/>
  <c r="O5" i="35"/>
  <c r="AW26" i="2"/>
  <c r="AW5" i="2" s="1"/>
  <c r="AU96" i="1" s="1"/>
  <c r="W6" i="34"/>
  <c r="O6" i="34" s="1"/>
  <c r="O5" i="34" s="1"/>
  <c r="W7" i="34"/>
  <c r="O7" i="34" s="1"/>
  <c r="W9" i="34"/>
  <c r="O9" i="34" s="1"/>
  <c r="H20" i="1"/>
  <c r="AU84" i="1"/>
  <c r="AK84" i="1" s="1"/>
  <c r="AO84" i="1" s="1"/>
  <c r="AU83" i="1"/>
  <c r="AK83" i="1" s="1"/>
  <c r="AO83" i="1" s="1"/>
  <c r="AU82" i="1"/>
  <c r="AK82" i="1" s="1"/>
  <c r="AO82" i="1" s="1"/>
  <c r="AU81" i="1"/>
  <c r="AK81" i="1" s="1"/>
  <c r="AO81" i="1" s="1"/>
  <c r="AU80" i="1"/>
  <c r="AK80" i="1" s="1"/>
  <c r="AO80" i="1" s="1"/>
  <c r="AU79" i="1"/>
  <c r="AK79" i="1" s="1"/>
  <c r="AO79" i="1" s="1"/>
  <c r="AU78" i="1"/>
  <c r="AK78" i="1" s="1"/>
  <c r="AO78" i="1" s="1"/>
  <c r="AU77" i="1"/>
  <c r="AK77" i="1" s="1"/>
  <c r="AO77" i="1" s="1"/>
  <c r="AU76" i="1"/>
  <c r="AK76" i="1" s="1"/>
  <c r="AO76" i="1" s="1"/>
  <c r="AU75" i="1"/>
  <c r="AK75" i="1" s="1"/>
  <c r="AO75" i="1" s="1"/>
  <c r="AU74" i="1"/>
  <c r="AK74" i="1" s="1"/>
  <c r="AO74" i="1" s="1"/>
  <c r="AU73" i="1"/>
  <c r="AK73" i="1" s="1"/>
  <c r="AO73" i="1" s="1"/>
  <c r="AU72" i="1"/>
  <c r="AK72" i="1" s="1"/>
  <c r="AO72" i="1" s="1"/>
  <c r="AU71" i="1"/>
  <c r="AK71" i="1" s="1"/>
  <c r="AO71" i="1" s="1"/>
  <c r="AU70" i="1"/>
  <c r="AU69" i="1"/>
  <c r="AU68" i="1"/>
  <c r="AU67" i="1"/>
  <c r="AU66" i="1"/>
  <c r="AU65" i="1"/>
  <c r="AU64" i="1"/>
  <c r="AU63" i="1"/>
  <c r="AU62" i="1"/>
  <c r="AU61" i="1"/>
  <c r="AU60" i="1"/>
  <c r="AU59" i="1"/>
  <c r="AU58" i="1"/>
  <c r="AU57" i="1"/>
  <c r="AU56" i="1"/>
  <c r="AU55" i="1"/>
  <c r="AU54" i="1"/>
  <c r="AU53" i="1"/>
  <c r="AU52" i="1"/>
  <c r="AK52" i="1" s="1"/>
  <c r="AO52" i="1" s="1"/>
  <c r="AU51" i="1"/>
  <c r="AK51" i="1" s="1"/>
  <c r="AO51" i="1" s="1"/>
  <c r="AU50" i="1"/>
  <c r="AK50" i="1" s="1"/>
  <c r="AO50" i="1" s="1"/>
  <c r="AU49" i="1"/>
  <c r="AU48" i="1"/>
  <c r="AU47" i="1"/>
  <c r="AU46" i="1"/>
  <c r="AU45" i="1"/>
  <c r="AU44" i="1"/>
  <c r="AU43" i="1"/>
  <c r="AU42" i="1"/>
  <c r="AU41" i="1"/>
  <c r="AU40" i="1"/>
  <c r="AU39" i="1"/>
  <c r="AU38" i="1"/>
  <c r="AU37" i="1"/>
  <c r="AU36" i="1"/>
  <c r="AU35" i="1"/>
  <c r="AU34" i="1"/>
  <c r="AU33" i="1"/>
  <c r="AU32" i="1"/>
  <c r="AU31" i="1"/>
  <c r="AU30" i="1"/>
  <c r="AU29" i="1"/>
  <c r="AU28" i="1"/>
  <c r="AU27" i="1"/>
  <c r="AU26" i="1"/>
  <c r="AK26" i="1" s="1"/>
  <c r="AO26" i="1" s="1"/>
  <c r="AU25" i="1"/>
  <c r="AK25" i="1" s="1"/>
  <c r="AO25" i="1" s="1"/>
  <c r="AU24" i="1"/>
  <c r="AU23" i="1"/>
  <c r="AU22" i="1"/>
  <c r="AU21" i="1"/>
  <c r="AU20" i="1"/>
  <c r="AU19" i="1"/>
  <c r="AU18" i="1"/>
  <c r="AU17" i="1"/>
  <c r="AU16" i="1"/>
  <c r="AU15" i="1"/>
  <c r="AU14" i="1"/>
  <c r="AU13" i="1"/>
  <c r="AU12" i="1"/>
  <c r="AU11" i="1"/>
  <c r="AU10" i="1"/>
  <c r="AK10" i="1" s="1"/>
  <c r="AO10" i="1" s="1"/>
  <c r="AU9" i="1"/>
  <c r="AU8" i="1"/>
  <c r="AU7" i="1"/>
  <c r="AU6" i="1"/>
  <c r="S5" i="35" l="1"/>
  <c r="O7" i="35"/>
  <c r="AK95" i="1" s="1"/>
  <c r="W5" i="34"/>
  <c r="W10" i="34" s="1"/>
  <c r="AU94" i="1" s="1"/>
  <c r="F17" i="41"/>
  <c r="R20" i="43"/>
  <c r="Q20" i="43"/>
  <c r="P20" i="43"/>
  <c r="O20" i="43"/>
  <c r="N20" i="43"/>
  <c r="M20" i="43"/>
  <c r="L20" i="43"/>
  <c r="K20" i="43"/>
  <c r="J20" i="43"/>
  <c r="F20" i="43"/>
  <c r="Z19" i="43"/>
  <c r="Z20" i="43" s="1"/>
  <c r="Y19" i="43"/>
  <c r="Y20" i="43" s="1"/>
  <c r="W19" i="43"/>
  <c r="W20" i="43" s="1"/>
  <c r="V19" i="43"/>
  <c r="V20" i="43" s="1"/>
  <c r="U19" i="43"/>
  <c r="U20" i="43" s="1"/>
  <c r="T19" i="43"/>
  <c r="T20" i="43" s="1"/>
  <c r="S19" i="43"/>
  <c r="S20" i="43" s="1"/>
  <c r="AA17" i="43"/>
  <c r="Y17" i="43"/>
  <c r="X17" i="43"/>
  <c r="W17" i="43"/>
  <c r="V17" i="43"/>
  <c r="U17" i="43"/>
  <c r="R17" i="43"/>
  <c r="Q17" i="43"/>
  <c r="P17" i="43"/>
  <c r="O17" i="43"/>
  <c r="N17" i="43"/>
  <c r="M17" i="43"/>
  <c r="L17" i="43"/>
  <c r="K17" i="43"/>
  <c r="J17" i="43"/>
  <c r="F17" i="43"/>
  <c r="Z16" i="43"/>
  <c r="Z17" i="43" s="1"/>
  <c r="S16" i="43"/>
  <c r="S17" i="43" s="1"/>
  <c r="F14" i="43"/>
  <c r="Z13" i="43"/>
  <c r="Z14" i="43" s="1"/>
  <c r="Y13" i="43"/>
  <c r="Y14" i="43" s="1"/>
  <c r="W13" i="43"/>
  <c r="W14" i="43" s="1"/>
  <c r="V13" i="43"/>
  <c r="V14" i="43" s="1"/>
  <c r="U13" i="43"/>
  <c r="U14" i="43" s="1"/>
  <c r="S13" i="43"/>
  <c r="S14" i="43" s="1"/>
  <c r="R13" i="43"/>
  <c r="R14" i="43" s="1"/>
  <c r="Q13" i="43"/>
  <c r="Q14" i="43" s="1"/>
  <c r="P13" i="43"/>
  <c r="P14" i="43" s="1"/>
  <c r="O13" i="43"/>
  <c r="O14" i="43" s="1"/>
  <c r="N13" i="43"/>
  <c r="N14" i="43" s="1"/>
  <c r="M13" i="43"/>
  <c r="M14" i="43" s="1"/>
  <c r="L13" i="43"/>
  <c r="L14" i="43" s="1"/>
  <c r="K13" i="43"/>
  <c r="K14" i="43" s="1"/>
  <c r="J13" i="43"/>
  <c r="J14" i="43" s="1"/>
  <c r="Q10" i="43"/>
  <c r="M10" i="43"/>
  <c r="F10" i="43"/>
  <c r="Z9" i="43"/>
  <c r="Z10" i="43" s="1"/>
  <c r="Y9" i="43"/>
  <c r="Y10" i="43" s="1"/>
  <c r="W9" i="43"/>
  <c r="W10" i="43" s="1"/>
  <c r="V9" i="43"/>
  <c r="V10" i="43" s="1"/>
  <c r="U9" i="43"/>
  <c r="U10" i="43" s="1"/>
  <c r="S9" i="43"/>
  <c r="S10" i="43" s="1"/>
  <c r="R9" i="43"/>
  <c r="R10" i="43" s="1"/>
  <c r="Q9" i="43"/>
  <c r="P9" i="43"/>
  <c r="P10" i="43" s="1"/>
  <c r="O9" i="43"/>
  <c r="O10" i="43" s="1"/>
  <c r="N9" i="43"/>
  <c r="N10" i="43" s="1"/>
  <c r="M9" i="43"/>
  <c r="L9" i="43"/>
  <c r="L10" i="43" s="1"/>
  <c r="K9" i="43"/>
  <c r="K10" i="43" s="1"/>
  <c r="J9" i="43"/>
  <c r="J10" i="43" s="1"/>
  <c r="F8" i="43"/>
  <c r="F11" i="43" s="1"/>
  <c r="Z7" i="43"/>
  <c r="Y7" i="43"/>
  <c r="W7" i="43"/>
  <c r="V7" i="43"/>
  <c r="U7" i="43"/>
  <c r="S7" i="43"/>
  <c r="R7" i="43"/>
  <c r="Q7" i="43"/>
  <c r="P7" i="43"/>
  <c r="O7" i="43"/>
  <c r="N7" i="43"/>
  <c r="M7" i="43"/>
  <c r="L7" i="43"/>
  <c r="K7" i="43"/>
  <c r="J7" i="43"/>
  <c r="Z6" i="43"/>
  <c r="Z8" i="43" s="1"/>
  <c r="Y6" i="43"/>
  <c r="Y8" i="43" s="1"/>
  <c r="W6" i="43"/>
  <c r="W8" i="43" s="1"/>
  <c r="V6" i="43"/>
  <c r="V8" i="43" s="1"/>
  <c r="U6" i="43"/>
  <c r="U8" i="43" s="1"/>
  <c r="S6" i="43"/>
  <c r="S8" i="43" s="1"/>
  <c r="R6" i="43"/>
  <c r="R8" i="43" s="1"/>
  <c r="R11" i="43" s="1"/>
  <c r="Q6" i="43"/>
  <c r="Q8" i="43" s="1"/>
  <c r="Q11" i="43" s="1"/>
  <c r="P6" i="43"/>
  <c r="P8" i="43" s="1"/>
  <c r="P11" i="43" s="1"/>
  <c r="O6" i="43"/>
  <c r="O8" i="43" s="1"/>
  <c r="N6" i="43"/>
  <c r="N8" i="43" s="1"/>
  <c r="N11" i="43" s="1"/>
  <c r="M6" i="43"/>
  <c r="M8" i="43" s="1"/>
  <c r="L6" i="43"/>
  <c r="L8" i="43" s="1"/>
  <c r="L11" i="43" s="1"/>
  <c r="K6" i="43"/>
  <c r="K8" i="43" s="1"/>
  <c r="J6" i="43"/>
  <c r="J8" i="43" s="1"/>
  <c r="J11" i="43" s="1"/>
  <c r="Q20" i="42"/>
  <c r="P20" i="42"/>
  <c r="O20" i="42"/>
  <c r="N20" i="42"/>
  <c r="M20" i="42"/>
  <c r="L20" i="42"/>
  <c r="K20" i="42"/>
  <c r="J20" i="42"/>
  <c r="I20" i="42"/>
  <c r="Y19" i="42"/>
  <c r="Y20" i="42" s="1"/>
  <c r="X19" i="42"/>
  <c r="X20" i="42" s="1"/>
  <c r="V19" i="42"/>
  <c r="V20" i="42" s="1"/>
  <c r="U19" i="42"/>
  <c r="U20" i="42" s="1"/>
  <c r="T19" i="42"/>
  <c r="S19" i="42"/>
  <c r="S20" i="42" s="1"/>
  <c r="R19" i="42"/>
  <c r="R20" i="42" s="1"/>
  <c r="Z17" i="42"/>
  <c r="X17" i="42"/>
  <c r="W17" i="42"/>
  <c r="V17" i="42"/>
  <c r="U17" i="42"/>
  <c r="T17" i="42"/>
  <c r="Q17" i="42"/>
  <c r="P17" i="42"/>
  <c r="O17" i="42"/>
  <c r="N17" i="42"/>
  <c r="M17" i="42"/>
  <c r="L17" i="42"/>
  <c r="K17" i="42"/>
  <c r="J17" i="42"/>
  <c r="I17" i="42"/>
  <c r="Y16" i="42"/>
  <c r="Y17" i="42" s="1"/>
  <c r="R16" i="42"/>
  <c r="R17" i="42" s="1"/>
  <c r="Y13" i="42"/>
  <c r="Y14" i="42" s="1"/>
  <c r="X13" i="42"/>
  <c r="X14" i="42" s="1"/>
  <c r="V13" i="42"/>
  <c r="V14" i="42" s="1"/>
  <c r="U13" i="42"/>
  <c r="U14" i="42" s="1"/>
  <c r="T13" i="42"/>
  <c r="R13" i="42"/>
  <c r="R14" i="42" s="1"/>
  <c r="Q13" i="42"/>
  <c r="Q14" i="42" s="1"/>
  <c r="P13" i="42"/>
  <c r="P14" i="42" s="1"/>
  <c r="O13" i="42"/>
  <c r="O14" i="42" s="1"/>
  <c r="N13" i="42"/>
  <c r="N14" i="42" s="1"/>
  <c r="M13" i="42"/>
  <c r="M14" i="42" s="1"/>
  <c r="L13" i="42"/>
  <c r="L14" i="42" s="1"/>
  <c r="K13" i="42"/>
  <c r="K14" i="42" s="1"/>
  <c r="J13" i="42"/>
  <c r="J14" i="42" s="1"/>
  <c r="I13" i="42"/>
  <c r="I14" i="42" s="1"/>
  <c r="Y9" i="42"/>
  <c r="Y10" i="42" s="1"/>
  <c r="X9" i="42"/>
  <c r="X10" i="42" s="1"/>
  <c r="V9" i="42"/>
  <c r="V10" i="42" s="1"/>
  <c r="U9" i="42"/>
  <c r="U10" i="42" s="1"/>
  <c r="T9" i="42"/>
  <c r="R9" i="42"/>
  <c r="R10" i="42" s="1"/>
  <c r="Q9" i="42"/>
  <c r="Q10" i="42" s="1"/>
  <c r="P9" i="42"/>
  <c r="P10" i="42" s="1"/>
  <c r="O9" i="42"/>
  <c r="O10" i="42" s="1"/>
  <c r="N9" i="42"/>
  <c r="N10" i="42" s="1"/>
  <c r="M9" i="42"/>
  <c r="M10" i="42" s="1"/>
  <c r="L9" i="42"/>
  <c r="L10" i="42" s="1"/>
  <c r="K9" i="42"/>
  <c r="K10" i="42" s="1"/>
  <c r="J9" i="42"/>
  <c r="J10" i="42" s="1"/>
  <c r="I9" i="42"/>
  <c r="I10" i="42" s="1"/>
  <c r="Y7" i="42"/>
  <c r="X7" i="42"/>
  <c r="V7" i="42"/>
  <c r="U7" i="42"/>
  <c r="T7" i="42"/>
  <c r="R7" i="42"/>
  <c r="Q7" i="42"/>
  <c r="P7" i="42"/>
  <c r="O7" i="42"/>
  <c r="N7" i="42"/>
  <c r="M7" i="42"/>
  <c r="L7" i="42"/>
  <c r="K7" i="42"/>
  <c r="J7" i="42"/>
  <c r="I7" i="42"/>
  <c r="Y6" i="42"/>
  <c r="Y8" i="42" s="1"/>
  <c r="Y11" i="42" s="1"/>
  <c r="X6" i="42"/>
  <c r="X8" i="42" s="1"/>
  <c r="X11" i="42" s="1"/>
  <c r="X21" i="42" s="1"/>
  <c r="V6" i="42"/>
  <c r="V8" i="42" s="1"/>
  <c r="V11" i="42" s="1"/>
  <c r="U6" i="42"/>
  <c r="U8" i="42" s="1"/>
  <c r="T6" i="42"/>
  <c r="R6" i="42"/>
  <c r="R8" i="42" s="1"/>
  <c r="R11" i="42" s="1"/>
  <c r="Q6" i="42"/>
  <c r="Q8" i="42" s="1"/>
  <c r="Q11" i="42" s="1"/>
  <c r="P6" i="42"/>
  <c r="P8" i="42" s="1"/>
  <c r="O6" i="42"/>
  <c r="O8" i="42" s="1"/>
  <c r="O11" i="42" s="1"/>
  <c r="N6" i="42"/>
  <c r="N8" i="42" s="1"/>
  <c r="N11" i="42" s="1"/>
  <c r="N21" i="42" s="1"/>
  <c r="M6" i="42"/>
  <c r="M8" i="42" s="1"/>
  <c r="M11" i="42" s="1"/>
  <c r="L6" i="42"/>
  <c r="L8" i="42" s="1"/>
  <c r="K6" i="42"/>
  <c r="K8" i="42" s="1"/>
  <c r="K11" i="42" s="1"/>
  <c r="J6" i="42"/>
  <c r="J8" i="42" s="1"/>
  <c r="J11" i="42" s="1"/>
  <c r="I6" i="42"/>
  <c r="I8" i="42" s="1"/>
  <c r="I11" i="42" s="1"/>
  <c r="Q18" i="41"/>
  <c r="P18" i="41"/>
  <c r="O18" i="41"/>
  <c r="N18" i="41"/>
  <c r="M18" i="41"/>
  <c r="L18" i="41"/>
  <c r="K18" i="41"/>
  <c r="J18" i="41"/>
  <c r="I18" i="41"/>
  <c r="Y17" i="41"/>
  <c r="Y18" i="41" s="1"/>
  <c r="X17" i="41"/>
  <c r="X18" i="41" s="1"/>
  <c r="V17" i="41"/>
  <c r="V18" i="41" s="1"/>
  <c r="U17" i="41"/>
  <c r="U18" i="41" s="1"/>
  <c r="T17" i="41"/>
  <c r="S17" i="41"/>
  <c r="S18" i="41" s="1"/>
  <c r="R17" i="41"/>
  <c r="R18" i="41" s="1"/>
  <c r="F18" i="41"/>
  <c r="Z15" i="41"/>
  <c r="X15" i="41"/>
  <c r="W15" i="41"/>
  <c r="V15" i="41"/>
  <c r="U15" i="41"/>
  <c r="T15" i="41"/>
  <c r="Q15" i="41"/>
  <c r="P15" i="41"/>
  <c r="O15" i="41"/>
  <c r="N15" i="41"/>
  <c r="M15" i="41"/>
  <c r="L15" i="41"/>
  <c r="K15" i="41"/>
  <c r="J15" i="41"/>
  <c r="I15" i="41"/>
  <c r="Y14" i="41"/>
  <c r="Y15" i="41" s="1"/>
  <c r="R14" i="41"/>
  <c r="R15" i="41" s="1"/>
  <c r="Y11" i="41"/>
  <c r="Y12" i="41" s="1"/>
  <c r="X11" i="41"/>
  <c r="X12" i="41" s="1"/>
  <c r="V11" i="41"/>
  <c r="V12" i="41" s="1"/>
  <c r="U11" i="41"/>
  <c r="U12" i="41" s="1"/>
  <c r="T11" i="41"/>
  <c r="R11" i="41"/>
  <c r="R12" i="41" s="1"/>
  <c r="Q11" i="41"/>
  <c r="Q12" i="41" s="1"/>
  <c r="P11" i="41"/>
  <c r="P12" i="41" s="1"/>
  <c r="O11" i="41"/>
  <c r="O12" i="41" s="1"/>
  <c r="N11" i="41"/>
  <c r="N12" i="41" s="1"/>
  <c r="M11" i="41"/>
  <c r="M12" i="41" s="1"/>
  <c r="L11" i="41"/>
  <c r="L12" i="41" s="1"/>
  <c r="K11" i="41"/>
  <c r="K12" i="41" s="1"/>
  <c r="J11" i="41"/>
  <c r="J12" i="41" s="1"/>
  <c r="I11" i="41"/>
  <c r="I12" i="41" s="1"/>
  <c r="Y8" i="41"/>
  <c r="X8" i="41"/>
  <c r="V8" i="41"/>
  <c r="U8" i="41"/>
  <c r="T8" i="41"/>
  <c r="R8" i="41"/>
  <c r="Q8" i="41"/>
  <c r="P8" i="41"/>
  <c r="O8" i="41"/>
  <c r="N8" i="41"/>
  <c r="M8" i="41"/>
  <c r="L8" i="41"/>
  <c r="K8" i="41"/>
  <c r="J8" i="41"/>
  <c r="I8" i="41"/>
  <c r="Y7" i="41"/>
  <c r="X7" i="41"/>
  <c r="V7" i="41"/>
  <c r="U7" i="41"/>
  <c r="T7" i="41"/>
  <c r="R7" i="41"/>
  <c r="Q7" i="41"/>
  <c r="P7" i="41"/>
  <c r="O7" i="41"/>
  <c r="N7" i="41"/>
  <c r="M7" i="41"/>
  <c r="L7" i="41"/>
  <c r="K7" i="41"/>
  <c r="J7" i="41"/>
  <c r="I7" i="41"/>
  <c r="Y6" i="41"/>
  <c r="Y9" i="41" s="1"/>
  <c r="X6" i="41"/>
  <c r="X9" i="41" s="1"/>
  <c r="V6" i="41"/>
  <c r="V9" i="41" s="1"/>
  <c r="V19" i="41" s="1"/>
  <c r="U6" i="41"/>
  <c r="U9" i="41" s="1"/>
  <c r="U19" i="41" s="1"/>
  <c r="T6" i="41"/>
  <c r="R6" i="41"/>
  <c r="R9" i="41" s="1"/>
  <c r="Q6" i="41"/>
  <c r="Q9" i="41" s="1"/>
  <c r="P6" i="41"/>
  <c r="P9" i="41" s="1"/>
  <c r="O6" i="41"/>
  <c r="O9" i="41" s="1"/>
  <c r="N6" i="41"/>
  <c r="N9" i="41" s="1"/>
  <c r="M6" i="41"/>
  <c r="M9" i="41" s="1"/>
  <c r="M19" i="41" s="1"/>
  <c r="L6" i="41"/>
  <c r="L9" i="41" s="1"/>
  <c r="L19" i="41" s="1"/>
  <c r="K6" i="41"/>
  <c r="K9" i="41" s="1"/>
  <c r="J6" i="41"/>
  <c r="J9" i="41" s="1"/>
  <c r="I6" i="41"/>
  <c r="I9" i="41" s="1"/>
  <c r="P19" i="41" l="1"/>
  <c r="R19" i="41"/>
  <c r="K11" i="43"/>
  <c r="K21" i="43" s="1"/>
  <c r="P11" i="42"/>
  <c r="P21" i="42" s="1"/>
  <c r="X19" i="41"/>
  <c r="O19" i="41"/>
  <c r="Y19" i="41"/>
  <c r="I21" i="42"/>
  <c r="M11" i="43"/>
  <c r="J21" i="42"/>
  <c r="R21" i="42"/>
  <c r="I19" i="41"/>
  <c r="Q19" i="41"/>
  <c r="O11" i="43"/>
  <c r="J19" i="41"/>
  <c r="L11" i="42"/>
  <c r="L21" i="42" s="1"/>
  <c r="U11" i="42"/>
  <c r="U21" i="42" s="1"/>
  <c r="N19" i="41"/>
  <c r="K19" i="41"/>
  <c r="F21" i="43"/>
  <c r="W13" i="42"/>
  <c r="W19" i="42"/>
  <c r="O10" i="34"/>
  <c r="AK94" i="1" s="1"/>
  <c r="O21" i="43"/>
  <c r="W11" i="41"/>
  <c r="W17" i="41"/>
  <c r="V11" i="43"/>
  <c r="V21" i="43" s="1"/>
  <c r="G19" i="43"/>
  <c r="G20" i="43" s="1"/>
  <c r="F19" i="42"/>
  <c r="F20" i="42" s="1"/>
  <c r="M21" i="43"/>
  <c r="Q21" i="43"/>
  <c r="W6" i="41"/>
  <c r="Z6" i="41" s="1"/>
  <c r="Z9" i="41" s="1"/>
  <c r="M21" i="42"/>
  <c r="Q21" i="42"/>
  <c r="V21" i="42"/>
  <c r="W7" i="42"/>
  <c r="Z7" i="42" s="1"/>
  <c r="L21" i="43"/>
  <c r="P21" i="43"/>
  <c r="U11" i="43"/>
  <c r="U21" i="43" s="1"/>
  <c r="Z11" i="43"/>
  <c r="Z21" i="43" s="1"/>
  <c r="S11" i="43"/>
  <c r="S21" i="43" s="1"/>
  <c r="Y11" i="43"/>
  <c r="Y21" i="43" s="1"/>
  <c r="W7" i="41"/>
  <c r="Z7" i="41" s="1"/>
  <c r="W8" i="41"/>
  <c r="Z8" i="41" s="1"/>
  <c r="K21" i="42"/>
  <c r="O21" i="42"/>
  <c r="W6" i="42"/>
  <c r="W8" i="42" s="1"/>
  <c r="Y21" i="42"/>
  <c r="W9" i="42"/>
  <c r="W10" i="42" s="1"/>
  <c r="J21" i="43"/>
  <c r="N21" i="43"/>
  <c r="R21" i="43"/>
  <c r="W11" i="43"/>
  <c r="W21" i="43" s="1"/>
  <c r="X7" i="43"/>
  <c r="AA7" i="43" s="1"/>
  <c r="Z13" i="42"/>
  <c r="Z14" i="42" s="1"/>
  <c r="W14" i="42"/>
  <c r="Z17" i="41"/>
  <c r="Z18" i="41" s="1"/>
  <c r="W18" i="41"/>
  <c r="Z19" i="42"/>
  <c r="Z20" i="42" s="1"/>
  <c r="W20" i="42"/>
  <c r="Z11" i="41"/>
  <c r="Z12" i="41" s="1"/>
  <c r="W12" i="41"/>
  <c r="T9" i="41"/>
  <c r="T12" i="41"/>
  <c r="T18" i="41"/>
  <c r="T8" i="42"/>
  <c r="T10" i="42"/>
  <c r="T14" i="42"/>
  <c r="T20" i="42"/>
  <c r="X9" i="43"/>
  <c r="X19" i="43"/>
  <c r="X6" i="43"/>
  <c r="X13" i="43"/>
  <c r="W9" i="41" l="1"/>
  <c r="W19" i="41" s="1"/>
  <c r="Z6" i="42"/>
  <c r="Z8" i="42" s="1"/>
  <c r="Z9" i="42"/>
  <c r="Z10" i="42" s="1"/>
  <c r="Z11" i="42" s="1"/>
  <c r="Z21" i="42" s="1"/>
  <c r="W11" i="42"/>
  <c r="Z19" i="41"/>
  <c r="AA6" i="43"/>
  <c r="AA8" i="43" s="1"/>
  <c r="X8" i="43"/>
  <c r="X10" i="43"/>
  <c r="AA9" i="43"/>
  <c r="AA10" i="43" s="1"/>
  <c r="T19" i="41"/>
  <c r="W21" i="42"/>
  <c r="X20" i="43"/>
  <c r="AA19" i="43"/>
  <c r="AA20" i="43" s="1"/>
  <c r="T11" i="42"/>
  <c r="T21" i="42" s="1"/>
  <c r="AA13" i="43"/>
  <c r="AA14" i="43" s="1"/>
  <c r="X14" i="43"/>
  <c r="AA11" i="43" l="1"/>
  <c r="AA21" i="43" s="1"/>
  <c r="X11" i="43"/>
  <c r="X21" i="43" s="1"/>
  <c r="H36" i="1" l="1"/>
  <c r="G17" i="41" l="1"/>
  <c r="H17" i="41"/>
  <c r="AC17" i="41"/>
  <c r="AI14" i="7"/>
  <c r="AI23" i="7" s="1"/>
  <c r="AC18" i="41" l="1"/>
  <c r="AC19" i="42"/>
  <c r="AC20" i="42" s="1"/>
  <c r="AD19" i="43"/>
  <c r="AD20" i="43" s="1"/>
  <c r="G18" i="41"/>
  <c r="G19" i="42"/>
  <c r="G20" i="42" s="1"/>
  <c r="H19" i="43"/>
  <c r="H20" i="43" s="1"/>
  <c r="H18" i="41"/>
  <c r="I19" i="43"/>
  <c r="H19" i="42"/>
  <c r="AG19" i="7"/>
  <c r="AJ19" i="7" s="1"/>
  <c r="U19" i="7"/>
  <c r="X19" i="7" s="1"/>
  <c r="P19" i="7"/>
  <c r="L19" i="7"/>
  <c r="N19" i="7" s="1"/>
  <c r="H19" i="7"/>
  <c r="I20" i="43" l="1"/>
  <c r="H20" i="42"/>
  <c r="AK19" i="7"/>
  <c r="AA19" i="7"/>
  <c r="Q19" i="7"/>
  <c r="U10" i="38" l="1"/>
  <c r="V10" i="38"/>
  <c r="W10" i="38"/>
  <c r="X10" i="38"/>
  <c r="Y10" i="38"/>
  <c r="AB10" i="38"/>
  <c r="AF10" i="38"/>
  <c r="AC14" i="41" s="1"/>
  <c r="Z6" i="38"/>
  <c r="AC6" i="38" s="1"/>
  <c r="Z7" i="38"/>
  <c r="AC7" i="38" s="1"/>
  <c r="Z8" i="38"/>
  <c r="AC8" i="38" s="1"/>
  <c r="Z9" i="38"/>
  <c r="AC9" i="38"/>
  <c r="AD9" i="38" s="1"/>
  <c r="Z5" i="38"/>
  <c r="AC5" i="38" s="1"/>
  <c r="AJ12" i="19"/>
  <c r="AN12" i="19"/>
  <c r="AC8" i="41" s="1"/>
  <c r="AH6" i="19"/>
  <c r="AH7" i="19"/>
  <c r="AK7" i="19" s="1"/>
  <c r="AH8" i="19"/>
  <c r="AK8" i="19" s="1"/>
  <c r="AH9" i="19"/>
  <c r="AK9" i="19" s="1"/>
  <c r="AH10" i="19"/>
  <c r="AK10" i="19" s="1"/>
  <c r="AH11" i="19"/>
  <c r="AK11" i="19" s="1"/>
  <c r="AC10" i="38" l="1"/>
  <c r="Z10" i="38"/>
  <c r="AK6" i="19"/>
  <c r="AK12" i="19" s="1"/>
  <c r="AH12" i="19"/>
  <c r="AC15" i="41"/>
  <c r="AC16" i="42"/>
  <c r="AC17" i="42" s="1"/>
  <c r="AD16" i="43"/>
  <c r="AD17" i="43" s="1"/>
  <c r="AC9" i="42"/>
  <c r="AC10" i="42" s="1"/>
  <c r="AD9" i="43"/>
  <c r="AD10" i="43" s="1"/>
  <c r="AJ83" i="1" l="1"/>
  <c r="AM83" i="1" s="1"/>
  <c r="AN83" i="1" s="1"/>
  <c r="AD83" i="1"/>
  <c r="S5" i="34" l="1"/>
  <c r="AG17" i="7" l="1"/>
  <c r="AJ17" i="7" s="1"/>
  <c r="Z17" i="7"/>
  <c r="AJ12" i="7"/>
  <c r="AJ13" i="7"/>
  <c r="AG6" i="7"/>
  <c r="AJ6" i="7" s="1"/>
  <c r="AG7" i="7"/>
  <c r="AJ7" i="7" s="1"/>
  <c r="AG8" i="7"/>
  <c r="AJ8" i="7" s="1"/>
  <c r="AG9" i="7"/>
  <c r="AJ9" i="7" s="1"/>
  <c r="AG10" i="7"/>
  <c r="AG11" i="7"/>
  <c r="AJ11" i="7" s="1"/>
  <c r="AG12" i="7"/>
  <c r="AG13" i="7"/>
  <c r="AG14" i="7"/>
  <c r="AJ14" i="7" s="1"/>
  <c r="AG15" i="7"/>
  <c r="AJ15" i="7" s="1"/>
  <c r="AG16" i="7"/>
  <c r="AJ16" i="7" s="1"/>
  <c r="AG18" i="7"/>
  <c r="AJ18" i="7" s="1"/>
  <c r="AG5" i="7"/>
  <c r="AP36" i="1"/>
  <c r="AP101" i="1" s="1"/>
  <c r="S6" i="35"/>
  <c r="N6" i="35"/>
  <c r="Q6" i="35" s="1"/>
  <c r="J102" i="1"/>
  <c r="L102" i="1"/>
  <c r="M102" i="1"/>
  <c r="N102" i="1"/>
  <c r="P102" i="1"/>
  <c r="AG101" i="1"/>
  <c r="AH101" i="1"/>
  <c r="AI101" i="1"/>
  <c r="AL101" i="1"/>
  <c r="AE100" i="1"/>
  <c r="AF100" i="1"/>
  <c r="AG100" i="1"/>
  <c r="AH100" i="1"/>
  <c r="AI100" i="1"/>
  <c r="AP100" i="1"/>
  <c r="AE99" i="1"/>
  <c r="AF99" i="1"/>
  <c r="AG99" i="1"/>
  <c r="AH99" i="1"/>
  <c r="AI99" i="1"/>
  <c r="AL99" i="1"/>
  <c r="AP99" i="1"/>
  <c r="AE98" i="1"/>
  <c r="AF98" i="1"/>
  <c r="AG98" i="1"/>
  <c r="AH98" i="1"/>
  <c r="AI98" i="1"/>
  <c r="AP98" i="1"/>
  <c r="N7" i="34"/>
  <c r="Q7" i="34" s="1"/>
  <c r="R7" i="34" s="1"/>
  <c r="S7" i="34" s="1"/>
  <c r="J7" i="34"/>
  <c r="G26" i="2"/>
  <c r="H26" i="2"/>
  <c r="I26" i="2"/>
  <c r="K26" i="2"/>
  <c r="L26" i="2"/>
  <c r="M26" i="2"/>
  <c r="O26" i="2"/>
  <c r="T26" i="2"/>
  <c r="U26" i="2"/>
  <c r="V26" i="2"/>
  <c r="X26" i="2"/>
  <c r="Y26" i="2"/>
  <c r="AA26" i="2"/>
  <c r="AE26" i="2"/>
  <c r="AF26" i="2"/>
  <c r="AG26" i="2"/>
  <c r="AH26" i="2"/>
  <c r="AH5" i="2" s="1"/>
  <c r="AG96" i="1" s="1"/>
  <c r="AI26" i="2"/>
  <c r="AI5" i="2" s="1"/>
  <c r="AH96" i="1" s="1"/>
  <c r="AJ26" i="2"/>
  <c r="AJ5" i="2" s="1"/>
  <c r="AI96" i="1" s="1"/>
  <c r="AM26" i="2"/>
  <c r="AM5" i="2" s="1"/>
  <c r="AL96" i="1" s="1"/>
  <c r="AQ26" i="2"/>
  <c r="AK24" i="2"/>
  <c r="AK8" i="2"/>
  <c r="AN8" i="2" s="1"/>
  <c r="AK9" i="2"/>
  <c r="AN9" i="2" s="1"/>
  <c r="AK10" i="2"/>
  <c r="AN10" i="2" s="1"/>
  <c r="AK11" i="2"/>
  <c r="AN11" i="2" s="1"/>
  <c r="AK12" i="2"/>
  <c r="AN12" i="2" s="1"/>
  <c r="AK13" i="2"/>
  <c r="AN13" i="2" s="1"/>
  <c r="AK14" i="2"/>
  <c r="AN14" i="2" s="1"/>
  <c r="AK15" i="2"/>
  <c r="AN15" i="2" s="1"/>
  <c r="AK16" i="2"/>
  <c r="AN16" i="2" s="1"/>
  <c r="AK17" i="2"/>
  <c r="AN17" i="2" s="1"/>
  <c r="AK18" i="2"/>
  <c r="AN18" i="2" s="1"/>
  <c r="AK19" i="2"/>
  <c r="AN19" i="2" s="1"/>
  <c r="AO19" i="2" s="1"/>
  <c r="AP19" i="2" s="1"/>
  <c r="AK20" i="2"/>
  <c r="AN20" i="2" s="1"/>
  <c r="AK21" i="2"/>
  <c r="AN21" i="2" s="1"/>
  <c r="AK22" i="2"/>
  <c r="AN22" i="2" s="1"/>
  <c r="AK23" i="2"/>
  <c r="AN23" i="2" s="1"/>
  <c r="AN24" i="2"/>
  <c r="AK25" i="2"/>
  <c r="AN25" i="2" s="1"/>
  <c r="AK7" i="2"/>
  <c r="AN7" i="2" s="1"/>
  <c r="G7" i="35"/>
  <c r="H95" i="1" s="1"/>
  <c r="H7" i="35"/>
  <c r="I95" i="1" s="1"/>
  <c r="I7" i="35"/>
  <c r="K7" i="35"/>
  <c r="AE95" i="1" s="1"/>
  <c r="P7" i="35"/>
  <c r="AL95" i="1" s="1"/>
  <c r="T7" i="35"/>
  <c r="AP95" i="1" s="1"/>
  <c r="F7" i="35"/>
  <c r="G95" i="1" s="1"/>
  <c r="N6" i="34"/>
  <c r="Q6" i="34" s="1"/>
  <c r="R6" i="34" s="1"/>
  <c r="S6" i="34" s="1"/>
  <c r="N9" i="34"/>
  <c r="Q9" i="34" s="1"/>
  <c r="R9" i="34" s="1"/>
  <c r="S9" i="34" s="1"/>
  <c r="L5" i="34"/>
  <c r="L10" i="34" s="1"/>
  <c r="AH94" i="1" s="1"/>
  <c r="M5" i="34"/>
  <c r="M10" i="34" s="1"/>
  <c r="AI94" i="1" s="1"/>
  <c r="P5" i="34"/>
  <c r="P10" i="34" s="1"/>
  <c r="AL94" i="1" s="1"/>
  <c r="K5" i="34"/>
  <c r="K10" i="34" s="1"/>
  <c r="AG94" i="1" s="1"/>
  <c r="AL24" i="1"/>
  <c r="AL100" i="1" s="1"/>
  <c r="AL8" i="1"/>
  <c r="AL98" i="1" s="1"/>
  <c r="AJ5" i="7" l="1"/>
  <c r="AG23" i="7"/>
  <c r="AK17" i="7"/>
  <c r="AH17" i="7"/>
  <c r="AL17" i="7" s="1"/>
  <c r="AT17" i="7"/>
  <c r="AU17" i="7" s="1"/>
  <c r="AN26" i="2"/>
  <c r="AN5" i="2" s="1"/>
  <c r="AM96" i="1" s="1"/>
  <c r="AK26" i="2"/>
  <c r="AK5" i="2" s="1"/>
  <c r="AJ96" i="1" s="1"/>
  <c r="AG95" i="1"/>
  <c r="AG102" i="1" s="1"/>
  <c r="AG97" i="1" s="1"/>
  <c r="AE94" i="1"/>
  <c r="AE102" i="1" s="1"/>
  <c r="AF94" i="1"/>
  <c r="AJ10" i="7"/>
  <c r="AA17" i="7"/>
  <c r="AL102" i="1"/>
  <c r="AL97" i="1" s="1"/>
  <c r="N5" i="34"/>
  <c r="AJ23" i="7" l="1"/>
  <c r="Q5" i="34"/>
  <c r="N10" i="34"/>
  <c r="AJ94" i="1" s="1"/>
  <c r="Q10" i="34" l="1"/>
  <c r="AM94" i="1" s="1"/>
  <c r="AJ84" i="1" l="1"/>
  <c r="AM84" i="1" s="1"/>
  <c r="AN84" i="1" s="1"/>
  <c r="AD84" i="1"/>
  <c r="AJ82" i="1"/>
  <c r="AM82" i="1" s="1"/>
  <c r="AN82" i="1" s="1"/>
  <c r="AD82" i="1"/>
  <c r="AJ81" i="1"/>
  <c r="AM81" i="1" s="1"/>
  <c r="AN81" i="1" s="1"/>
  <c r="AD81" i="1"/>
  <c r="AJ77" i="1"/>
  <c r="AM77" i="1" s="1"/>
  <c r="AN77" i="1" s="1"/>
  <c r="AJ76" i="1"/>
  <c r="AM76" i="1" s="1"/>
  <c r="AN76" i="1" s="1"/>
  <c r="AJ73" i="1"/>
  <c r="AM73" i="1" s="1"/>
  <c r="AN73" i="1" s="1"/>
  <c r="AJ70" i="1"/>
  <c r="AM70" i="1" s="1"/>
  <c r="AJ69" i="1"/>
  <c r="AJ66" i="1"/>
  <c r="AM66" i="1" s="1"/>
  <c r="AJ60" i="1"/>
  <c r="AM60" i="1" s="1"/>
  <c r="AJ59" i="1"/>
  <c r="AM59" i="1" s="1"/>
  <c r="AJ58" i="1"/>
  <c r="AM58" i="1" s="1"/>
  <c r="AJ52" i="1"/>
  <c r="AM52" i="1" s="1"/>
  <c r="AJ51" i="1"/>
  <c r="AM51" i="1" s="1"/>
  <c r="AJ50" i="1"/>
  <c r="AM50" i="1" s="1"/>
  <c r="AD50" i="1"/>
  <c r="AD51" i="1"/>
  <c r="AD52" i="1"/>
  <c r="F7" i="40" l="1"/>
  <c r="G7" i="41" s="1"/>
  <c r="G7" i="40"/>
  <c r="H7" i="41" s="1"/>
  <c r="H7" i="40"/>
  <c r="I7" i="40"/>
  <c r="J7" i="40"/>
  <c r="K7" i="40"/>
  <c r="L7" i="40"/>
  <c r="M7" i="40"/>
  <c r="N7" i="40"/>
  <c r="O7" i="40"/>
  <c r="P7" i="40"/>
  <c r="Q7" i="40"/>
  <c r="R7" i="40"/>
  <c r="S7" i="40"/>
  <c r="T7" i="40"/>
  <c r="U7" i="40"/>
  <c r="V7" i="40"/>
  <c r="W7" i="40"/>
  <c r="X7" i="40"/>
  <c r="Y7" i="40"/>
  <c r="Z7" i="40"/>
  <c r="AA7" i="40"/>
  <c r="AA7" i="41" s="1"/>
  <c r="AC7" i="40"/>
  <c r="AD7" i="40"/>
  <c r="AE7" i="40"/>
  <c r="AC7" i="41" s="1"/>
  <c r="E7" i="40"/>
  <c r="F7" i="41" s="1"/>
  <c r="AB6" i="40"/>
  <c r="AB7" i="40" s="1"/>
  <c r="AJ8" i="1"/>
  <c r="AM8" i="1" s="1"/>
  <c r="AB7" i="43" l="1"/>
  <c r="AA7" i="42"/>
  <c r="AC7" i="42"/>
  <c r="AD7" i="43"/>
  <c r="G7" i="43"/>
  <c r="F7" i="42"/>
  <c r="H7" i="42"/>
  <c r="AB7" i="41"/>
  <c r="S7" i="41"/>
  <c r="I7" i="43"/>
  <c r="H7" i="43"/>
  <c r="G7" i="42"/>
  <c r="AJ80" i="1"/>
  <c r="AM80" i="1" s="1"/>
  <c r="AN80" i="1" s="1"/>
  <c r="AJ79" i="1"/>
  <c r="AM79" i="1" s="1"/>
  <c r="AN79" i="1" s="1"/>
  <c r="AJ78" i="1"/>
  <c r="AM78" i="1" s="1"/>
  <c r="AN78" i="1" s="1"/>
  <c r="AJ75" i="1"/>
  <c r="AM75" i="1" s="1"/>
  <c r="AN75" i="1" s="1"/>
  <c r="AJ74" i="1"/>
  <c r="AM74" i="1" s="1"/>
  <c r="AN74" i="1" s="1"/>
  <c r="AJ72" i="1"/>
  <c r="AM72" i="1" s="1"/>
  <c r="AN72" i="1" s="1"/>
  <c r="AJ71" i="1"/>
  <c r="AM71" i="1" s="1"/>
  <c r="AN71" i="1" s="1"/>
  <c r="AM69" i="1"/>
  <c r="AJ68" i="1"/>
  <c r="AM68" i="1" s="1"/>
  <c r="AJ67" i="1"/>
  <c r="AM67" i="1" s="1"/>
  <c r="AJ65" i="1"/>
  <c r="AM65" i="1" s="1"/>
  <c r="AJ64" i="1"/>
  <c r="AM64" i="1" s="1"/>
  <c r="AJ63" i="1"/>
  <c r="AM63" i="1" s="1"/>
  <c r="AJ62" i="1"/>
  <c r="AM62" i="1" s="1"/>
  <c r="AJ61" i="1"/>
  <c r="AM61" i="1" s="1"/>
  <c r="S7" i="42" l="1"/>
  <c r="AB7" i="42"/>
  <c r="T7" i="43"/>
  <c r="AC7" i="43"/>
  <c r="AJ57" i="1"/>
  <c r="AM57" i="1" s="1"/>
  <c r="AJ56" i="1"/>
  <c r="AM56" i="1" s="1"/>
  <c r="AJ55" i="1"/>
  <c r="AM55" i="1" s="1"/>
  <c r="AJ54" i="1"/>
  <c r="AM54" i="1" s="1"/>
  <c r="AJ53" i="1"/>
  <c r="AM53" i="1" s="1"/>
  <c r="AJ36" i="1"/>
  <c r="AM36" i="1" s="1"/>
  <c r="AJ49" i="1"/>
  <c r="AM49" i="1" s="1"/>
  <c r="AJ48" i="1"/>
  <c r="AM48" i="1" s="1"/>
  <c r="AJ47" i="1"/>
  <c r="AM47" i="1" s="1"/>
  <c r="AJ46" i="1"/>
  <c r="AM46" i="1" s="1"/>
  <c r="AJ45" i="1"/>
  <c r="AM45" i="1" s="1"/>
  <c r="AJ44" i="1"/>
  <c r="AM44" i="1" s="1"/>
  <c r="AJ43" i="1"/>
  <c r="AM43" i="1" s="1"/>
  <c r="AJ42" i="1"/>
  <c r="AM42" i="1" s="1"/>
  <c r="AJ41" i="1"/>
  <c r="AM41" i="1" s="1"/>
  <c r="AJ40" i="1"/>
  <c r="AM40" i="1" s="1"/>
  <c r="AJ39" i="1"/>
  <c r="AM39" i="1" s="1"/>
  <c r="AJ38" i="1"/>
  <c r="AM38" i="1" s="1"/>
  <c r="AJ37" i="1"/>
  <c r="AM37" i="1" s="1"/>
  <c r="AJ35" i="1"/>
  <c r="AM35" i="1" s="1"/>
  <c r="AJ34" i="1"/>
  <c r="AM34" i="1" s="1"/>
  <c r="AJ33" i="1"/>
  <c r="AM33" i="1" s="1"/>
  <c r="AJ32" i="1"/>
  <c r="AM32" i="1" s="1"/>
  <c r="AJ31" i="1"/>
  <c r="AM31" i="1" s="1"/>
  <c r="AJ30" i="1"/>
  <c r="AM30" i="1" s="1"/>
  <c r="AJ29" i="1"/>
  <c r="AM29" i="1" s="1"/>
  <c r="AJ28" i="1"/>
  <c r="AM28" i="1" s="1"/>
  <c r="AJ27" i="1"/>
  <c r="AJ24" i="1"/>
  <c r="AJ26" i="1"/>
  <c r="AM26" i="1" s="1"/>
  <c r="AN26" i="1" s="1"/>
  <c r="AJ25" i="1"/>
  <c r="AM25" i="1" s="1"/>
  <c r="AN25" i="1" s="1"/>
  <c r="AJ23" i="1"/>
  <c r="AM23" i="1" s="1"/>
  <c r="AJ22" i="1"/>
  <c r="AM22" i="1" s="1"/>
  <c r="AJ21" i="1"/>
  <c r="AM21" i="1" s="1"/>
  <c r="AJ20" i="1"/>
  <c r="AM20" i="1" s="1"/>
  <c r="AJ19" i="1"/>
  <c r="AM19" i="1" s="1"/>
  <c r="AJ18" i="1"/>
  <c r="AM18" i="1" s="1"/>
  <c r="AJ17" i="1"/>
  <c r="AM17" i="1" s="1"/>
  <c r="AJ16" i="1"/>
  <c r="AM16" i="1" s="1"/>
  <c r="AJ15" i="1"/>
  <c r="AM15" i="1" s="1"/>
  <c r="AJ14" i="1"/>
  <c r="AM14" i="1" s="1"/>
  <c r="AJ13" i="1"/>
  <c r="AM13" i="1" s="1"/>
  <c r="AJ12" i="1"/>
  <c r="AM12" i="1" s="1"/>
  <c r="AJ11" i="1"/>
  <c r="AJ10" i="1"/>
  <c r="AM10" i="1" s="1"/>
  <c r="AN10" i="1" s="1"/>
  <c r="AJ9" i="1"/>
  <c r="AM9" i="1" s="1"/>
  <c r="AJ7" i="1"/>
  <c r="AM7" i="1" s="1"/>
  <c r="AJ6" i="1"/>
  <c r="AD80" i="1"/>
  <c r="AD79" i="1"/>
  <c r="AM6" i="1" l="1"/>
  <c r="AM98" i="1" s="1"/>
  <c r="AJ98" i="1"/>
  <c r="AM11" i="1"/>
  <c r="AM99" i="1" s="1"/>
  <c r="AJ99" i="1"/>
  <c r="AM27" i="1"/>
  <c r="AM101" i="1" s="1"/>
  <c r="AJ101" i="1"/>
  <c r="AM24" i="1"/>
  <c r="AM100" i="1" s="1"/>
  <c r="AJ100" i="1"/>
  <c r="Z14" i="7" l="1"/>
  <c r="Z15" i="7"/>
  <c r="Z16" i="7"/>
  <c r="Z18" i="7"/>
  <c r="AH18" i="7" l="1"/>
  <c r="AL18" i="7" s="1"/>
  <c r="AT18" i="7"/>
  <c r="AU18" i="7" s="1"/>
  <c r="AK18" i="7"/>
  <c r="AH14" i="7"/>
  <c r="AL14" i="7" s="1"/>
  <c r="AT14" i="7"/>
  <c r="AU14" i="7" s="1"/>
  <c r="AK14" i="7"/>
  <c r="AH16" i="7"/>
  <c r="AL16" i="7" s="1"/>
  <c r="AT16" i="7"/>
  <c r="AU16" i="7" s="1"/>
  <c r="AK16" i="7"/>
  <c r="AH15" i="7"/>
  <c r="AL15" i="7" s="1"/>
  <c r="AT15" i="7"/>
  <c r="AU15" i="7" s="1"/>
  <c r="AK15" i="7"/>
  <c r="AD77" i="1"/>
  <c r="AD78" i="1"/>
  <c r="S7" i="38" l="1"/>
  <c r="R10" i="38"/>
  <c r="AA7" i="38" l="1"/>
  <c r="AE7" i="38" s="1"/>
  <c r="AM7" i="38"/>
  <c r="AN7" i="38" s="1"/>
  <c r="AD7" i="38"/>
  <c r="F12" i="19"/>
  <c r="G8" i="41" s="1"/>
  <c r="G12" i="19"/>
  <c r="H8" i="41" s="1"/>
  <c r="E12" i="19"/>
  <c r="F8" i="41" s="1"/>
  <c r="Q10" i="38"/>
  <c r="O10" i="38"/>
  <c r="M10" i="38"/>
  <c r="K10" i="38"/>
  <c r="J10" i="38"/>
  <c r="I10" i="38"/>
  <c r="G10" i="38"/>
  <c r="F10" i="38"/>
  <c r="H14" i="41" s="1"/>
  <c r="E10" i="38"/>
  <c r="G14" i="41" s="1"/>
  <c r="D10" i="38"/>
  <c r="F14" i="41" s="1"/>
  <c r="T9" i="38"/>
  <c r="L9" i="38"/>
  <c r="N9" i="38" s="1"/>
  <c r="H9" i="38"/>
  <c r="S8" i="38"/>
  <c r="L8" i="38"/>
  <c r="N8" i="38" s="1"/>
  <c r="H8" i="38"/>
  <c r="T7" i="38"/>
  <c r="N7" i="38"/>
  <c r="L7" i="38"/>
  <c r="H7" i="38"/>
  <c r="P6" i="38"/>
  <c r="S6" i="38" s="1"/>
  <c r="L6" i="38"/>
  <c r="N6" i="38" s="1"/>
  <c r="H6" i="38"/>
  <c r="S5" i="38"/>
  <c r="L5" i="38"/>
  <c r="H5" i="38"/>
  <c r="T5" i="38" l="1"/>
  <c r="AA5" i="38"/>
  <c r="AM5" i="38"/>
  <c r="AN5" i="38" s="1"/>
  <c r="AD5" i="38"/>
  <c r="T6" i="38"/>
  <c r="T10" i="38" s="1"/>
  <c r="AA6" i="38"/>
  <c r="AE6" i="38" s="1"/>
  <c r="AM6" i="38"/>
  <c r="AN6" i="38" s="1"/>
  <c r="AD6" i="38"/>
  <c r="T8" i="38"/>
  <c r="AA8" i="38"/>
  <c r="AE8" i="38" s="1"/>
  <c r="AM8" i="38"/>
  <c r="AN8" i="38" s="1"/>
  <c r="AD8" i="38"/>
  <c r="F15" i="41"/>
  <c r="G16" i="43"/>
  <c r="G17" i="43" s="1"/>
  <c r="F16" i="42"/>
  <c r="F17" i="42" s="1"/>
  <c r="G15" i="41"/>
  <c r="H16" i="43"/>
  <c r="H17" i="43" s="1"/>
  <c r="G16" i="42"/>
  <c r="G17" i="42" s="1"/>
  <c r="G9" i="42"/>
  <c r="G10" i="42" s="1"/>
  <c r="H9" i="43"/>
  <c r="H10" i="43" s="1"/>
  <c r="H9" i="42"/>
  <c r="I9" i="43"/>
  <c r="S8" i="41"/>
  <c r="F9" i="42"/>
  <c r="F10" i="42" s="1"/>
  <c r="G9" i="43"/>
  <c r="G10" i="43" s="1"/>
  <c r="H15" i="41"/>
  <c r="S14" i="41"/>
  <c r="S15" i="41" s="1"/>
  <c r="H16" i="42"/>
  <c r="I16" i="43"/>
  <c r="L10" i="38"/>
  <c r="P10" i="38"/>
  <c r="H10" i="38"/>
  <c r="S10" i="38"/>
  <c r="N5" i="38"/>
  <c r="N10" i="38" s="1"/>
  <c r="AD10" i="38" l="1"/>
  <c r="AA14" i="41" s="1"/>
  <c r="AE5" i="38"/>
  <c r="AE10" i="38" s="1"/>
  <c r="AA10" i="38"/>
  <c r="T9" i="43"/>
  <c r="T10" i="43" s="1"/>
  <c r="I10" i="43"/>
  <c r="S9" i="42"/>
  <c r="S10" i="42" s="1"/>
  <c r="H10" i="42"/>
  <c r="I17" i="43"/>
  <c r="T16" i="43"/>
  <c r="T17" i="43" s="1"/>
  <c r="H17" i="42"/>
  <c r="S16" i="42"/>
  <c r="S17" i="42" s="1"/>
  <c r="AB94" i="1"/>
  <c r="AA94" i="1"/>
  <c r="Z94" i="1"/>
  <c r="Y94" i="1"/>
  <c r="X94" i="1"/>
  <c r="W94" i="1"/>
  <c r="V94" i="1"/>
  <c r="U94" i="1"/>
  <c r="T94" i="1"/>
  <c r="S94" i="1"/>
  <c r="I5" i="34"/>
  <c r="T5" i="34"/>
  <c r="T10" i="34" s="1"/>
  <c r="AP94" i="1" s="1"/>
  <c r="AD10" i="1"/>
  <c r="F26" i="2"/>
  <c r="AA15" i="41" l="1"/>
  <c r="AB16" i="43"/>
  <c r="AA16" i="42"/>
  <c r="AB14" i="41"/>
  <c r="AB15" i="41" s="1"/>
  <c r="R5" i="34"/>
  <c r="R10" i="34" s="1"/>
  <c r="AN94" i="1" s="1"/>
  <c r="J5" i="34"/>
  <c r="S10" i="34"/>
  <c r="AD76" i="1"/>
  <c r="AA17" i="42" l="1"/>
  <c r="AB16" i="42"/>
  <c r="AB17" i="42" s="1"/>
  <c r="AB17" i="43"/>
  <c r="AC16" i="43"/>
  <c r="AC17" i="43" s="1"/>
  <c r="H101" i="1"/>
  <c r="J36" i="1"/>
  <c r="J101" i="1" s="1"/>
  <c r="L36" i="1"/>
  <c r="L101" i="1" s="1"/>
  <c r="M36" i="1"/>
  <c r="M101" i="1" s="1"/>
  <c r="N36" i="1"/>
  <c r="N101" i="1" s="1"/>
  <c r="P36" i="1"/>
  <c r="P101" i="1" s="1"/>
  <c r="R36" i="1"/>
  <c r="R101" i="1" s="1"/>
  <c r="U36" i="1"/>
  <c r="U101" i="1" s="1"/>
  <c r="V36" i="1"/>
  <c r="V101" i="1" s="1"/>
  <c r="W36" i="1"/>
  <c r="W101" i="1" s="1"/>
  <c r="Y36" i="1"/>
  <c r="Y101" i="1" s="1"/>
  <c r="Z36" i="1"/>
  <c r="Z101" i="1" s="1"/>
  <c r="AB36" i="1"/>
  <c r="AB101" i="1" s="1"/>
  <c r="AE36" i="1"/>
  <c r="AE101" i="1" s="1"/>
  <c r="AE97" i="1" s="1"/>
  <c r="AF36" i="1"/>
  <c r="AF101" i="1" s="1"/>
  <c r="G101" i="1"/>
  <c r="X49" i="1"/>
  <c r="AA49" i="1" s="1"/>
  <c r="S49" i="1"/>
  <c r="AC49" i="1" s="1"/>
  <c r="AK49" i="1" s="1"/>
  <c r="AO49" i="1" s="1"/>
  <c r="O49" i="1"/>
  <c r="Q49" i="1" s="1"/>
  <c r="K49" i="1"/>
  <c r="I100" i="1"/>
  <c r="U100" i="1"/>
  <c r="V100" i="1"/>
  <c r="W100" i="1"/>
  <c r="Y100" i="1"/>
  <c r="Z100" i="1"/>
  <c r="AB100" i="1"/>
  <c r="G100" i="1"/>
  <c r="H99" i="1"/>
  <c r="I99" i="1"/>
  <c r="J99" i="1"/>
  <c r="L99" i="1"/>
  <c r="M99" i="1"/>
  <c r="N99" i="1"/>
  <c r="P99" i="1"/>
  <c r="R99" i="1"/>
  <c r="U99" i="1"/>
  <c r="V99" i="1"/>
  <c r="W99" i="1"/>
  <c r="Y99" i="1"/>
  <c r="Z99" i="1"/>
  <c r="G99" i="1"/>
  <c r="H98" i="1"/>
  <c r="I98" i="1"/>
  <c r="J98" i="1"/>
  <c r="L98" i="1"/>
  <c r="M98" i="1"/>
  <c r="N98" i="1"/>
  <c r="P98" i="1"/>
  <c r="R98" i="1"/>
  <c r="U98" i="1"/>
  <c r="V98" i="1"/>
  <c r="W98" i="1"/>
  <c r="Y98" i="1"/>
  <c r="Z98" i="1"/>
  <c r="AB98" i="1"/>
  <c r="G98" i="1"/>
  <c r="AD49" i="1" l="1"/>
  <c r="AN49" i="1"/>
  <c r="I101" i="1"/>
  <c r="T49" i="1"/>
  <c r="I5" i="2"/>
  <c r="K5" i="2"/>
  <c r="L5" i="2"/>
  <c r="M5" i="2"/>
  <c r="O5" i="2"/>
  <c r="T5" i="2"/>
  <c r="U95" i="1" s="1"/>
  <c r="U5" i="2"/>
  <c r="V95" i="1" s="1"/>
  <c r="V5" i="2"/>
  <c r="W95" i="1" s="1"/>
  <c r="X5" i="2"/>
  <c r="Y95" i="1" s="1"/>
  <c r="Y5" i="2"/>
  <c r="Z95" i="1" s="1"/>
  <c r="AA5" i="2"/>
  <c r="AB96" i="1" l="1"/>
  <c r="AB95" i="1"/>
  <c r="AD75" i="1"/>
  <c r="O75" i="1"/>
  <c r="K75" i="1"/>
  <c r="AD73" i="1"/>
  <c r="W25" i="2"/>
  <c r="Z25" i="2" s="1"/>
  <c r="R25" i="2"/>
  <c r="AB25" i="2" s="1"/>
  <c r="N25" i="2"/>
  <c r="P25" i="2" s="1"/>
  <c r="J25" i="2"/>
  <c r="W24" i="2"/>
  <c r="Z24" i="2" s="1"/>
  <c r="R24" i="2"/>
  <c r="AB24" i="2" s="1"/>
  <c r="N24" i="2"/>
  <c r="P24" i="2" s="1"/>
  <c r="J24" i="2"/>
  <c r="W23" i="2"/>
  <c r="Z23" i="2" s="1"/>
  <c r="R23" i="2"/>
  <c r="AB23" i="2" s="1"/>
  <c r="N23" i="2"/>
  <c r="P23" i="2" s="1"/>
  <c r="J23" i="2"/>
  <c r="W22" i="2"/>
  <c r="Z22" i="2" s="1"/>
  <c r="R22" i="2"/>
  <c r="S22" i="2" s="1"/>
  <c r="N22" i="2"/>
  <c r="P22" i="2" s="1"/>
  <c r="J22" i="2"/>
  <c r="W21" i="2"/>
  <c r="Z21" i="2" s="1"/>
  <c r="R21" i="2"/>
  <c r="AB21" i="2" s="1"/>
  <c r="N21" i="2"/>
  <c r="P21" i="2" s="1"/>
  <c r="J21" i="2"/>
  <c r="W20" i="2"/>
  <c r="Z20" i="2" s="1"/>
  <c r="R20" i="2"/>
  <c r="AB20" i="2" s="1"/>
  <c r="N20" i="2"/>
  <c r="P20" i="2" s="1"/>
  <c r="J20" i="2"/>
  <c r="AD26" i="1"/>
  <c r="X26" i="1"/>
  <c r="AA26" i="1" s="1"/>
  <c r="T26" i="1"/>
  <c r="R26" i="1"/>
  <c r="Q26" i="1"/>
  <c r="P26" i="1"/>
  <c r="N26" i="1"/>
  <c r="M26" i="1"/>
  <c r="L26" i="1"/>
  <c r="O26" i="1" s="1"/>
  <c r="J26" i="1"/>
  <c r="K26" i="1" s="1"/>
  <c r="AB18" i="1"/>
  <c r="X18" i="1"/>
  <c r="AA18" i="1" s="1"/>
  <c r="S18" i="1"/>
  <c r="O18" i="1"/>
  <c r="Q18" i="1" s="1"/>
  <c r="K18" i="1"/>
  <c r="AC19" i="2"/>
  <c r="W19" i="2"/>
  <c r="Z19" i="2" s="1"/>
  <c r="R19" i="2"/>
  <c r="N19" i="2"/>
  <c r="P19" i="2" s="1"/>
  <c r="J19" i="2"/>
  <c r="AC15" i="1"/>
  <c r="AC16" i="1"/>
  <c r="AC17" i="1"/>
  <c r="AC14" i="1"/>
  <c r="AC13" i="1"/>
  <c r="AC9" i="1"/>
  <c r="AK9" i="1" s="1"/>
  <c r="AO9" i="1" s="1"/>
  <c r="X10" i="1"/>
  <c r="AA10" i="1" s="1"/>
  <c r="S10" i="1"/>
  <c r="O10" i="1"/>
  <c r="Q10" i="1" s="1"/>
  <c r="K10" i="1"/>
  <c r="AB12" i="1"/>
  <c r="AB99" i="1" s="1"/>
  <c r="AN17" i="1" l="1"/>
  <c r="AK17" i="1"/>
  <c r="AO17" i="1" s="1"/>
  <c r="AN16" i="1"/>
  <c r="AK16" i="1"/>
  <c r="AO16" i="1" s="1"/>
  <c r="AN14" i="1"/>
  <c r="AK14" i="1"/>
  <c r="AO14" i="1" s="1"/>
  <c r="AN13" i="1"/>
  <c r="AK13" i="1"/>
  <c r="AO13" i="1" s="1"/>
  <c r="AN15" i="1"/>
  <c r="AK15" i="1"/>
  <c r="AO15" i="1" s="1"/>
  <c r="AC21" i="2"/>
  <c r="AL21" i="2"/>
  <c r="AO21" i="2"/>
  <c r="AP21" i="2" s="1"/>
  <c r="AC23" i="2"/>
  <c r="AL23" i="2"/>
  <c r="AO23" i="2"/>
  <c r="AP23" i="2" s="1"/>
  <c r="AC24" i="2"/>
  <c r="AL24" i="2"/>
  <c r="AO24" i="2"/>
  <c r="AP24" i="2" s="1"/>
  <c r="AC20" i="2"/>
  <c r="AL20" i="2"/>
  <c r="AO20" i="2"/>
  <c r="AP20" i="2" s="1"/>
  <c r="AC25" i="2"/>
  <c r="AL25" i="2"/>
  <c r="AO25" i="2"/>
  <c r="AP25" i="2" s="1"/>
  <c r="AB102" i="1"/>
  <c r="AB97" i="1" s="1"/>
  <c r="AD9" i="1"/>
  <c r="AN9" i="1"/>
  <c r="S23" i="2"/>
  <c r="Q75" i="1"/>
  <c r="S21" i="2"/>
  <c r="S25" i="2"/>
  <c r="AC18" i="1"/>
  <c r="AK18" i="1" s="1"/>
  <c r="AO18" i="1" s="1"/>
  <c r="AB22" i="2"/>
  <c r="S24" i="2"/>
  <c r="S20" i="2"/>
  <c r="T18" i="1"/>
  <c r="AD19" i="2"/>
  <c r="AD26" i="2" s="1"/>
  <c r="S19" i="2"/>
  <c r="AC24" i="1"/>
  <c r="T10" i="1"/>
  <c r="AN24" i="1" l="1"/>
  <c r="AK24" i="1"/>
  <c r="AO24" i="1" s="1"/>
  <c r="AC22" i="2"/>
  <c r="AL22" i="2"/>
  <c r="AO22" i="2"/>
  <c r="AP22" i="2" s="1"/>
  <c r="AD18" i="1"/>
  <c r="AN18" i="1"/>
  <c r="R75" i="1"/>
  <c r="I10" i="34"/>
  <c r="AC94" i="1" s="1"/>
  <c r="H10" i="34"/>
  <c r="I94" i="1" s="1"/>
  <c r="G10" i="34"/>
  <c r="H94" i="1" s="1"/>
  <c r="F10" i="34"/>
  <c r="G94" i="1" s="1"/>
  <c r="J9" i="34"/>
  <c r="J6" i="34"/>
  <c r="AC95" i="1"/>
  <c r="AO95" i="1" s="1"/>
  <c r="J6" i="35"/>
  <c r="J5" i="35"/>
  <c r="J7" i="35" s="1"/>
  <c r="AD95" i="1" s="1"/>
  <c r="J10" i="34" l="1"/>
  <c r="AD94" i="1" s="1"/>
  <c r="S75" i="1"/>
  <c r="AO94" i="1" l="1"/>
  <c r="AD74" i="1"/>
  <c r="AD13" i="43" l="1"/>
  <c r="AD14" i="43" s="1"/>
  <c r="AC13" i="42"/>
  <c r="AC14" i="42" s="1"/>
  <c r="AC12" i="41"/>
  <c r="AD72" i="1" l="1"/>
  <c r="AA16" i="7" l="1"/>
  <c r="AA15" i="7"/>
  <c r="AA14" i="7"/>
  <c r="AA18" i="7"/>
  <c r="AS26" i="2" l="1"/>
  <c r="AS97" i="1"/>
  <c r="AD5" i="2"/>
  <c r="AE5" i="2"/>
  <c r="AQ5" i="2"/>
  <c r="AP96" i="1" s="1"/>
  <c r="AP102" i="1" s="1"/>
  <c r="AP97" i="1" s="1"/>
  <c r="AC6" i="41" s="1"/>
  <c r="AC9" i="41" l="1"/>
  <c r="AC19" i="41" s="1"/>
  <c r="AC6" i="42"/>
  <c r="AC8" i="42" l="1"/>
  <c r="AC11" i="42" s="1"/>
  <c r="AC21" i="42" s="1"/>
  <c r="AD6" i="43"/>
  <c r="AD8" i="43" s="1"/>
  <c r="AD11" i="43" s="1"/>
  <c r="AD21" i="43" s="1"/>
  <c r="AD71" i="1"/>
  <c r="T71" i="1"/>
  <c r="X71" i="1"/>
  <c r="AA71" i="1" s="1"/>
  <c r="AD25" i="1"/>
  <c r="X25" i="1"/>
  <c r="AA25" i="1" s="1"/>
  <c r="T25" i="1"/>
  <c r="P25" i="1"/>
  <c r="O25" i="1"/>
  <c r="K25" i="1"/>
  <c r="Q25" i="1" l="1"/>
  <c r="H13" i="43" l="1"/>
  <c r="H14" i="43" s="1"/>
  <c r="G13" i="42"/>
  <c r="G14" i="42" s="1"/>
  <c r="G12" i="41"/>
  <c r="G13" i="43" l="1"/>
  <c r="G14" i="43" s="1"/>
  <c r="F13" i="42"/>
  <c r="F14" i="42" s="1"/>
  <c r="H11" i="41"/>
  <c r="F12" i="41"/>
  <c r="I13" i="43" l="1"/>
  <c r="H13" i="42"/>
  <c r="S11" i="41"/>
  <c r="S12" i="41" s="1"/>
  <c r="H12" i="41"/>
  <c r="AD17" i="1"/>
  <c r="X17" i="1"/>
  <c r="AA17" i="1" s="1"/>
  <c r="T13" i="43" l="1"/>
  <c r="T14" i="43" s="1"/>
  <c r="I14" i="43"/>
  <c r="S13" i="42"/>
  <c r="S14" i="42" s="1"/>
  <c r="H14" i="42"/>
  <c r="U12" i="7"/>
  <c r="X12" i="7" s="1"/>
  <c r="P12" i="7"/>
  <c r="L12" i="7"/>
  <c r="N12" i="7" s="1"/>
  <c r="H12" i="7"/>
  <c r="U11" i="7"/>
  <c r="X11" i="7" s="1"/>
  <c r="P11" i="7"/>
  <c r="L11" i="7"/>
  <c r="N11" i="7" s="1"/>
  <c r="H11" i="7"/>
  <c r="U10" i="7"/>
  <c r="X10" i="7" s="1"/>
  <c r="P10" i="7"/>
  <c r="L10" i="7"/>
  <c r="N10" i="7" s="1"/>
  <c r="H10" i="7"/>
  <c r="Z10" i="7" l="1"/>
  <c r="Z11" i="7"/>
  <c r="Z12" i="7"/>
  <c r="Q12" i="7"/>
  <c r="Q10" i="7"/>
  <c r="Q11" i="7"/>
  <c r="AA12" i="7" l="1"/>
  <c r="AH12" i="7"/>
  <c r="AL12" i="7" s="1"/>
  <c r="AT12" i="7"/>
  <c r="AU12" i="7" s="1"/>
  <c r="AK12" i="7"/>
  <c r="AA11" i="7"/>
  <c r="AH11" i="7"/>
  <c r="AL11" i="7" s="1"/>
  <c r="AT11" i="7"/>
  <c r="AU11" i="7" s="1"/>
  <c r="AK11" i="7"/>
  <c r="AA10" i="7"/>
  <c r="AT10" i="7"/>
  <c r="AU10" i="7" s="1"/>
  <c r="AH10" i="7"/>
  <c r="AL10" i="7" s="1"/>
  <c r="AK10" i="7"/>
  <c r="AC70" i="1"/>
  <c r="AC69" i="1"/>
  <c r="Z96" i="1"/>
  <c r="AN70" i="1" l="1"/>
  <c r="AK70" i="1"/>
  <c r="AO70" i="1" s="1"/>
  <c r="AN69" i="1"/>
  <c r="AK69" i="1"/>
  <c r="AO69" i="1" s="1"/>
  <c r="Z102" i="1"/>
  <c r="Z97" i="1" s="1"/>
  <c r="AD70" i="1" l="1"/>
  <c r="X70" i="1"/>
  <c r="AA70" i="1" s="1"/>
  <c r="T70" i="1"/>
  <c r="X69" i="1"/>
  <c r="AA69" i="1" s="1"/>
  <c r="AD69" i="1" s="1"/>
  <c r="T69" i="1"/>
  <c r="AD16" i="1"/>
  <c r="X16" i="1"/>
  <c r="AA16" i="1" s="1"/>
  <c r="AD15" i="1"/>
  <c r="X15" i="1"/>
  <c r="AA15" i="1" s="1"/>
  <c r="AD14" i="1"/>
  <c r="X14" i="1"/>
  <c r="AA14" i="1" s="1"/>
  <c r="AD13" i="1"/>
  <c r="X13" i="1"/>
  <c r="AA13" i="1" s="1"/>
  <c r="X48" i="1" l="1"/>
  <c r="AA48" i="1" s="1"/>
  <c r="S48" i="1"/>
  <c r="T48" i="1" s="1"/>
  <c r="O48" i="1"/>
  <c r="Q48" i="1" s="1"/>
  <c r="K48" i="1"/>
  <c r="AC48" i="1" l="1"/>
  <c r="AK48" i="1" s="1"/>
  <c r="AO48" i="1" s="1"/>
  <c r="X24" i="1"/>
  <c r="AA24" i="1" s="1"/>
  <c r="AD24" i="1" s="1"/>
  <c r="T24" i="1"/>
  <c r="AD48" i="1" l="1"/>
  <c r="AN48" i="1"/>
  <c r="W18" i="2"/>
  <c r="Z18" i="2" s="1"/>
  <c r="N18" i="2"/>
  <c r="P18" i="2" s="1"/>
  <c r="Q18" i="2" s="1"/>
  <c r="Q26" i="2" s="1"/>
  <c r="J18" i="2"/>
  <c r="W17" i="2"/>
  <c r="Z17" i="2" s="1"/>
  <c r="R17" i="2"/>
  <c r="N17" i="2"/>
  <c r="P17" i="2" s="1"/>
  <c r="J17" i="2"/>
  <c r="W16" i="2"/>
  <c r="Z16" i="2" s="1"/>
  <c r="R16" i="2"/>
  <c r="AB16" i="2" s="1"/>
  <c r="N16" i="2"/>
  <c r="P16" i="2" s="1"/>
  <c r="J16" i="2"/>
  <c r="W15" i="2"/>
  <c r="Z15" i="2" s="1"/>
  <c r="R15" i="2"/>
  <c r="AB15" i="2" s="1"/>
  <c r="N15" i="2"/>
  <c r="P15" i="2" s="1"/>
  <c r="J15" i="2"/>
  <c r="W14" i="2"/>
  <c r="Z14" i="2" s="1"/>
  <c r="R14" i="2"/>
  <c r="N14" i="2"/>
  <c r="P14" i="2" s="1"/>
  <c r="J14" i="2"/>
  <c r="W13" i="2"/>
  <c r="Z13" i="2" s="1"/>
  <c r="R13" i="2"/>
  <c r="AB13" i="2" s="1"/>
  <c r="N13" i="2"/>
  <c r="N26" i="2" s="1"/>
  <c r="J13" i="2"/>
  <c r="X55" i="1"/>
  <c r="AA55" i="1" s="1"/>
  <c r="S55" i="1"/>
  <c r="O55" i="1"/>
  <c r="Q55" i="1" s="1"/>
  <c r="K55" i="1"/>
  <c r="X13" i="7"/>
  <c r="P13" i="7"/>
  <c r="Z13" i="7" s="1"/>
  <c r="L13" i="7"/>
  <c r="N13" i="7" s="1"/>
  <c r="H13" i="7"/>
  <c r="AH13" i="7" l="1"/>
  <c r="AL13" i="7" s="1"/>
  <c r="AT13" i="7"/>
  <c r="AU13" i="7" s="1"/>
  <c r="AK13" i="7"/>
  <c r="AL13" i="2"/>
  <c r="AO13" i="2"/>
  <c r="AP13" i="2" s="1"/>
  <c r="AL15" i="2"/>
  <c r="AO15" i="2"/>
  <c r="AP15" i="2" s="1"/>
  <c r="AL16" i="2"/>
  <c r="AO16" i="2"/>
  <c r="AP16" i="2" s="1"/>
  <c r="N5" i="2"/>
  <c r="Q5" i="2"/>
  <c r="S14" i="2"/>
  <c r="AB14" i="2"/>
  <c r="S17" i="2"/>
  <c r="AB17" i="2"/>
  <c r="AA13" i="7"/>
  <c r="Q13" i="7"/>
  <c r="P13" i="2"/>
  <c r="P26" i="2" s="1"/>
  <c r="R18" i="2"/>
  <c r="AB18" i="2" s="1"/>
  <c r="T55" i="1"/>
  <c r="AC55" i="1"/>
  <c r="AK55" i="1" s="1"/>
  <c r="AO55" i="1" s="1"/>
  <c r="AC15" i="2"/>
  <c r="AC16" i="2"/>
  <c r="S16" i="2"/>
  <c r="S15" i="2"/>
  <c r="AC13" i="2"/>
  <c r="S13" i="2"/>
  <c r="AC17" i="2" l="1"/>
  <c r="AL17" i="2"/>
  <c r="AO17" i="2"/>
  <c r="AP17" i="2" s="1"/>
  <c r="AC18" i="2"/>
  <c r="AL18" i="2"/>
  <c r="AO18" i="2"/>
  <c r="AP18" i="2" s="1"/>
  <c r="AC14" i="2"/>
  <c r="AL14" i="2"/>
  <c r="AO14" i="2"/>
  <c r="AP14" i="2" s="1"/>
  <c r="AD55" i="1"/>
  <c r="AN55" i="1"/>
  <c r="P5" i="2"/>
  <c r="S18" i="2"/>
  <c r="V9" i="19"/>
  <c r="V10" i="19"/>
  <c r="Y10" i="19" s="1"/>
  <c r="V11" i="19"/>
  <c r="Y11" i="19" s="1"/>
  <c r="U96" i="1"/>
  <c r="V96" i="1"/>
  <c r="W96" i="1"/>
  <c r="Y96" i="1"/>
  <c r="AF5" i="2"/>
  <c r="H100" i="1"/>
  <c r="Y102" i="1" l="1"/>
  <c r="Y97" i="1" s="1"/>
  <c r="U102" i="1"/>
  <c r="U97" i="1" s="1"/>
  <c r="V102" i="1"/>
  <c r="V97" i="1" s="1"/>
  <c r="W102" i="1"/>
  <c r="W97" i="1" s="1"/>
  <c r="AF96" i="1"/>
  <c r="U9" i="7"/>
  <c r="X9" i="7" s="1"/>
  <c r="U8" i="7"/>
  <c r="X8" i="7" s="1"/>
  <c r="U7" i="7"/>
  <c r="X7" i="7" s="1"/>
  <c r="U6" i="7"/>
  <c r="X6" i="7" s="1"/>
  <c r="U5" i="7"/>
  <c r="Y9" i="19"/>
  <c r="V8" i="19"/>
  <c r="Y8" i="19" s="1"/>
  <c r="V7" i="19"/>
  <c r="V6" i="19"/>
  <c r="U23" i="7" l="1"/>
  <c r="Y6" i="19"/>
  <c r="V12" i="19"/>
  <c r="Y7" i="19"/>
  <c r="X5" i="7"/>
  <c r="X23" i="7" s="1"/>
  <c r="Y12" i="19" l="1"/>
  <c r="Q11" i="19"/>
  <c r="AA11" i="19" s="1"/>
  <c r="M11" i="19"/>
  <c r="O11" i="19" s="1"/>
  <c r="I11" i="19"/>
  <c r="Q10" i="19"/>
  <c r="AA10" i="19" s="1"/>
  <c r="M10" i="19"/>
  <c r="O10" i="19" s="1"/>
  <c r="I10" i="19"/>
  <c r="Q9" i="19"/>
  <c r="AA9" i="19" s="1"/>
  <c r="M9" i="19"/>
  <c r="O9" i="19" s="1"/>
  <c r="I9" i="19"/>
  <c r="Q8" i="19"/>
  <c r="AA8" i="19" s="1"/>
  <c r="J8" i="19"/>
  <c r="J12" i="19" s="1"/>
  <c r="I8" i="19"/>
  <c r="Q7" i="19"/>
  <c r="M7" i="19"/>
  <c r="I7" i="19"/>
  <c r="Q6" i="19"/>
  <c r="M6" i="19"/>
  <c r="I6" i="19"/>
  <c r="O6" i="19" l="1"/>
  <c r="AL9" i="19"/>
  <c r="AI9" i="19"/>
  <c r="AM9" i="19" s="1"/>
  <c r="AA6" i="19"/>
  <c r="AB6" i="19" s="1"/>
  <c r="Q12" i="19"/>
  <c r="AL10" i="19"/>
  <c r="AI10" i="19"/>
  <c r="AM10" i="19" s="1"/>
  <c r="AL11" i="19"/>
  <c r="AI11" i="19"/>
  <c r="AM11" i="19" s="1"/>
  <c r="AL8" i="19"/>
  <c r="AI8" i="19"/>
  <c r="AM8" i="19" s="1"/>
  <c r="I12" i="19"/>
  <c r="AA7" i="19"/>
  <c r="AI7" i="19" s="1"/>
  <c r="AM7" i="19" s="1"/>
  <c r="O7" i="19"/>
  <c r="M8" i="19"/>
  <c r="O8" i="19" s="1"/>
  <c r="AB11" i="19"/>
  <c r="AB9" i="19"/>
  <c r="R9" i="19"/>
  <c r="R11" i="19"/>
  <c r="R6" i="19"/>
  <c r="R8" i="19"/>
  <c r="AB8" i="19"/>
  <c r="R10" i="19"/>
  <c r="AB10" i="19"/>
  <c r="R7" i="19"/>
  <c r="AL6" i="19" l="1"/>
  <c r="AA12" i="19"/>
  <c r="AI6" i="19"/>
  <c r="R12" i="19"/>
  <c r="O12" i="19"/>
  <c r="M12" i="19"/>
  <c r="AB7" i="19"/>
  <c r="AB12" i="19" s="1"/>
  <c r="AL7" i="19"/>
  <c r="AM6" i="19" l="1"/>
  <c r="AM12" i="19" s="1"/>
  <c r="AI12" i="19"/>
  <c r="AL12" i="19"/>
  <c r="AA8" i="41" s="1"/>
  <c r="AA9" i="42" s="1"/>
  <c r="W8" i="2"/>
  <c r="Z8" i="2" s="1"/>
  <c r="W9" i="2"/>
  <c r="Z9" i="2" s="1"/>
  <c r="W10" i="2"/>
  <c r="Z10" i="2" s="1"/>
  <c r="W11" i="2"/>
  <c r="Z11" i="2" s="1"/>
  <c r="W12" i="2"/>
  <c r="Z12" i="2" s="1"/>
  <c r="W7" i="2"/>
  <c r="X6" i="1"/>
  <c r="X7" i="1"/>
  <c r="AA7" i="1" s="1"/>
  <c r="X8" i="1"/>
  <c r="AA8" i="1" s="1"/>
  <c r="X11" i="1"/>
  <c r="X12" i="1"/>
  <c r="AA12" i="1" s="1"/>
  <c r="X19" i="1"/>
  <c r="X20" i="1"/>
  <c r="AA20" i="1" s="1"/>
  <c r="X21" i="1"/>
  <c r="AA21" i="1" s="1"/>
  <c r="X22" i="1"/>
  <c r="AA22" i="1" s="1"/>
  <c r="X23" i="1"/>
  <c r="AA23" i="1" s="1"/>
  <c r="X27" i="1"/>
  <c r="X28" i="1"/>
  <c r="AA28" i="1" s="1"/>
  <c r="X29" i="1"/>
  <c r="AA29" i="1" s="1"/>
  <c r="X30" i="1"/>
  <c r="AA30" i="1" s="1"/>
  <c r="X31" i="1"/>
  <c r="AA31" i="1" s="1"/>
  <c r="X32" i="1"/>
  <c r="AA32" i="1" s="1"/>
  <c r="X33" i="1"/>
  <c r="AA33" i="1" s="1"/>
  <c r="X34" i="1"/>
  <c r="AA34" i="1" s="1"/>
  <c r="X35" i="1"/>
  <c r="AA35" i="1" s="1"/>
  <c r="X37" i="1"/>
  <c r="X38" i="1"/>
  <c r="AA38" i="1" s="1"/>
  <c r="X39" i="1"/>
  <c r="AA39" i="1" s="1"/>
  <c r="X40" i="1"/>
  <c r="AA40" i="1" s="1"/>
  <c r="X41" i="1"/>
  <c r="AA41" i="1" s="1"/>
  <c r="X42" i="1"/>
  <c r="AA42" i="1" s="1"/>
  <c r="X43" i="1"/>
  <c r="AA43" i="1" s="1"/>
  <c r="X44" i="1"/>
  <c r="AA44" i="1" s="1"/>
  <c r="X45" i="1"/>
  <c r="AA45" i="1" s="1"/>
  <c r="X46" i="1"/>
  <c r="AA46" i="1" s="1"/>
  <c r="X47" i="1"/>
  <c r="AA47" i="1" s="1"/>
  <c r="X53" i="1"/>
  <c r="X54" i="1"/>
  <c r="AA54" i="1" s="1"/>
  <c r="X56" i="1"/>
  <c r="AA56" i="1" s="1"/>
  <c r="X57" i="1"/>
  <c r="AA57" i="1" s="1"/>
  <c r="X58" i="1"/>
  <c r="AA58" i="1" s="1"/>
  <c r="X59" i="1"/>
  <c r="AA59" i="1" s="1"/>
  <c r="X60" i="1"/>
  <c r="AA60" i="1" s="1"/>
  <c r="X61" i="1"/>
  <c r="AA61" i="1" s="1"/>
  <c r="X62" i="1"/>
  <c r="AA62" i="1" s="1"/>
  <c r="X63" i="1"/>
  <c r="AA63" i="1" s="1"/>
  <c r="X64" i="1"/>
  <c r="AA64" i="1" s="1"/>
  <c r="X65" i="1"/>
  <c r="AA65" i="1" s="1"/>
  <c r="X66" i="1"/>
  <c r="AA66" i="1" s="1"/>
  <c r="X67" i="1"/>
  <c r="AA67" i="1" s="1"/>
  <c r="X68" i="1"/>
  <c r="AA68" i="1" s="1"/>
  <c r="O67" i="1"/>
  <c r="Q67" i="1" s="1"/>
  <c r="R67" i="1" s="1"/>
  <c r="S67" i="1" s="1"/>
  <c r="AC67" i="1" s="1"/>
  <c r="K67" i="1"/>
  <c r="S47" i="1"/>
  <c r="O47" i="1"/>
  <c r="Q47" i="1" s="1"/>
  <c r="K47" i="1"/>
  <c r="AN67" i="1" l="1"/>
  <c r="AK67" i="1"/>
  <c r="AO67" i="1" s="1"/>
  <c r="AB9" i="43"/>
  <c r="AC9" i="43" s="1"/>
  <c r="AC10" i="43" s="1"/>
  <c r="AB8" i="41"/>
  <c r="AA10" i="42"/>
  <c r="AB9" i="42"/>
  <c r="AB10" i="42" s="1"/>
  <c r="AB10" i="43"/>
  <c r="W26" i="2"/>
  <c r="W5" i="2" s="1"/>
  <c r="AA6" i="1"/>
  <c r="AA98" i="1" s="1"/>
  <c r="X98" i="1"/>
  <c r="AA11" i="1"/>
  <c r="AA99" i="1" s="1"/>
  <c r="X99" i="1"/>
  <c r="X36" i="1"/>
  <c r="X101" i="1" s="1"/>
  <c r="X100" i="1"/>
  <c r="T47" i="1"/>
  <c r="AC47" i="1"/>
  <c r="AK47" i="1" s="1"/>
  <c r="AO47" i="1" s="1"/>
  <c r="AA27" i="1"/>
  <c r="AA19" i="1"/>
  <c r="AA100" i="1" s="1"/>
  <c r="AA53" i="1"/>
  <c r="AA37" i="1"/>
  <c r="AA36" i="1" s="1"/>
  <c r="AD67" i="1"/>
  <c r="T67" i="1"/>
  <c r="Z7" i="2"/>
  <c r="Z26" i="2" s="1"/>
  <c r="AD47" i="1" l="1"/>
  <c r="AN47" i="1"/>
  <c r="X95" i="1"/>
  <c r="X96" i="1"/>
  <c r="Z5" i="2"/>
  <c r="AA101" i="1"/>
  <c r="X102" i="1" l="1"/>
  <c r="X97" i="1" s="1"/>
  <c r="AA95" i="1"/>
  <c r="AA96" i="1"/>
  <c r="O66" i="1"/>
  <c r="Q66" i="1" s="1"/>
  <c r="R66" i="1" s="1"/>
  <c r="K66" i="1"/>
  <c r="AA102" i="1" l="1"/>
  <c r="AA97" i="1" s="1"/>
  <c r="S66" i="1"/>
  <c r="AC66" i="1" l="1"/>
  <c r="AK66" i="1" s="1"/>
  <c r="AO66" i="1" s="1"/>
  <c r="T66" i="1"/>
  <c r="AD66" i="1" l="1"/>
  <c r="AN66" i="1"/>
  <c r="P6" i="7"/>
  <c r="Z6" i="7" s="1"/>
  <c r="P7" i="7"/>
  <c r="Z7" i="7" s="1"/>
  <c r="P8" i="7"/>
  <c r="Z8" i="7" s="1"/>
  <c r="P9" i="7"/>
  <c r="Z9" i="7" s="1"/>
  <c r="P5" i="7"/>
  <c r="P23" i="7" s="1"/>
  <c r="AH7" i="7" l="1"/>
  <c r="AL7" i="7" s="1"/>
  <c r="AT7" i="7"/>
  <c r="AU7" i="7" s="1"/>
  <c r="AK7" i="7"/>
  <c r="AH9" i="7"/>
  <c r="AL9" i="7" s="1"/>
  <c r="AT9" i="7"/>
  <c r="AU9" i="7" s="1"/>
  <c r="AK9" i="7"/>
  <c r="AH8" i="7"/>
  <c r="AL8" i="7" s="1"/>
  <c r="AT8" i="7"/>
  <c r="AU8" i="7" s="1"/>
  <c r="AK8" i="7"/>
  <c r="AH6" i="7"/>
  <c r="AL6" i="7" s="1"/>
  <c r="AT6" i="7"/>
  <c r="AU6" i="7" s="1"/>
  <c r="AK6" i="7"/>
  <c r="Z5" i="7"/>
  <c r="Q7" i="7"/>
  <c r="AA7" i="7"/>
  <c r="Q9" i="7"/>
  <c r="AA9" i="7"/>
  <c r="Q8" i="7"/>
  <c r="AA8" i="7"/>
  <c r="Q6" i="7"/>
  <c r="AA6" i="7"/>
  <c r="Q5" i="7"/>
  <c r="Q23" i="7" s="1"/>
  <c r="O68" i="1"/>
  <c r="Q68" i="1" s="1"/>
  <c r="R68" i="1" s="1"/>
  <c r="K68" i="1"/>
  <c r="S64" i="1"/>
  <c r="AC64" i="1" s="1"/>
  <c r="O64" i="1"/>
  <c r="Q64" i="1" s="1"/>
  <c r="K64" i="1"/>
  <c r="Z23" i="7" l="1"/>
  <c r="AH5" i="7"/>
  <c r="AT5" i="7"/>
  <c r="AU5" i="7" s="1"/>
  <c r="AK5" i="7"/>
  <c r="AK23" i="7" s="1"/>
  <c r="AA17" i="41" s="1"/>
  <c r="AN64" i="1"/>
  <c r="AK64" i="1"/>
  <c r="AO64" i="1" s="1"/>
  <c r="S68" i="1"/>
  <c r="AC68" i="1" s="1"/>
  <c r="AD68" i="1" s="1"/>
  <c r="R102" i="1"/>
  <c r="AA5" i="7"/>
  <c r="AA23" i="7" s="1"/>
  <c r="AD64" i="1"/>
  <c r="T64" i="1"/>
  <c r="R24" i="1"/>
  <c r="R100" i="1" s="1"/>
  <c r="AH23" i="7" l="1"/>
  <c r="AL5" i="7"/>
  <c r="AL23" i="7" s="1"/>
  <c r="AB19" i="43"/>
  <c r="AB17" i="41"/>
  <c r="AB18" i="41" s="1"/>
  <c r="AA18" i="41"/>
  <c r="AA19" i="42"/>
  <c r="T68" i="1"/>
  <c r="AN68" i="1"/>
  <c r="AK68" i="1"/>
  <c r="AO68" i="1" s="1"/>
  <c r="R97" i="1"/>
  <c r="R8" i="2"/>
  <c r="AB8" i="2" s="1"/>
  <c r="R9" i="2"/>
  <c r="AB9" i="2" s="1"/>
  <c r="R10" i="2"/>
  <c r="AB10" i="2" s="1"/>
  <c r="R11" i="2"/>
  <c r="AB11" i="2" s="1"/>
  <c r="R12" i="2"/>
  <c r="AB12" i="2" s="1"/>
  <c r="R7" i="2"/>
  <c r="S65" i="1"/>
  <c r="AC65" i="1" s="1"/>
  <c r="AK65" i="1" s="1"/>
  <c r="AO65" i="1" s="1"/>
  <c r="O65" i="1"/>
  <c r="Q65" i="1" s="1"/>
  <c r="K65" i="1"/>
  <c r="S44" i="1"/>
  <c r="AC44" i="1" s="1"/>
  <c r="M24" i="1"/>
  <c r="M100" i="1" s="1"/>
  <c r="M97" i="1" s="1"/>
  <c r="N24" i="1"/>
  <c r="N100" i="1" s="1"/>
  <c r="N97" i="1" s="1"/>
  <c r="AA20" i="42" l="1"/>
  <c r="AB19" i="42"/>
  <c r="AB20" i="42" s="1"/>
  <c r="AB20" i="43"/>
  <c r="AC19" i="43"/>
  <c r="AC20" i="43" s="1"/>
  <c r="AN44" i="1"/>
  <c r="AK44" i="1"/>
  <c r="AO44" i="1" s="1"/>
  <c r="AL11" i="2"/>
  <c r="AO11" i="2"/>
  <c r="AP11" i="2" s="1"/>
  <c r="AL8" i="2"/>
  <c r="AO8" i="2"/>
  <c r="AP8" i="2" s="1"/>
  <c r="AL12" i="2"/>
  <c r="AO12" i="2"/>
  <c r="AP12" i="2" s="1"/>
  <c r="AL9" i="2"/>
  <c r="AO9" i="2"/>
  <c r="AP9" i="2" s="1"/>
  <c r="AL10" i="2"/>
  <c r="AO10" i="2"/>
  <c r="AP10" i="2" s="1"/>
  <c r="R26" i="2"/>
  <c r="R5" i="2" s="1"/>
  <c r="S95" i="1" s="1"/>
  <c r="AD65" i="1"/>
  <c r="AN65" i="1"/>
  <c r="AB7" i="2"/>
  <c r="T65" i="1"/>
  <c r="AD44" i="1"/>
  <c r="T44" i="1"/>
  <c r="S9" i="2"/>
  <c r="AC9" i="2"/>
  <c r="S8" i="2"/>
  <c r="AC8" i="2"/>
  <c r="S12" i="2"/>
  <c r="AC12" i="2"/>
  <c r="S10" i="2"/>
  <c r="AC10" i="2"/>
  <c r="S7" i="2"/>
  <c r="S11" i="2"/>
  <c r="AC11" i="2"/>
  <c r="S11" i="1"/>
  <c r="S12" i="1"/>
  <c r="AC12" i="1" s="1"/>
  <c r="S19" i="1"/>
  <c r="S20" i="1"/>
  <c r="AC20" i="1" s="1"/>
  <c r="S21" i="1"/>
  <c r="AC21" i="1" s="1"/>
  <c r="S22" i="1"/>
  <c r="AC22" i="1" s="1"/>
  <c r="S23" i="1"/>
  <c r="AC23" i="1" s="1"/>
  <c r="S27" i="1"/>
  <c r="S28" i="1"/>
  <c r="AC28" i="1" s="1"/>
  <c r="S29" i="1"/>
  <c r="AC29" i="1" s="1"/>
  <c r="S30" i="1"/>
  <c r="AC30" i="1" s="1"/>
  <c r="S31" i="1"/>
  <c r="AC31" i="1" s="1"/>
  <c r="S32" i="1"/>
  <c r="AC32" i="1" s="1"/>
  <c r="S33" i="1"/>
  <c r="AC33" i="1" s="1"/>
  <c r="AK33" i="1" s="1"/>
  <c r="AO33" i="1" s="1"/>
  <c r="S34" i="1"/>
  <c r="AC34" i="1" s="1"/>
  <c r="S35" i="1"/>
  <c r="AC35" i="1" s="1"/>
  <c r="S37" i="1"/>
  <c r="S38" i="1"/>
  <c r="AC38" i="1" s="1"/>
  <c r="S39" i="1"/>
  <c r="AC39" i="1" s="1"/>
  <c r="S40" i="1"/>
  <c r="AC40" i="1" s="1"/>
  <c r="S41" i="1"/>
  <c r="AC41" i="1" s="1"/>
  <c r="S42" i="1"/>
  <c r="AC42" i="1" s="1"/>
  <c r="S43" i="1"/>
  <c r="AC43" i="1" s="1"/>
  <c r="S45" i="1"/>
  <c r="AC45" i="1" s="1"/>
  <c r="S46" i="1"/>
  <c r="AC46" i="1" s="1"/>
  <c r="S53" i="1"/>
  <c r="S54" i="1"/>
  <c r="AC54" i="1" s="1"/>
  <c r="S56" i="1"/>
  <c r="AC56" i="1" s="1"/>
  <c r="S57" i="1"/>
  <c r="AC57" i="1" s="1"/>
  <c r="S58" i="1"/>
  <c r="AC58" i="1" s="1"/>
  <c r="S59" i="1"/>
  <c r="AC59" i="1" s="1"/>
  <c r="S60" i="1"/>
  <c r="AC60" i="1" s="1"/>
  <c r="S61" i="1"/>
  <c r="AC61" i="1" s="1"/>
  <c r="S62" i="1"/>
  <c r="AC62" i="1" s="1"/>
  <c r="S63" i="1"/>
  <c r="AC63" i="1" s="1"/>
  <c r="S6" i="1"/>
  <c r="S7" i="1"/>
  <c r="AC7" i="1" s="1"/>
  <c r="AN60" i="1" l="1"/>
  <c r="AK60" i="1"/>
  <c r="AO60" i="1" s="1"/>
  <c r="AN45" i="1"/>
  <c r="AK45" i="1"/>
  <c r="AO45" i="1" s="1"/>
  <c r="AN35" i="1"/>
  <c r="AK35" i="1"/>
  <c r="AO35" i="1" s="1"/>
  <c r="AN20" i="1"/>
  <c r="AK20" i="1"/>
  <c r="AN7" i="1"/>
  <c r="AK7" i="1"/>
  <c r="AO7" i="1" s="1"/>
  <c r="AN61" i="1"/>
  <c r="AK61" i="1"/>
  <c r="AO61" i="1" s="1"/>
  <c r="AN57" i="1"/>
  <c r="AK57" i="1"/>
  <c r="AO57" i="1" s="1"/>
  <c r="AN46" i="1"/>
  <c r="AK46" i="1"/>
  <c r="AO46" i="1" s="1"/>
  <c r="AN41" i="1"/>
  <c r="AK41" i="1"/>
  <c r="AO41" i="1" s="1"/>
  <c r="AN32" i="1"/>
  <c r="AK32" i="1"/>
  <c r="AO32" i="1" s="1"/>
  <c r="AN28" i="1"/>
  <c r="AK28" i="1"/>
  <c r="AO28" i="1" s="1"/>
  <c r="AN21" i="1"/>
  <c r="AK21" i="1"/>
  <c r="AO21" i="1" s="1"/>
  <c r="AN62" i="1"/>
  <c r="AK62" i="1"/>
  <c r="AO62" i="1" s="1"/>
  <c r="AN22" i="1"/>
  <c r="AK22" i="1"/>
  <c r="AO22" i="1" s="1"/>
  <c r="AN58" i="1"/>
  <c r="AK58" i="1"/>
  <c r="AO58" i="1" s="1"/>
  <c r="AN42" i="1"/>
  <c r="AK42" i="1"/>
  <c r="AO42" i="1" s="1"/>
  <c r="AN38" i="1"/>
  <c r="AK38" i="1"/>
  <c r="AO38" i="1" s="1"/>
  <c r="AN29" i="1"/>
  <c r="AK29" i="1"/>
  <c r="AO29" i="1" s="1"/>
  <c r="AN12" i="1"/>
  <c r="AK12" i="1"/>
  <c r="AO12" i="1" s="1"/>
  <c r="AN63" i="1"/>
  <c r="AK63" i="1"/>
  <c r="AO63" i="1" s="1"/>
  <c r="AN59" i="1"/>
  <c r="AK59" i="1"/>
  <c r="AO59" i="1" s="1"/>
  <c r="AN54" i="1"/>
  <c r="AK54" i="1"/>
  <c r="AO54" i="1" s="1"/>
  <c r="AN43" i="1"/>
  <c r="AK43" i="1"/>
  <c r="AO43" i="1" s="1"/>
  <c r="AN39" i="1"/>
  <c r="AK39" i="1"/>
  <c r="AO39" i="1" s="1"/>
  <c r="AN34" i="1"/>
  <c r="AK34" i="1"/>
  <c r="AO34" i="1" s="1"/>
  <c r="AN30" i="1"/>
  <c r="AK30" i="1"/>
  <c r="AO30" i="1" s="1"/>
  <c r="AN23" i="1"/>
  <c r="AK23" i="1"/>
  <c r="AO23" i="1" s="1"/>
  <c r="AN56" i="1"/>
  <c r="AK56" i="1"/>
  <c r="AO56" i="1" s="1"/>
  <c r="AN40" i="1"/>
  <c r="AK40" i="1"/>
  <c r="AO40" i="1" s="1"/>
  <c r="AN31" i="1"/>
  <c r="AK31" i="1"/>
  <c r="AO31" i="1" s="1"/>
  <c r="AL7" i="2"/>
  <c r="AL26" i="2" s="1"/>
  <c r="AB26" i="2"/>
  <c r="AB5" i="2" s="1"/>
  <c r="AC96" i="1" s="1"/>
  <c r="AO7" i="2"/>
  <c r="S26" i="2"/>
  <c r="S5" i="2" s="1"/>
  <c r="AD33" i="1"/>
  <c r="AN33" i="1"/>
  <c r="AC6" i="1"/>
  <c r="AK6" i="1" s="1"/>
  <c r="AC37" i="1"/>
  <c r="AK37" i="1" s="1"/>
  <c r="AO37" i="1" s="1"/>
  <c r="S36" i="1"/>
  <c r="S101" i="1" s="1"/>
  <c r="AC19" i="1"/>
  <c r="AK19" i="1" s="1"/>
  <c r="AO19" i="1" s="1"/>
  <c r="S100" i="1"/>
  <c r="AC27" i="1"/>
  <c r="AK27" i="1" s="1"/>
  <c r="AC11" i="1"/>
  <c r="S99" i="1"/>
  <c r="AC53" i="1"/>
  <c r="AK53" i="1" s="1"/>
  <c r="AO53" i="1" s="1"/>
  <c r="AD60" i="1"/>
  <c r="T60" i="1"/>
  <c r="AD54" i="1"/>
  <c r="T54" i="1"/>
  <c r="T53" i="1"/>
  <c r="AD43" i="1"/>
  <c r="T43" i="1"/>
  <c r="AD39" i="1"/>
  <c r="T39" i="1"/>
  <c r="AD34" i="1"/>
  <c r="T34" i="1"/>
  <c r="AD30" i="1"/>
  <c r="T30" i="1"/>
  <c r="T19" i="1"/>
  <c r="T6" i="1"/>
  <c r="AD61" i="1"/>
  <c r="T61" i="1"/>
  <c r="AD45" i="1"/>
  <c r="T45" i="1"/>
  <c r="AD32" i="1"/>
  <c r="T32" i="1"/>
  <c r="AD28" i="1"/>
  <c r="T28" i="1"/>
  <c r="AD20" i="1"/>
  <c r="T20" i="1"/>
  <c r="AD31" i="1"/>
  <c r="T31" i="1"/>
  <c r="AD63" i="1"/>
  <c r="T63" i="1"/>
  <c r="AD62" i="1"/>
  <c r="T62" i="1"/>
  <c r="AD58" i="1"/>
  <c r="T58" i="1"/>
  <c r="AD46" i="1"/>
  <c r="T46" i="1"/>
  <c r="AD41" i="1"/>
  <c r="T41" i="1"/>
  <c r="T37" i="1"/>
  <c r="AD35" i="1"/>
  <c r="T35" i="1"/>
  <c r="AD29" i="1"/>
  <c r="T29" i="1"/>
  <c r="T27" i="1"/>
  <c r="AD23" i="1"/>
  <c r="T23" i="1"/>
  <c r="AD21" i="1"/>
  <c r="T21" i="1"/>
  <c r="T11" i="1"/>
  <c r="AD57" i="1"/>
  <c r="T57" i="1"/>
  <c r="AD40" i="1"/>
  <c r="T40" i="1"/>
  <c r="AD7" i="1"/>
  <c r="T7" i="1"/>
  <c r="AD59" i="1"/>
  <c r="T59" i="1"/>
  <c r="AD56" i="1"/>
  <c r="T56" i="1"/>
  <c r="AD42" i="1"/>
  <c r="T42" i="1"/>
  <c r="AD38" i="1"/>
  <c r="T38" i="1"/>
  <c r="T33" i="1"/>
  <c r="AD22" i="1"/>
  <c r="T22" i="1"/>
  <c r="AD12" i="1"/>
  <c r="T12" i="1"/>
  <c r="AC7" i="2"/>
  <c r="AC26" i="2" s="1"/>
  <c r="G5" i="2"/>
  <c r="H96" i="1" s="1"/>
  <c r="H5" i="2"/>
  <c r="S96" i="1"/>
  <c r="S102" i="1" s="1"/>
  <c r="J7" i="2"/>
  <c r="J8" i="2"/>
  <c r="J9" i="2"/>
  <c r="J10" i="2"/>
  <c r="J11" i="2"/>
  <c r="J12" i="2"/>
  <c r="AL5" i="2" l="1"/>
  <c r="AK96" i="1"/>
  <c r="AK102" i="1" s="1"/>
  <c r="AO6" i="1"/>
  <c r="AO27" i="1"/>
  <c r="AN11" i="1"/>
  <c r="AK11" i="1"/>
  <c r="AK100" i="1"/>
  <c r="AO20" i="1"/>
  <c r="AC102" i="1"/>
  <c r="AO26" i="2"/>
  <c r="AO5" i="2" s="1"/>
  <c r="AN96" i="1" s="1"/>
  <c r="AP7" i="2"/>
  <c r="AP26" i="2" s="1"/>
  <c r="AP5" i="2" s="1"/>
  <c r="J26" i="2"/>
  <c r="J5" i="2" s="1"/>
  <c r="I96" i="1"/>
  <c r="AB13" i="43"/>
  <c r="AA13" i="42"/>
  <c r="AA12" i="41"/>
  <c r="AB11" i="41"/>
  <c r="AB12" i="41" s="1"/>
  <c r="H102" i="1"/>
  <c r="H97" i="1" s="1"/>
  <c r="G6" i="41" s="1"/>
  <c r="AN53" i="1"/>
  <c r="AC100" i="1"/>
  <c r="AN19" i="1"/>
  <c r="AD6" i="1"/>
  <c r="AN6" i="1"/>
  <c r="AD27" i="1"/>
  <c r="AN27" i="1"/>
  <c r="AC36" i="1"/>
  <c r="AN37" i="1"/>
  <c r="T95" i="1"/>
  <c r="T96" i="1"/>
  <c r="AC99" i="1"/>
  <c r="AD11" i="1"/>
  <c r="AD99" i="1" s="1"/>
  <c r="T36" i="1"/>
  <c r="T101" i="1" s="1"/>
  <c r="T100" i="1"/>
  <c r="T99" i="1"/>
  <c r="AC5" i="2"/>
  <c r="AD96" i="1" s="1"/>
  <c r="AD19" i="1"/>
  <c r="AD100" i="1" s="1"/>
  <c r="AD53" i="1"/>
  <c r="AD37" i="1"/>
  <c r="AD36" i="1" s="1"/>
  <c r="AD101" i="1" s="1"/>
  <c r="AO96" i="1" l="1"/>
  <c r="I102" i="1"/>
  <c r="I97" i="1" s="1"/>
  <c r="H6" i="41" s="1"/>
  <c r="S6" i="41" s="1"/>
  <c r="S9" i="41" s="1"/>
  <c r="S19" i="41" s="1"/>
  <c r="AN36" i="1"/>
  <c r="AN101" i="1" s="1"/>
  <c r="AK36" i="1"/>
  <c r="AN99" i="1"/>
  <c r="AD102" i="1"/>
  <c r="AO11" i="1"/>
  <c r="AO99" i="1" s="1"/>
  <c r="AK99" i="1"/>
  <c r="AO100" i="1"/>
  <c r="AN100" i="1"/>
  <c r="H6" i="43"/>
  <c r="H8" i="43" s="1"/>
  <c r="H11" i="43" s="1"/>
  <c r="H21" i="43" s="1"/>
  <c r="G6" i="42"/>
  <c r="G8" i="42" s="1"/>
  <c r="G11" i="42" s="1"/>
  <c r="G21" i="42" s="1"/>
  <c r="G9" i="41"/>
  <c r="G19" i="41" s="1"/>
  <c r="T102" i="1"/>
  <c r="AB14" i="43"/>
  <c r="AC13" i="43"/>
  <c r="AC14" i="43" s="1"/>
  <c r="AA14" i="42"/>
  <c r="AB13" i="42"/>
  <c r="AB14" i="42" s="1"/>
  <c r="AC101" i="1"/>
  <c r="I6" i="43" l="1"/>
  <c r="T6" i="43" s="1"/>
  <c r="T8" i="43" s="1"/>
  <c r="T11" i="43" s="1"/>
  <c r="T21" i="43" s="1"/>
  <c r="H6" i="42"/>
  <c r="H8" i="42" s="1"/>
  <c r="H11" i="42" s="1"/>
  <c r="H21" i="42" s="1"/>
  <c r="H9" i="41"/>
  <c r="H19" i="41" s="1"/>
  <c r="AO36" i="1"/>
  <c r="AO101" i="1" s="1"/>
  <c r="AK101" i="1"/>
  <c r="I8" i="43" l="1"/>
  <c r="I11" i="43" s="1"/>
  <c r="I21" i="43" s="1"/>
  <c r="S6" i="42"/>
  <c r="S8" i="42" s="1"/>
  <c r="S11" i="42" s="1"/>
  <c r="S21" i="42" s="1"/>
  <c r="L5" i="7" l="1"/>
  <c r="L6" i="7"/>
  <c r="N6" i="7" s="1"/>
  <c r="L7" i="7"/>
  <c r="N7" i="7" s="1"/>
  <c r="L8" i="7"/>
  <c r="N8" i="7" s="1"/>
  <c r="L9" i="7"/>
  <c r="N9" i="7" s="1"/>
  <c r="L23" i="7" l="1"/>
  <c r="N5" i="7"/>
  <c r="N23" i="7" s="1"/>
  <c r="O6" i="1"/>
  <c r="O7" i="1"/>
  <c r="Q7" i="1" s="1"/>
  <c r="O8" i="1"/>
  <c r="Q8" i="1" s="1"/>
  <c r="O11" i="1"/>
  <c r="O12" i="1"/>
  <c r="Q12" i="1" s="1"/>
  <c r="O19" i="1"/>
  <c r="O20" i="1"/>
  <c r="Q20" i="1" s="1"/>
  <c r="O21" i="1"/>
  <c r="Q21" i="1" s="1"/>
  <c r="O22" i="1"/>
  <c r="Q22" i="1" s="1"/>
  <c r="O23" i="1"/>
  <c r="Q23" i="1" s="1"/>
  <c r="O27" i="1"/>
  <c r="O28" i="1"/>
  <c r="Q28" i="1" s="1"/>
  <c r="O29" i="1"/>
  <c r="Q29" i="1" s="1"/>
  <c r="O30" i="1"/>
  <c r="Q30" i="1" s="1"/>
  <c r="O31" i="1"/>
  <c r="O32" i="1"/>
  <c r="Q32" i="1" s="1"/>
  <c r="O33" i="1"/>
  <c r="Q33" i="1" s="1"/>
  <c r="O34" i="1"/>
  <c r="Q34" i="1" s="1"/>
  <c r="O35" i="1"/>
  <c r="Q35" i="1" s="1"/>
  <c r="O37" i="1"/>
  <c r="O38" i="1"/>
  <c r="Q38" i="1" s="1"/>
  <c r="O39" i="1"/>
  <c r="Q39" i="1" s="1"/>
  <c r="O40" i="1"/>
  <c r="Q40" i="1" s="1"/>
  <c r="O41" i="1"/>
  <c r="Q41" i="1" s="1"/>
  <c r="O42" i="1"/>
  <c r="Q42" i="1" s="1"/>
  <c r="O43" i="1"/>
  <c r="Q43" i="1" s="1"/>
  <c r="O44" i="1"/>
  <c r="Q44" i="1" s="1"/>
  <c r="O45" i="1"/>
  <c r="Q45" i="1" s="1"/>
  <c r="O46" i="1"/>
  <c r="Q46" i="1" s="1"/>
  <c r="O53" i="1"/>
  <c r="O54" i="1"/>
  <c r="Q54" i="1" s="1"/>
  <c r="O56" i="1"/>
  <c r="Q56" i="1" s="1"/>
  <c r="O57" i="1"/>
  <c r="Q57" i="1" s="1"/>
  <c r="O58" i="1"/>
  <c r="Q58" i="1" s="1"/>
  <c r="O59" i="1"/>
  <c r="Q59" i="1" s="1"/>
  <c r="O60" i="1"/>
  <c r="Q60" i="1" s="1"/>
  <c r="O61" i="1"/>
  <c r="Q61" i="1" s="1"/>
  <c r="O62" i="1"/>
  <c r="Q62" i="1" s="1"/>
  <c r="O63" i="1"/>
  <c r="Q63" i="1" s="1"/>
  <c r="O102" i="1" l="1"/>
  <c r="O99" i="1"/>
  <c r="Q6" i="1"/>
  <c r="O98" i="1"/>
  <c r="O36" i="1"/>
  <c r="O101" i="1" s="1"/>
  <c r="Q19" i="1"/>
  <c r="P24" i="1"/>
  <c r="P100" i="1" s="1"/>
  <c r="P97" i="1" s="1"/>
  <c r="Q53" i="1"/>
  <c r="Q102" i="1" s="1"/>
  <c r="Q11" i="1"/>
  <c r="Q99" i="1" s="1"/>
  <c r="Q27" i="1"/>
  <c r="Q37" i="1"/>
  <c r="Q36" i="1" s="1"/>
  <c r="Q31" i="1"/>
  <c r="H5" i="7"/>
  <c r="H6" i="7"/>
  <c r="H7" i="7"/>
  <c r="H8" i="7"/>
  <c r="H9" i="7"/>
  <c r="H23" i="7" l="1"/>
  <c r="Q98" i="1"/>
  <c r="Q101" i="1"/>
  <c r="Q24" i="1"/>
  <c r="Q100" i="1" s="1"/>
  <c r="Q97" i="1" l="1"/>
  <c r="K63" i="1" l="1"/>
  <c r="J24" i="1" l="1"/>
  <c r="J100" i="1" s="1"/>
  <c r="J97" i="1" s="1"/>
  <c r="L24" i="1"/>
  <c r="L100" i="1" s="1"/>
  <c r="L97" i="1" s="1"/>
  <c r="K56" i="1"/>
  <c r="K57" i="1"/>
  <c r="K58" i="1"/>
  <c r="K59" i="1"/>
  <c r="K60" i="1"/>
  <c r="K61" i="1"/>
  <c r="K62" i="1"/>
  <c r="K38" i="1"/>
  <c r="K39" i="1"/>
  <c r="K40" i="1"/>
  <c r="K41" i="1"/>
  <c r="K42" i="1"/>
  <c r="K43" i="1"/>
  <c r="K44" i="1"/>
  <c r="K45" i="1"/>
  <c r="K46" i="1"/>
  <c r="K53" i="1"/>
  <c r="K54" i="1"/>
  <c r="K37" i="1"/>
  <c r="K27" i="1"/>
  <c r="K28" i="1"/>
  <c r="K29" i="1"/>
  <c r="K30" i="1"/>
  <c r="K31" i="1"/>
  <c r="K32" i="1"/>
  <c r="K33" i="1"/>
  <c r="K34" i="1"/>
  <c r="K35" i="1"/>
  <c r="K11" i="1"/>
  <c r="K12" i="1"/>
  <c r="K19" i="1"/>
  <c r="K20" i="1"/>
  <c r="K21" i="1"/>
  <c r="K22" i="1"/>
  <c r="K23" i="1"/>
  <c r="K6" i="1"/>
  <c r="K7" i="1"/>
  <c r="K102" i="1" l="1"/>
  <c r="K36" i="1"/>
  <c r="K101" i="1" s="1"/>
  <c r="K99" i="1"/>
  <c r="K8" i="1"/>
  <c r="K98" i="1" s="1"/>
  <c r="S8" i="1"/>
  <c r="O24" i="1"/>
  <c r="O100" i="1" s="1"/>
  <c r="O97" i="1" s="1"/>
  <c r="K24" i="1"/>
  <c r="K100" i="1" s="1"/>
  <c r="K97" i="1" l="1"/>
  <c r="AC8" i="1"/>
  <c r="AK8" i="1" s="1"/>
  <c r="S98" i="1"/>
  <c r="S97" i="1" s="1"/>
  <c r="T8" i="1"/>
  <c r="T98" i="1" s="1"/>
  <c r="T97" i="1" s="1"/>
  <c r="AO8" i="1" l="1"/>
  <c r="AK98" i="1"/>
  <c r="AK97" i="1" s="1"/>
  <c r="AA6" i="41" s="1"/>
  <c r="AC98" i="1"/>
  <c r="AC97" i="1" s="1"/>
  <c r="AN8" i="1"/>
  <c r="AD8" i="1"/>
  <c r="AO98" i="1" l="1"/>
  <c r="AN98" i="1"/>
  <c r="AD98" i="1"/>
  <c r="F5" i="2"/>
  <c r="G96" i="1" s="1"/>
  <c r="G102" i="1" l="1"/>
  <c r="F6" i="41" s="1"/>
  <c r="AD97" i="1"/>
  <c r="G6" i="43" l="1"/>
  <c r="G8" i="43" s="1"/>
  <c r="G11" i="43" s="1"/>
  <c r="G21" i="43" s="1"/>
  <c r="F6" i="42"/>
  <c r="F8" i="42" s="1"/>
  <c r="F11" i="42" s="1"/>
  <c r="F21" i="42" s="1"/>
  <c r="F9" i="41"/>
  <c r="F19" i="41" s="1"/>
  <c r="L7" i="35"/>
  <c r="N5" i="35"/>
  <c r="Q5" i="35" s="1"/>
  <c r="M7" i="35"/>
  <c r="AI95" i="1" s="1"/>
  <c r="AI102" i="1" s="1"/>
  <c r="AI97" i="1" s="1"/>
  <c r="AH95" i="1" l="1"/>
  <c r="AH102" i="1" s="1"/>
  <c r="AH97" i="1" s="1"/>
  <c r="AF95" i="1"/>
  <c r="AF102" i="1" s="1"/>
  <c r="AF97" i="1" s="1"/>
  <c r="Q7" i="35"/>
  <c r="AM95" i="1" s="1"/>
  <c r="AM102" i="1" s="1"/>
  <c r="AM97" i="1" s="1"/>
  <c r="R5" i="35"/>
  <c r="N7" i="35"/>
  <c r="AJ95" i="1" s="1"/>
  <c r="AJ102" i="1" s="1"/>
  <c r="AJ97" i="1" s="1"/>
  <c r="R7" i="35" l="1"/>
  <c r="AN95" i="1" s="1"/>
  <c r="AN102" i="1" s="1"/>
  <c r="AN97" i="1" s="1"/>
  <c r="S7" i="35"/>
  <c r="AO102" i="1" s="1"/>
  <c r="AO97" i="1" s="1"/>
  <c r="AA9" i="41" l="1"/>
  <c r="AA19" i="41" s="1"/>
  <c r="AA6" i="42"/>
  <c r="AB6" i="43"/>
  <c r="AB6" i="41"/>
  <c r="AB9" i="41" s="1"/>
  <c r="AB19" i="41" s="1"/>
  <c r="AB6" i="42" l="1"/>
  <c r="AB8" i="42" s="1"/>
  <c r="AB11" i="42" s="1"/>
  <c r="AB21" i="42" s="1"/>
  <c r="AA8" i="42"/>
  <c r="AA11" i="42" s="1"/>
  <c r="AA21" i="42" s="1"/>
  <c r="AC6" i="43"/>
  <c r="AC8" i="43" s="1"/>
  <c r="AC11" i="43" s="1"/>
  <c r="AC21" i="43" s="1"/>
  <c r="AB8" i="43"/>
  <c r="AB11" i="43" s="1"/>
  <c r="AB21" i="43" s="1"/>
  <c r="AC132" i="45"/>
  <c r="AC135" i="45"/>
  <c r="AC134" i="45"/>
  <c r="AC131" i="45"/>
  <c r="AC130" i="45"/>
  <c r="AC175" i="45"/>
  <c r="AC153" i="45"/>
</calcChain>
</file>

<file path=xl/sharedStrings.xml><?xml version="1.0" encoding="utf-8"?>
<sst xmlns="http://schemas.openxmlformats.org/spreadsheetml/2006/main" count="2286" uniqueCount="717">
  <si>
    <t>α/α</t>
  </si>
  <si>
    <t>Τίτλος Έργου</t>
  </si>
  <si>
    <t>Νομικές Δεσμεύσεις</t>
  </si>
  <si>
    <t>Παρατηρήσεις</t>
  </si>
  <si>
    <t>Μελέτη Στατικής Επάρκειας Διοικητηρίου Περιφερειακής ενότητας Θήρας</t>
  </si>
  <si>
    <t>Σύναψη νέων Προγραμματικών Συμβάσεων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</si>
  <si>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</si>
  <si>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</si>
  <si>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</si>
  <si>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</si>
  <si>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</si>
  <si>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</si>
  <si>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</si>
  <si>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</si>
  <si>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</si>
  <si>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</si>
  <si>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Συμπληρωματικές εργασίες στο γήπεδο 5*5 Κιμώλου</t>
  </si>
  <si>
    <t>Επισκευή και Αγορά Εξοπλισμού για το κτήριο του κτηνιατρείου Σύρου</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</si>
  <si>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</si>
  <si>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</si>
  <si>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</si>
  <si>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</si>
  <si>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</si>
  <si>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Γενικό Έργο</t>
  </si>
  <si>
    <t xml:space="preserve">Π/Υ </t>
  </si>
  <si>
    <t>Προτειν. Π/Υ Προγραμ.</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</si>
  <si>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</si>
  <si>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</si>
  <si>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</si>
  <si>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</si>
  <si>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</si>
  <si>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</si>
  <si>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</si>
  <si>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</si>
  <si>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</si>
  <si>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</si>
  <si>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</si>
  <si>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</si>
  <si>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</si>
  <si>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</si>
  <si>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</si>
  <si>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</si>
  <si>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</si>
  <si>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</si>
  <si>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Αποκατάσταση ζημιών - συντήρηση οδικού επαρχιακού δικτύου Ν.Νάξου</t>
  </si>
  <si>
    <t>2001ΕΠ06700002</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</si>
  <si>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</si>
  <si>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</si>
  <si>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</si>
  <si>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</si>
  <si>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</si>
  <si>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 xml:space="preserve">ΕΡΓΑ ΜΕ ΟΛΟΚΛΗΡΩΜΕΝΟ ΦΥΣΙΚΟ ΑΝΤΙΚΕΙΜΕΝΟ / ΠΡΟΣ ΑΠΟΠΛΗΡΩΜΗ </t>
  </si>
  <si>
    <t>Σ.Α</t>
  </si>
  <si>
    <t>ΣΑΕΠ 067</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</si>
  <si>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</si>
  <si>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</si>
  <si>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</si>
  <si>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</si>
  <si>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</si>
  <si>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</si>
  <si>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</si>
  <si>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</si>
  <si>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</si>
  <si>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 xml:space="preserve">ΣΥΝΟΛΑ </t>
  </si>
  <si>
    <t>Σύνολο</t>
  </si>
  <si>
    <t>ΠΙΝΑΚΑΣ 1  ΑΔΙΑΘΕΤΑ ΥΠΟΛΟΙΠΑ ΠΡΟΗΓΟΥΜΕΝΩΝ ΧΡΗΣΕΩΝ (ΙΔΙΟΙ ΠΟΡΟΙ)</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</si>
  <si>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</si>
  <si>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</si>
  <si>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</si>
  <si>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</si>
  <si>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</si>
  <si>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</si>
  <si>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</si>
  <si>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</si>
  <si>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</si>
  <si>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</si>
  <si>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</si>
  <si>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</si>
  <si>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</si>
  <si>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</si>
  <si>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(1)</t>
  </si>
  <si>
    <t>(2)</t>
  </si>
  <si>
    <t>(5)</t>
  </si>
  <si>
    <t>Αδιάθετα Υπόλοιπα Προηγούμενων Χρήσεων (Ίδιοι Πόροι)</t>
  </si>
  <si>
    <t>ΣΥΝΟΛΟ 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</si>
  <si>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</si>
  <si>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</si>
  <si>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</si>
  <si>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 xml:space="preserve">ΝΗΣΙ </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</si>
  <si>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</si>
  <si>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</si>
  <si>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</si>
  <si>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</si>
  <si>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</si>
  <si>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</si>
  <si>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</si>
  <si>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</si>
  <si>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</si>
  <si>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</si>
  <si>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</si>
  <si>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</si>
  <si>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</si>
  <si>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</si>
  <si>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</si>
  <si>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</si>
  <si>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</si>
  <si>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</si>
  <si>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</si>
  <si>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Φορέας Υλοποίησης</t>
  </si>
  <si>
    <t>ΑΝΕΤ ΑΝΔΡΟΥ</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</si>
  <si>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</si>
  <si>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</si>
  <si>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</si>
  <si>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Μελέτη ανάπλασης λιμένα και παραλιακής ζώνης Καμάρων Σίφνου (τε 2002ΜΠ06730001)</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</si>
  <si>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</si>
  <si>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2014ΜΠ06700017</t>
  </si>
  <si>
    <t>Πρόγραμμα Καταπολέμησης Κουνουπιών στα νησιά ΠΕ Κυκλάδων &amp; Δωδεκανήσου της ΠΝΑ (τε 2013ΕΠ06700002)</t>
  </si>
  <si>
    <t>2014ΕΠ56700004</t>
  </si>
  <si>
    <t>Στάδιο Υλοποίησης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</si>
  <si>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</si>
  <si>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</si>
  <si>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</si>
  <si>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</si>
  <si>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</si>
  <si>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ΣΕΡΙΦΟΣ</t>
  </si>
  <si>
    <t>ΠΝΑ</t>
  </si>
  <si>
    <t>ΜΗΛΟΣ</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</si>
  <si>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</si>
  <si>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</si>
  <si>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</si>
  <si>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</si>
  <si>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</si>
  <si>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</si>
  <si>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</si>
  <si>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Στάδιο Σύνταξης Μελέτης</t>
  </si>
  <si>
    <t>Νησί</t>
  </si>
  <si>
    <t>ΚΟΥΦΟΝΗΣΙ</t>
  </si>
  <si>
    <t>ΣΑ</t>
  </si>
  <si>
    <t>ΣΑΜΠ 067</t>
  </si>
  <si>
    <t xml:space="preserve">Νησί </t>
  </si>
  <si>
    <t xml:space="preserve">Επισκευή Συντήρηση Α’  Ορόφου κτιρίου Αγροκηπίου Παροικιάς Πάρου  </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</si>
  <si>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</si>
  <si>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</si>
  <si>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ΔΝΣΗ ΠΟΛΙΤΙΚΗΣ ΠΡΟΣΤΑΣΙΑΣ</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</si>
  <si>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</si>
  <si>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</si>
  <si>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</si>
  <si>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</si>
  <si>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</si>
  <si>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</si>
  <si>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</si>
  <si>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</si>
  <si>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</si>
  <si>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</si>
  <si>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</si>
  <si>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</si>
  <si>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</si>
  <si>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</si>
  <si>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</si>
  <si>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</si>
  <si>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</si>
  <si>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</si>
  <si>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</si>
  <si>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</si>
  <si>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</si>
  <si>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</si>
  <si>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</si>
  <si>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</si>
  <si>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</si>
  <si>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</si>
  <si>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</si>
  <si>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</si>
  <si>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</si>
  <si>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</si>
  <si>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</si>
  <si>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</si>
  <si>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</si>
  <si>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</si>
  <si>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</si>
  <si>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</si>
  <si>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</si>
  <si>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</si>
  <si>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</si>
  <si>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</si>
  <si>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</si>
  <si>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 xml:space="preserve">Έργα Συντηρήσεων - Επισκευών Σχολικών Κτιρίων σε νησιά της ΠΕ Κυκλάδων </t>
  </si>
  <si>
    <t>ΠΣ ΠΝΑ &amp; Δ. Μυκονίων για την Αποπεράτωση κλειστού Γυμναστηρίου ν. Μυκόνου</t>
  </si>
  <si>
    <t>Στάδιο εκπόνησης μελέτης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</si>
  <si>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</si>
  <si>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</si>
  <si>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</si>
  <si>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</si>
  <si>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</si>
  <si>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</si>
  <si>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</si>
  <si>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</si>
  <si>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</si>
  <si>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</si>
  <si>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</si>
  <si>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</si>
  <si>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</si>
  <si>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</si>
  <si>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</si>
  <si>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</si>
  <si>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Στάδιο Εκπόνησης Μελέτης</t>
  </si>
  <si>
    <t>Προμήθεια ψυχρού ασφαλτομίγματος για τις ανάγκες της ΠΕ Κυκλάδων</t>
  </si>
  <si>
    <t>Εγκεκριμένη Πίστωση έτους 2016</t>
  </si>
  <si>
    <t>Έργα Καθαρισμού Τάφρων και Τεχνικών στο οδικό δίκτυο της ν. Άνδρου</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</si>
  <si>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</si>
  <si>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ΔΗΜΟΣ ΦΟΛΕΓΑΝΔΡΟΥ</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</si>
  <si>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</si>
  <si>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 xml:space="preserve">Ψηφιακή Αποτύπωση ηλεκτροφωτισμού νήσου </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</si>
  <si>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</si>
  <si>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ΣΑΕΠ 067/1</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</si>
  <si>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</si>
  <si>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</si>
  <si>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</si>
  <si>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 xml:space="preserve">Στάδιο Δημοπράτησης για Εκπόνηση Μελέτης </t>
  </si>
  <si>
    <t>Ολοκλήρωση Φ.Α./ Εκκρεμεί Οικ. Τακτοποιηση / Έγινε οριστικη παραλαβή</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</si>
  <si>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</si>
  <si>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</si>
  <si>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</si>
  <si>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Αποστολή Μελέτης στην Α.Δ.Α.</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</si>
  <si>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</si>
  <si>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</si>
  <si>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</si>
  <si>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</si>
  <si>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</si>
  <si>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</si>
  <si>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</si>
  <si>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</si>
  <si>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</si>
  <si>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</si>
  <si>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</si>
  <si>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</si>
  <si>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</si>
  <si>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</si>
  <si>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Πληρωμή Συμμετοχής της ΠΝΑ στο Πρόγραμμα ΔΑΦΝΗ</t>
  </si>
  <si>
    <t>ΠΝΑ ΔΤΕ                       (Δ. ΑΝΑΦΗΣ)</t>
  </si>
  <si>
    <t xml:space="preserve"> ΠΝΑ ΔΤΕ                  (ΔΗΜΟΣ ΣΕΡΙΦΟΥ)</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</si>
  <si>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</si>
  <si>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Συντήρηση οδικού δικτύου Μήλου (χρήση 2016)</t>
  </si>
  <si>
    <t>ΠΣ ΠΝΑ &amp; ΔΛΤ Σίφνου για την χρηματοδότηση της Υλοποίησης των Υποδομών του Υδατοδρομίου Σίφνου</t>
  </si>
  <si>
    <t>Συντήρηση δικτύου ηλεκτροφωτισμού επαρχιακού οδικού δικτύου ν. Μυκόνου</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</si>
  <si>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</si>
  <si>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</si>
  <si>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</si>
  <si>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</si>
  <si>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</si>
  <si>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</si>
  <si>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</si>
  <si>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</si>
  <si>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</si>
  <si>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</si>
  <si>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</si>
  <si>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</si>
  <si>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</si>
  <si>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</si>
  <si>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</si>
  <si>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</si>
  <si>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</si>
  <si>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 xml:space="preserve">Επισκευή Συντήρηση Κτιρίου Κτηνιατρείου Πάρου   </t>
  </si>
  <si>
    <t>Συνολικές Εκτιμώμενες πληρωμές εντός 2016</t>
  </si>
  <si>
    <t>Πληρωμές Μέχρι 30/06/2016</t>
  </si>
  <si>
    <t>Εκτιμώμενες Απορροφήσεις                       Από 01-07-2016 έως 31-12-2016</t>
  </si>
  <si>
    <t>15=13+14</t>
  </si>
  <si>
    <t>18</t>
  </si>
  <si>
    <t>13=10+11+12</t>
  </si>
  <si>
    <t>5ος λογαριασμός</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</si>
  <si>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</si>
  <si>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</si>
  <si>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</si>
  <si>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</si>
  <si>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</si>
  <si>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</si>
  <si>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Αποθεματικό: Βελτίωση – Σήμανση οδού Χώρας – Εγγαρών ν. Νάξου </t>
  </si>
  <si>
    <t xml:space="preserve">2016ΕΠ06710015 </t>
  </si>
  <si>
    <t>Αποθεματικό - Αποπληρωμές Περαιωθέντων Έργων, κλπ</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</si>
  <si>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</si>
  <si>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 xml:space="preserve">Αποθεματικό: Έργα Συντηρήσεων - Επισκευών Σχολικών Κτιρίων σε νησιά της ΠΕ Κυκλάδων </t>
  </si>
  <si>
    <t xml:space="preserve">Στάδιο υλοποίησης. </t>
  </si>
  <si>
    <t>Έργο για την Αντιμετώπιση Επικ. Καιρικών Φαινομένων</t>
  </si>
  <si>
    <t>Αναβάθμιση Καλωδιώσης στα κτήρια της ΠΕ Κυκλάδων</t>
  </si>
  <si>
    <t>Αναβάθμιση Τηλεφωνικών Κέντρων Κτηρίων ΠΕ Κυκλάδων</t>
  </si>
  <si>
    <t>ΠΣ ΠΝΑ και Δ. Σερίφου για την Μελέτη Κατασκευής Δικτύου Μεταφοράς και Διανομής Ύδατος Σερίφου</t>
  </si>
  <si>
    <t xml:space="preserve">Νέο Έργο </t>
  </si>
  <si>
    <t xml:space="preserve">Γενικό Έργο </t>
  </si>
  <si>
    <t>Γενικό Έργο για την Αποπληρωμή Περαιωθέντων Έργων</t>
  </si>
  <si>
    <t>Στάδιο Σύνταξης Μελέτης για την Προμήθεια Υλικών</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</si>
  <si>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</si>
  <si>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</si>
  <si>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</si>
  <si>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</si>
  <si>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</si>
  <si>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</si>
  <si>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12</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</si>
  <si>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</si>
  <si>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</si>
  <si>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</si>
  <si>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</si>
  <si>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</si>
  <si>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</si>
  <si>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</si>
  <si>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</si>
  <si>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</si>
  <si>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</si>
  <si>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</si>
  <si>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 xml:space="preserve">Συντήρηση οδικού Δικτύου Ν. Ανάφης (2014) </t>
  </si>
  <si>
    <t>Αποθεματικό Συντήρησης οδικού Δικτύου ΠΕ Κυκλάδων της ΠΝΑ</t>
  </si>
  <si>
    <t>2014ΕΠ56700009</t>
  </si>
  <si>
    <t>2014ΕΠ56700005</t>
  </si>
  <si>
    <t>Μίσθωση Μηχανημάτων για την αντιμετώπιση εκτάκτων αναγκών πλημμυρών, καταπτώσεων στο οδικό δίκτυο της ΠΕ Άνδρου</t>
  </si>
  <si>
    <t>Τοιχεία Επαρχιακής οδού Απολλωνίας - Αρτεμώνα &amp; Επένδυση Τάφρου Βορεινής</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</si>
  <si>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</si>
  <si>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</si>
  <si>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Ηλεκτροφωτισμός τμημάτων Οδικών Δικτύων (Επαρχιακού, Συμβολών οδών κλπ) νησιών ΠΕ Κυκλάδων</t>
  </si>
  <si>
    <t>2016ΕΠ56700002</t>
  </si>
  <si>
    <t>Αποθεματικό  Ηλεκτροφωτισμού τμημάτων Οδικών Δικτύων (Επαρχιακού, Συμβολών οδών κλπ) νησιών ΠΕ Κυκλάδων</t>
  </si>
  <si>
    <t>Πραγματικές απορροφήσεις                       Από 01-07-2016 έως 31-12-2016</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</si>
  <si>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</si>
  <si>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</si>
  <si>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</si>
  <si>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</si>
  <si>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Πραγματικές Απορροφήσεις            Από 01-07-2016 έως 31-12-2016</t>
  </si>
  <si>
    <t>Έξοδα Δημοσίευσης Περίληψης Διακήρυξης Αρχιτεκτονικών Διαγωνισμών</t>
  </si>
  <si>
    <t>Πραγματικές Απορροφήσεις Από 01-07-2016               έως 31-12-2016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</si>
  <si>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</si>
  <si>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</si>
  <si>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</si>
  <si>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</si>
  <si>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Νέο Υποέργο</t>
  </si>
  <si>
    <t>Πληρωμές 2016</t>
  </si>
  <si>
    <t xml:space="preserve">Συμβασιοποιημένος Π/Υ </t>
  </si>
  <si>
    <t>Συντήρηση ισογείου κτιρίου πρώην Νομαρχιακής Αυτοδιοίκησης Κυκλάδων</t>
  </si>
  <si>
    <t>Συντήρηση οδικού δικτύου ν. Άνδρου (2017)</t>
  </si>
  <si>
    <t>Συντήρηση οδικού δικτύου ν. Κύθνου (χρήση 2017)</t>
  </si>
  <si>
    <t>Βελτίωση - Συντήρηση οδικού δικτύου Νάξου (χρήση 2017)</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</si>
  <si>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</si>
  <si>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</si>
  <si>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</si>
  <si>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ΣΥΝΟΛΟ ΙI</t>
  </si>
  <si>
    <t>ΣΥΝΟΛΟ I &amp; ΙI</t>
  </si>
  <si>
    <t>ΣΥΝΟΛΟ ΙΙI</t>
  </si>
  <si>
    <t>ΣΥΝΟΛΟ V</t>
  </si>
  <si>
    <t>ΓΕΝΙΚΟ ΣΥΝΟΛΟ (Ι+ΙΙ+ΙΙΙ+IV+V)</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</si>
  <si>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</si>
  <si>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</si>
  <si>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</si>
  <si>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</si>
  <si>
    <t>Η συμμετοχή της ΠΕ Κυκλάδων ανέρχεται στο ποσό των 6.000€</t>
  </si>
  <si>
    <t>ΔΟΝΟΥΣΑ, ΗΡΑΚΛΕΙΑ, ΚΟΥΦΟΝΗΣΙΑ, ΣΧΟΙΝΟΥΣΑ</t>
  </si>
  <si>
    <t>ΠΣ ΠΝΑ &amp; Δ. Άνδρου για την υλοποίηση του έργου "Κατασκευή Παιδικών Χαρών Δήμου Άνδρου"</t>
  </si>
  <si>
    <t>Συντήρηση Καθαρισμός Τάφρων ΕΟΔ ν. Τήνου (2017)</t>
  </si>
  <si>
    <t>Συντήρηση Καθαρισμός Τάφρων ΕΟΔ ν. Σύρου (2017)</t>
  </si>
  <si>
    <t>ΠΑΡΟΣ / ΑΝΤΙΠΑΡΟΣ</t>
  </si>
  <si>
    <t>Συντήρηση Οδικού Δικτύου ν. Σύρου (2017)</t>
  </si>
  <si>
    <t>ΣΑΕΠ 067/2</t>
  </si>
  <si>
    <t>Αποκατάσταση ΧΑΔΑ Δήμου Μυκόνου (τε 2012ΕΠ06780004)</t>
  </si>
  <si>
    <t>2017ΕΠ06720002</t>
  </si>
  <si>
    <t>Έργο μεταφερόμενο από τη ΣΑΕΠ 067/8 προς ολοκλήρωση &amp; αποπληρωμή από τη ΣΑΕΠ 067/2. Στάδιο Υλοποίησης</t>
  </si>
  <si>
    <t>Πρόγραμμα ολοκληρωμένης διαχείρισης απορριμμάτων Δήμου Σικίνου (τε 2012ΕΠ06780016)</t>
  </si>
  <si>
    <t>2017ΕΠ06720009</t>
  </si>
  <si>
    <t>Πληρωμές 2017</t>
  </si>
  <si>
    <t>Έτος Εγγραφής στο Τεχνικό Πρόγραμμα</t>
  </si>
  <si>
    <t>2014 α</t>
  </si>
  <si>
    <t>2014 β</t>
  </si>
  <si>
    <t>ΠΡΙΝ ΤΟ 2011</t>
  </si>
  <si>
    <t>Εγκεκριμένη  Πίστωση                  έτους 2017</t>
  </si>
  <si>
    <t>Απλήρωτοι Λογαριασμοί στην Δ/νση Οικονομικού</t>
  </si>
  <si>
    <t>1ος λογαριασμός</t>
  </si>
  <si>
    <t>1ος &amp; 2ος λογαριασμός</t>
  </si>
  <si>
    <t>7ος, 8ος &amp; 9ος λογαριασμός</t>
  </si>
  <si>
    <t xml:space="preserve">ΠΣ ΠΝΑ &amp; Δήμος Σικίνου για την χρηματοδότηση της μελέτης ''Συντήρηση - Αποκατάσταση &amp; Μετατροπή του Παλαιού Γυμνασίου Λυκείου Σικίνου σε Πολιτιστικό Κέντρο </t>
  </si>
  <si>
    <t>ΔΤΕ ΚΥΚΛΑΔΩΝ</t>
  </si>
  <si>
    <t>Εγκεκριμένη Πίστωση                  έτους 2017</t>
  </si>
  <si>
    <t>Εγκεκριμένη Πίστωση έτους 2017</t>
  </si>
  <si>
    <t>Συντήρηση Οδικού Δικτύου ν. Σίφνου (χρήση 2017)</t>
  </si>
  <si>
    <t>2013ΕΠ06700007</t>
  </si>
  <si>
    <t>2013ΕΠ06700012</t>
  </si>
  <si>
    <t>2013ΕΠ06700014</t>
  </si>
  <si>
    <t>ΔΣ ΠΝΑ &amp; Δ. Μυκονίων για την Κατασκευή Βρεφονηπιακού Σταθμού Δ. Μυκόνου</t>
  </si>
  <si>
    <t>Κατασκευή Δημοτικού Σχολείου ν. Κέας (τε 2010ΝΑ02880004)</t>
  </si>
  <si>
    <t>2017ΕΠ06720011</t>
  </si>
  <si>
    <t>Έργο μεταφερόμενο από τη ΣΑΝΑ 028/8 προς ολοκλήρωση &amp; αποπληρωμή από τη ΣΑΕΠ 067/2. Στάδιο Υλοποίησης</t>
  </si>
  <si>
    <t xml:space="preserve">Το έργο είναι ενταγμένο στη ΣΑΕΠ 267/1. </t>
  </si>
  <si>
    <t>Μελέτη αποκατάστασης - αναρρύθμισης κτιρίου παλαιάς μονής Ουρσουλινών Λουτρών Τήνου</t>
  </si>
  <si>
    <t>2017ΜΠ06700003</t>
  </si>
  <si>
    <t>Κατασκευή - αποπερατώσεις - συντηρήσεις  - εκσυγχρονισμοί σφαγείων νησιών ΠΕ Κυκλάδων</t>
  </si>
  <si>
    <t>2017ΕΠ56700000</t>
  </si>
  <si>
    <t>Συντηρήσεις - επισκευές χώρων αθλοπαιδιών &amp; αθλητικών εγκαταστάσεων νησιών ΠΕ Κυκλάδων</t>
  </si>
  <si>
    <t>2017ΕΠ56700002</t>
  </si>
  <si>
    <t>Αποθεματικό: Συντηρήσεις - επισκευές χώρων αθλοπαιδιών &amp; αθλητικών εγκαταστάσεων νησιών ΠΕ Κυκλάδων</t>
  </si>
  <si>
    <t>Έργο για την Αντιμετώπιση Εκτάκτων Αναγκών</t>
  </si>
  <si>
    <t>ΔΣ μεταξύ της Περιφέρειας Νοτίου Αιγαίου και του Δήμου Σερίφου για την υλοποίηση του έργου «Επισκευή Γυμνασίου - Λυκείου νήσου Σερίφου»</t>
  </si>
  <si>
    <t>ΠΣ ΥΠ.ΠΟ&amp;ΑΘ, ΠΝΑ &amp; Δήμος Κέας για την Εκτέλεση του Έργου ''Ευπρεπισμός &amp; Ανάδειξη Αρχ. Χώρων Καρθαίας και Αγίας Ειρήνης  στη ν. Κέα".</t>
  </si>
  <si>
    <t>2013ΕΠ06700013</t>
  </si>
  <si>
    <t>Βελτίωση Αποκατάσταση φθορών Ασφαλτοτάπητα στο ΕΟΔ της Νάξου  (χρήση 2017).</t>
  </si>
  <si>
    <t>Συντήρηση οδικού δικτύου ν. Άνδρου (2018)</t>
  </si>
  <si>
    <t>Αποθεματικό: Συντήρηση οδικού δικτύου ν. Άνδρου</t>
  </si>
  <si>
    <t>Συντήρηση Οδικού Δικτύου ν. Κέας (2017)</t>
  </si>
  <si>
    <t>Συντήρηση Οδικού Δικτύου ν. Μυκόνου (χρήση 2017)</t>
  </si>
  <si>
    <t>Συντήρηση οδικού Δικτύου ν. Πάρου (2017)</t>
  </si>
  <si>
    <t xml:space="preserve">ΠΑΡΟΣ </t>
  </si>
  <si>
    <t>Συντήρηση οδικού Δικτύου ν. Τήνου (2017)</t>
  </si>
  <si>
    <t>Συντήρηση οδικού Δικτύου ν. Πάρου - Αντιπάρου (2018)</t>
  </si>
  <si>
    <t>Συντήρηση Οδικού Δικτύου ν. Σύρου (2018)</t>
  </si>
  <si>
    <t>Καθαρισμός τάφρων επαρχιακού οδικού Δικτύου ν. Νάξου (2017)</t>
  </si>
  <si>
    <t xml:space="preserve">Συντήρηση Οδικού Δικτύου ν. Τήνου (2018) </t>
  </si>
  <si>
    <t xml:space="preserve">ΔΣ μεταξύ ΠΝΑ &amp; Δήμου Αντιπάρου για ''Επισκευές - Συντηρήσεις σε σχολικά κτήρια (Β Φάση) Δήμου Αντιπάρου </t>
  </si>
  <si>
    <t>ΠΣ μεταξύ ΠΝΑ &amp; Δήμου Μήλου για ''Επισκευές - Συντηρήσεις σε σχολικά κτήρια (Β Φάση) Δήμου Μήλου</t>
  </si>
  <si>
    <t>ΔΣ μεταξύ ΠΝΑ &amp; Δήμου Κύθνου για ''Επισκευές - Συντηρήσεις σε σχολικά κτήρια (Β Φάση) Δήμου Κύθνου</t>
  </si>
  <si>
    <t>ΠΣ μεταξύ ΠΝΑ &amp; Δήμου Τήνου για ''Επισκευές - Συντηρήσεις σε σχολικά κτήρια (Β Φάση) Δήμου Τήνου</t>
  </si>
  <si>
    <t>ΠΣ μεταξύ ΠΝΑ &amp; Δήμου Αμοργού για ''Επισκευές - Συντηρήσεις σε σχολικά κτήρια (Β Φάση) Δήμου Αμοργού</t>
  </si>
  <si>
    <t>ΠΣ μεταξύ ΠΝΑ &amp; Δήμου Πάρου για ''Επισκευές - Συντηρήσεις σε σχολικά κτήρια (Β Φάση) Δήμου Πάρου</t>
  </si>
  <si>
    <t>Κατασκευή πλήρους μόνωσης στο Κτίριο του Κτηνιατρείου Τήνου</t>
  </si>
  <si>
    <t>Διαγραμμίσεις - Στηθαία Ασφαλείας Επαρχιακού Οδικού Δικτύου ν. Άνδρου</t>
  </si>
  <si>
    <t>ΠΣ ΠΝΑ &amp; Δ. Κέας για την υλοποίηση του έργου ''Ανακατασκευή γηπέδου 5χ5 στην Ιουλίδα Ν. Κέας"</t>
  </si>
  <si>
    <t>ΔΣ ΠΝΑ &amp; Δ. Σύρου Ερμούπολης για την Κατασκευή γηπέδου 5χ5 στην περιοχή Καμίνια Σύρου</t>
  </si>
  <si>
    <t>Συντήρηση Οδικού Δικτύου ν. Μυκόνου (2018)</t>
  </si>
  <si>
    <t>Συντήρηση οδικού Δικτύου ν. Θήρας (2017)</t>
  </si>
  <si>
    <t>Στάδιο ανάδειξης προσωρινού αναδόχου</t>
  </si>
  <si>
    <t>απαλλοτρίωση ακινήτων για την κατασκευή φράγματος στη θέση Βωλάξ Ν. Τήνου</t>
  </si>
  <si>
    <t>ΑΝΤΩΝΗΣ</t>
  </si>
  <si>
    <t>Υπόλοιπο την 01/01/2018</t>
  </si>
  <si>
    <t>Α</t>
  </si>
  <si>
    <t xml:space="preserve">ΑΠΟΘΕΜΑΤΙΚΟ : Έργα &amp; Δράσεις Κοινωνικής Μέριμνας ΠΕ Κυκλάδων </t>
  </si>
  <si>
    <t>Α/Α</t>
  </si>
  <si>
    <t>Τίτλος έργου</t>
  </si>
  <si>
    <t>Φορέας Υλοποίησης και Παρακολούθησης</t>
  </si>
  <si>
    <t>Π/Υ</t>
  </si>
  <si>
    <t>Συνολικές Πληρωμές έως 31/12/2017</t>
  </si>
  <si>
    <t>Δ/νση Αθλ. Τουρ. Πολιτισμού-Τμ. Πολιτισμού</t>
  </si>
  <si>
    <r>
      <rPr>
        <b/>
        <sz val="8"/>
        <rFont val="Tahoma"/>
        <family val="2"/>
        <charset val="161"/>
      </rPr>
      <t>Προτεινόμενος</t>
    </r>
    <r>
      <rPr>
        <b/>
        <sz val="8.5"/>
        <rFont val="Tahoma"/>
        <family val="2"/>
        <charset val="161"/>
      </rPr>
      <t xml:space="preserve"> Π/Υ Προγραμ.</t>
    </r>
  </si>
  <si>
    <t>Έτος Εγγραφής</t>
  </si>
  <si>
    <t>Νέα Δράση</t>
  </si>
  <si>
    <t>Έργα &amp; Δράσεις Κοινωνικής Μέριμνας ΠΕ Κυκλάδων</t>
  </si>
  <si>
    <t>Δ/νση Κοινωνικής Μέριμνας ΠΕ Κυκλάδων</t>
  </si>
  <si>
    <t>Διάφορες Συνδιοργανώσεις -Προγραμματικές Συμβάσεις.</t>
  </si>
  <si>
    <t>Νομός</t>
  </si>
  <si>
    <t xml:space="preserve">Νομός </t>
  </si>
  <si>
    <t>Γενική Δράση</t>
  </si>
  <si>
    <t>ΜΕΝΕΙ</t>
  </si>
  <si>
    <t>ΠΙΝ 100</t>
  </si>
  <si>
    <t>ΜΕΝΕΙ ΠΡΟΣΘΗΚΗ ΧΗΜ ΤΟΥΑΛΕΤΑ</t>
  </si>
  <si>
    <t>Συνολικές πληρωμές έως 31/12/2017</t>
  </si>
  <si>
    <t>16=8+15</t>
  </si>
  <si>
    <t>πληρωμές 2017</t>
  </si>
  <si>
    <r>
      <t>Προμήθεια Χημικής Τουαλέτας για τις ανάγκες της Περιφέρειας</t>
    </r>
    <r>
      <rPr>
        <sz val="11"/>
        <color theme="1"/>
        <rFont val="Calibri"/>
        <family val="2"/>
        <charset val="161"/>
        <scheme val="minor"/>
      </rPr>
      <t xml:space="preserve">           </t>
    </r>
  </si>
  <si>
    <t xml:space="preserve">Αποθεματικό: Έργα Περιβάλλοντος </t>
  </si>
  <si>
    <t>Αποθεματικό: Μελέτες &amp; Προετοιμασία ΠΝΑ για την Προγραμματική Περίοδο 2014-2020</t>
  </si>
  <si>
    <t>Αποθεματικό Έργου: Μελέτη αποκατάστασης κεντρικού κτιρίου πρώην Νομαρχιακής Αυτοδιοίκησης Κυκλάδων</t>
  </si>
  <si>
    <t>Προγρ. Σύμβαση Πολιτισμικής Ανάπτυξης  μεταξύ του ΥΠ.ΠΟ.ΑΘ (Εφορεία Αρχ. Κυκλάδων), του Δήμου Θήρας και της ΠΝΑ για την Εκτέλεση του έργου "Πρόγραμμα Μελετών, Συντήρησης και Προβολής Μνημείων Μνημειακών Συνόλων και Μουσείων στα όρια του Δήμου Θήρας''</t>
  </si>
  <si>
    <t>Προμήθεια εξοπλισμού &amp; εφαρμογών υπηρεσιών Περιφέρειας / software &amp; hardware (χρήση 2018)</t>
  </si>
  <si>
    <t>Σταδιο Δημοπρατησης</t>
  </si>
  <si>
    <t>αλλαγή hard softwares 2018</t>
  </si>
  <si>
    <t>Στάδιο υλοποίησης</t>
  </si>
  <si>
    <t xml:space="preserve">Στάδιο Υλοποίησης. </t>
  </si>
  <si>
    <t>Το Φ.Αντικείμενο έχει ολοκληρωθεί. Εκκρεμεί η πληρωμή του τελικού Λογαριασμού ποσού 14.844,68€</t>
  </si>
  <si>
    <t>Το Φ.Α. έχει ολοκληρωθεί. Εκκρεμεί η πληρωμή του τελικού λογαριασμού 5.866,68€</t>
  </si>
  <si>
    <t xml:space="preserve">Στάδιο Δημοπράτησης </t>
  </si>
  <si>
    <t>Εκκρεμεί η πληρωμή δαπάνης</t>
  </si>
  <si>
    <t>Στάδιο Σύνταξης μελέτης</t>
  </si>
  <si>
    <t xml:space="preserve">ΔΤΕ ΚΥΚΛΑΔΩΝ              </t>
  </si>
  <si>
    <t>ΔΣ μεταξύ της ΠΝΑ και του Δ. Μήλου, για  την υλοποίηση του έργου: Επισκευή Πλατείας έμπροσθεν Ιερού Ναού Αγίου Νικολάου Τρυπητής Μήλου</t>
  </si>
  <si>
    <t>Διαμόρφωση, Ανάπλαση, Ανάδειξη Κοινόχρηστων Χώρων (Αστικές Αναπλάσεις)</t>
  </si>
  <si>
    <t>Το Φ.Αντικείμενο έχει ολοκληρωθεί. Εκκρεμεί η πληρωμή του τελικού 1ου &amp; 2ου Λογαριασμού συνολικού ποσού 42.125,34€</t>
  </si>
  <si>
    <t>Το Φ.Αντικείμενο έχει ολοκληρωθεί. Εκκρεμεί η πληρωμή του τελικού Λογαριασμού ποσού 14.711,73€</t>
  </si>
  <si>
    <t>Εκκρεμεί πληρωμή δαπάνης ποσού 98.000,48€</t>
  </si>
  <si>
    <t>Εκκρεμεί πληρωμή δαπάνης ποσού 20.000,00€</t>
  </si>
  <si>
    <t>Εκκρεμεί πληρωμή δαπάνης ποσού 24.600,00€</t>
  </si>
  <si>
    <t>Γενικό 'Εργο / Εκκρεμεί πληρωμή δαπάνης απαλλοτρίωσης ποσού 5.996,14€</t>
  </si>
  <si>
    <t>Το Φ.Α. έχει ολοκληρωθεί. Εκκρεμεί πληρωμή δαπάνης ποσού 32.665,60€</t>
  </si>
  <si>
    <t>Το Φ.Α. έχει ολοκληρωθεί. Εκκρεμεί η πληρωμή του 5ου λογαριασμού ποσού 2.155,86€</t>
  </si>
  <si>
    <t>Το Φ.Α. έχει ολοκληρωθεί. Εκκρεμεί η πληρωμή λογαριασμού ποσού 10.979,45€</t>
  </si>
  <si>
    <t>Το Φ.Α. έχει ολοκληρωθεί. Εκκρεμεί η πληρωμή λογαριασμού ποσού 8.715,00€</t>
  </si>
  <si>
    <t>Το Φ.Α. έχει ολοκληρωθεί. Εκκρεμεί η πληρωμή λογαριασμού ποσού 10.887,41€</t>
  </si>
  <si>
    <t>Το Φ.Α. έχει ολοκληρωθεί. Εκκρεμεί η πληρωμή λογαριασμού ποσού 10.850,00€</t>
  </si>
  <si>
    <t xml:space="preserve">Στάδιο υλοποίησης </t>
  </si>
  <si>
    <t>Πληρωμή Δαπάνης που εκκρεμεί στην Δ/νση Οικονομικού Κυκλάδων</t>
  </si>
  <si>
    <t>ΠΝΑ Δ/ΝΣΗ ΚΟΙΝΩΝΙΚΗΣ ΜΕΡΙΜΝΑΣ</t>
  </si>
  <si>
    <t>ΠΝΑ Δ/ΝΣΗ ΑΘΛ. ΤΟΥΡ. ΠΟΛ./ΤΜΗΜΑ ΠΟΛΙΤΙΣΜΟΥ</t>
  </si>
  <si>
    <t>Οι δράσεις υλοποιούνται από την Δ/νση Κοιν. Μέριμνας. Αναλύονται στον ΠΙΝ 1Α του Τεχνικού Προγράμματος</t>
  </si>
  <si>
    <t>Οι δράσεις υλοποιούνται από την Δ/νση Αθλ. Τουρ. Πολιτ . Αναλύονται στον ΠΙΝ 1Β του Τεχνικού Προγράμματος</t>
  </si>
  <si>
    <t>Στάδιο Εκπόνησης μελέτης</t>
  </si>
  <si>
    <t>Στάδιο παράδοσης  μελέτης</t>
  </si>
  <si>
    <t>Κατασκευή και Άδεια Ίδρυσης και Λειτουργίας Υδατοδρομίου στην Ίο</t>
  </si>
  <si>
    <t>Το έργο είναι ενταγμένο στη ΣΑΕΠ 267/1.</t>
  </si>
  <si>
    <t>Ενισχύσεις Βιομηχανίας Βιοτεχνίας Ξενοδοχειακών Επιχειρήσεων κλπ Επιχορηγήσεις Αναπτυξιακός Νόμος 3299/2004</t>
  </si>
  <si>
    <t>Απορρόφηση έως 31/12/2017</t>
  </si>
  <si>
    <t xml:space="preserve">Αποθεματικό: Συντήρηση Οδικού Δικτύου νησιών ΠΕ Κυκλάδων </t>
  </si>
  <si>
    <t xml:space="preserve">ΠΣ ΥΠ.ΠΟ&amp;ΑΘ, ΠΝΑ &amp; Κοινωφελούς Ιδρύματος Καθολικών Νάξου "Ο Τίμιος Σταυρός" για την εκπόνηση μελετών Αποκατάστασης Ιστορικού Διατηρητέου Μεγάρου Ιησουιτών στη θέση Καλαμίτσια Νάξου </t>
  </si>
  <si>
    <t>ΠΣ ΠΝΑ &amp; Δήμου Μήλου για την εκπόνηση μελετών Δημοτικού Σφαγείου με βιοκλιματικά κριτήρια στη θέση Τρυπητές Μήλου</t>
  </si>
  <si>
    <t>ΠΙΝΑΚΑΣ 1α ΤΟΜΕΑΚΕΣ ΔΡΑΣΕΙΣ Δ/ΝΣΗΣ ΚΟΙΝΩΝΙΚΗΣ ΜΕΡΙΜΝΑΣ ΠΕ ΚΥΚΛΑΔΩΝ (ΚΑΕ 071.9479στ12)</t>
  </si>
  <si>
    <t>ΠΙΝΑΚΑΣ 1β ΤΟΜΕΑΚΕΣ ΔΡΑΣΕΙΣ Δ/ΝΣΗΣ ΑΘΛ. ΤΟΥΡ. ΠΟΛΙΤ- ΤΜ.ΠΟΛΙΤΙΣΜΟΥ ΠΕ ΚΥΚΛΑΔΩΝ (ΚΑΕ 071.9479στ12)</t>
  </si>
  <si>
    <t xml:space="preserve">ΠΣ μεταξύ της ΠΝΑ, του Δ. Αμοργού και του Δ.Λ.Τ Αμοργού για το έργο ''Διαμόρφωση - Ανάπλαση Πλατείας Όρμου Αιγιάλης Αμοργού''. </t>
  </si>
  <si>
    <t>Στάδιο συνταξης Φακέλου για Δημοπράτηση.</t>
  </si>
  <si>
    <t xml:space="preserve">Προμήθεια Φωτιστικών Σωμάτων της Περιφερειακής Οδού Πόλης Τήνου </t>
  </si>
  <si>
    <t>Αποπεράτωση Σφαγείου Κύθνου</t>
  </si>
  <si>
    <t>Συντήρηση - Αποκατάσταση φθορών στις αθλητικές εγκαταστάσεις του Δήμου Αμοργού</t>
  </si>
  <si>
    <t>Βελτιώσεις - συντηρήσεις Αθλητικού Κέντρου Δήμου Σύρου - Ερμούπολης ''Δημήτριος Βικέλας''</t>
  </si>
  <si>
    <t>Στάδιο Υλοποίησης / Χρηματοδότηση από το ΤΕΒΑ</t>
  </si>
  <si>
    <t>Χρηματοδότηση από πόρους του Δ. Μυκόνου.</t>
  </si>
  <si>
    <t>Έργα Πολιτισμού ΠΕ Κυκλάδων</t>
  </si>
  <si>
    <t>Γενικό Έργο προς εξειδίκευση</t>
  </si>
  <si>
    <t>ΔΣ ΠΝΑ &amp; Δ. Αμοργού, Κύθνου, Νάξου &amp; Μικρών Κυκλάδων, Σύρου-Ερμούπολης και Τήνου με τίτλο: Προμήθεια και εγκατάσταση αθλητικών ειδών γηπέδων ποδοσφαίρου των Δήμων Αμοργού, Κύθνου, Νάξου &amp; Μ. Κυκλάδων, Σύρου-Ερμούπολης και Τήνου</t>
  </si>
  <si>
    <t>ΓΕΝΙΚΟ ΣΥΝΟΛΟ (Ι+ΙΙ+ΙΙΙ+IV)</t>
  </si>
  <si>
    <t>Αναδειξη Διαδρομών Πολιτιστικού Ενδιαφέροντος (Επιλεγμένα Μονοπάτια) &amp; Υπαίθριας Παραδοσιακής Αρχιτεκτονικής στις Κυκλάδες</t>
  </si>
  <si>
    <t>ΠΣ μεταξύ ΠΝΑ &amp; Δήμου Άνδρου για ''Επισκευές - Συντηρήσεις σε σχολικά κτήρια (Β Φάση) Δήμου Άνδρου</t>
  </si>
  <si>
    <t>ΠΣ μεταξύ της ΠΝΑ και του Δ. Κέας για την εκτέλεση του έργου ''Ανάπλαση Πλατείας Κάτω Μεριάς ν. Κέας"</t>
  </si>
  <si>
    <t xml:space="preserve">  </t>
  </si>
  <si>
    <t>ΠΣ μεταξύ ΟΤΑ Α βαθμού ΠΕ Κυκλάδων και ΠΝΑ για την υλοποίηση του έργου ''Καταπολέμηση Κουνουπιών έτους 2018''.</t>
  </si>
  <si>
    <t>Εκπόνηση Ειδικής Μελέτης Επιπτώσεων για την Εγκ/ση στα διασυνδεμένα νησιά του Αιγαίου Βιομηχανικών ΑΠΕ</t>
  </si>
  <si>
    <t>Νέα μελέτη</t>
  </si>
  <si>
    <t>ΑΜΟΡΓΟΣ/ΚΥΘΝΟΣ/ΝΑΞΟΣ/ΣΥΡΟΣ/ ΤΗΝΟΣ</t>
  </si>
  <si>
    <t>ΠΣ μεταξύ της ΠΝΑ και του Γεωπονικού Πανεπιστημίου Αθηνών για την Έρευνα, Εντοπισμό και Αντιμετώπιση Μελισσοκομικών Προβλημάτων στα νησιά των Κυκλάδων</t>
  </si>
  <si>
    <t>ΔΟΝΟΥΣΑ</t>
  </si>
  <si>
    <t>Νέο Ερευνητικό Πρόγραμμα</t>
  </si>
  <si>
    <t>Γενικό έργο</t>
  </si>
  <si>
    <t>Τοποθέτηση Μόνιμων Μεταλλικών Ανακλαστήρων Οδοστρώματος, για τα νησιά της ΠΕ Κυκλάδων</t>
  </si>
  <si>
    <t>Συντήρηση ΕΟΔ Αμοργού  (Χρήση 2018)</t>
  </si>
  <si>
    <t>Καθαρισμός τάφρων ΕΟΔ ν. Νάξου (2018)</t>
  </si>
  <si>
    <t>Έτος Εγγραφής στο Τεχν. Προγρ.</t>
  </si>
  <si>
    <t>Πληρωμές μέχρι 30-06-2018</t>
  </si>
  <si>
    <t>Απλήρωτες Δαπάνες για Έλεγχο</t>
  </si>
  <si>
    <t>Εκτιμώμενες Απορροφήσεις από 01-07-2018 έως 31-12-2018</t>
  </si>
  <si>
    <t>Συνολικές Εκτιμώμενες πληρωμές εντός 2018</t>
  </si>
  <si>
    <t>Συνολικές πληρωμές έως 31-12-2018</t>
  </si>
  <si>
    <t>Προτεινόμενη Πίστωση                  έτους 2019</t>
  </si>
  <si>
    <t>Δ/ΝΣΗ ΟΙΚΟΝΟΜΙΚΟΥ ΤΜ. ΠΡΟΜΗΘΕΙΩΝ</t>
  </si>
  <si>
    <t>ΠΡΙΝ 2011</t>
  </si>
  <si>
    <t xml:space="preserve">Έργα:  Βελτίωσης - Συντήρησης -  Επισκευής -Αποκαταστάσεις Υποδομών, Πρόληψης Καταστροφών από ακραία καιρικά φαινόμενα, Φυσικές Καταστροφές στο οδικό δίκτυο της ΠΕ Κυκλάδων </t>
  </si>
  <si>
    <t xml:space="preserve">ΔΤΕ Κυκλάδων </t>
  </si>
  <si>
    <t>ΠΕ Κυκλάδων</t>
  </si>
  <si>
    <t>Συνολικές πληρωμές έως 31/12/2018</t>
  </si>
  <si>
    <t>Υπόλοιπο την 01/01/2019</t>
  </si>
  <si>
    <t>Μελέτες &amp; Προετοιμασία ΠΝΑ για την Προγραμματική Περίοδο 2020-2027</t>
  </si>
  <si>
    <t>Μελέτη, κατασκευή και Άδεια Ίδρυσης και Λειτουργίας Υδατοδρομίου στην Σέριφο</t>
  </si>
  <si>
    <t>Μελέτη, κατασκευή και Άδεια Ίδρυσης και Λειτουργίας Υδατοδρομίου στη Ανάφη</t>
  </si>
  <si>
    <t>Μελέτη, κατασκευή και Άδεια Ίδρυσης και Λειτουργίας Υδατοδρομίου στη Δονούσα</t>
  </si>
  <si>
    <t>ΠΙΝΑΚΑΣ 2 ΕΡΓΑ ΚΑΠ ΕΠΕΝΔΥΣΕΩΝ ΚΑΙ ΟΔΟΠΟΙΙΑΣ</t>
  </si>
  <si>
    <t>Ολοκλήρωση μέρους Φ. ΟΙΚ.Α/ Επικαιροποίηση μελέτης για επαναδημοπράτηση</t>
  </si>
  <si>
    <t xml:space="preserve">Ολοκλήρωση Φυσικού Αντικειμένου. Στάδιο Αποπληρωμής </t>
  </si>
  <si>
    <t xml:space="preserve">Έργα Πρόληψης Καταστροφών από Ακραία Καιρικά Φαινομένα, Φυσικές Καταστροφές, Αντιπλημμυρικά, κλπ σε νησιά της ΠΕ Κυκλάδων </t>
  </si>
  <si>
    <t>Πληρωμές 2018</t>
  </si>
  <si>
    <t>ΠΣ μεταξύ της ΠΝΑ, της Ιεράς Μητρόπολις Σύρου και του Κέντρου Έρευνας και Ανάπτυξης της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</si>
  <si>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Προτεινόμενη Πίστωση έτους 2019</t>
  </si>
  <si>
    <t>Δράση Προς Εξειδίκευση</t>
  </si>
  <si>
    <t>ΠΣ ΠΝΑ Δ. Σύρου Ερμ. &amp; Πολυδ. Κέντρου Κοιν. Παρέμβασης Ν. Κυκλάδων για την Χρηματοδότηση της Δομής ΚΔΑΠ ΜΕΑ Σύρου Ερμ. από Σεπτέμβριο 2018 έως Αύγουστο 2019</t>
  </si>
  <si>
    <t>15=7+14</t>
  </si>
  <si>
    <t xml:space="preserve">Το έργο χρηματοδοτείται από πιστώσεις του Δ. Αντιπάρου  </t>
  </si>
  <si>
    <t>Η μελέτη του έργου χρηματοδοτείται από το ΤΠ α/α 23 Ιδιου Πίνακα / Αφορά σε έναρξη διαδικασιών απαλλοτριώσεων</t>
  </si>
  <si>
    <t xml:space="preserve">Αναμενόμενες Πιστώσεις </t>
  </si>
  <si>
    <t>Αντιπλημμυρική προστασία ΠΕ Σύρου</t>
  </si>
  <si>
    <t>Αντιπλημμυρική προστασία ΠΕ Άνδου</t>
  </si>
  <si>
    <t>Αντιπλημμυρική προστασία ΠΕ Θήρας</t>
  </si>
  <si>
    <t>Αντιπλημμυρική προστασία ΠΕ Κέας / Κύθνου</t>
  </si>
  <si>
    <t>ΚΕΑ / ΚΥΘΝΟΣ</t>
  </si>
  <si>
    <t>Αντιπλημμυρική προστασία ΠΕ Μήλου</t>
  </si>
  <si>
    <t>Αντιπλημμυρική προστασία ΠΕ Μυκόνου</t>
  </si>
  <si>
    <t>Αντιπλημμυρική προστασία ΠΕ Νάξου</t>
  </si>
  <si>
    <t>Αντιπλημμυρική προστασία ΠΕ Πάρου</t>
  </si>
  <si>
    <t>Αντιπλημμυρική προστασία ΠΕ Τήνου</t>
  </si>
  <si>
    <t>Μελέτη Βελτίωσης Επαρχιακού Οδικού Δικτύου νησιών ΠΕ Κυκλάδων</t>
  </si>
  <si>
    <t xml:space="preserve">Νέα Μελέτη  </t>
  </si>
  <si>
    <t>ΠΙΝΑΚΑΣ 3 ΕΡΓΑ ΠΔΕ ΧΡΗΜΑΤΟΔΟΤΟΥΜΕΝΑ ΑΠΟ ΣΑΕΠ ΕΘΝΙΚΟΥ ΣΚΕΛΟΥΣ ΤΗΣ ΠΝΑ (ΣΑΕΠ 067, ΣΑΕΠ 767 &amp; ΣΑΕΠ 567)</t>
  </si>
  <si>
    <t xml:space="preserve">ΠΙΝΑΚΑΣ 6  ΕΡΓΑ ΜΕ ΦΟΡΕΑ ΥΛΟΠΟΙΗΣΗΣ ΤΗΝ ΠΝΑ &amp; ΧΡΗΜΑΤΟΔΟΤΗΣΗ ΑΠΟ ΤΡΙΤΟΥΣ </t>
  </si>
  <si>
    <t>Πληρωμές μέχρι     30-06-2018</t>
  </si>
  <si>
    <t>Στάδιο Σύνταξης ΠΣ για την ΠΕ Κυκλάδων</t>
  </si>
  <si>
    <t>7068 3ος λογ</t>
  </si>
  <si>
    <t>ΠΣ ΥΠ.ΠΟ.ΑΘ, ΠΝΑ &amp; Δήμος Αντιπάρου για την εκτέλεση του έργου "Μελέτες &amp; Εργασίες Ανάδειξης του Κάστρου Αντιπάρου και του Ιερού Ναού του Απόλλωνος στο Δεσποτικό''</t>
  </si>
  <si>
    <t>Πράξη "Αποκεντρωμένες προμήθειες τροφίμων και βασικής υλικής συνδρομής, διοικητικές δαπάνες και παροχή συνοδευτικών μέτρων 2018-2019" - Κοινωνική Σύμπραξη Νοτίου Αιγαίου (53)</t>
  </si>
  <si>
    <t>Προσθήκη Αίθουσας Νηπιαγωγείου στο Δημοτικό Σχολείο Δονούσας &amp; Βελτίωση Περιβαλ. Χώρων Σχολείου</t>
  </si>
  <si>
    <t>2018ΕΠ06700000</t>
  </si>
  <si>
    <t>Νέο έργο</t>
  </si>
  <si>
    <t>Κατασκευή Λιμενικού έργου στην περιοχή Πολλωνίων ν. Μήλου</t>
  </si>
  <si>
    <t>2018ΕΠ76700002</t>
  </si>
  <si>
    <t>Μελέτη βελτίωσης οδικού δικτύου ΠΕ Κυκλάδων</t>
  </si>
  <si>
    <t>2018ΜΠ06700000</t>
  </si>
  <si>
    <t>Διαμόρφωση Λιμένος στις Καμάρες ν. Σίφνου</t>
  </si>
  <si>
    <t>2018ΕΠ06710000</t>
  </si>
  <si>
    <t>Ολοκλήρωση νέου λιμανιού Σχοινούσας</t>
  </si>
  <si>
    <t>2018ΕΠ06710001</t>
  </si>
  <si>
    <t>Δράσεις προβολής φυσικής κληρονομιάς, πολιτισμού και τουρισμού</t>
  </si>
  <si>
    <t>2018ΕΠ06710006</t>
  </si>
  <si>
    <t>Συντήρηση, καλλιτεχνική αποκατάσταση και ανακαίνιση του Διατηρητέου Μνημείου ‘Ιερού Ναού Αγίας Αικατερίνης Κάμπου’ ν. Τήνου</t>
  </si>
  <si>
    <t>2014ΕΠ76700002</t>
  </si>
  <si>
    <t>Συντήρηση - καθαρισμός τάφρων επαρχιακού οδικού δικτύου ν. Πάρου (2018)</t>
  </si>
  <si>
    <t>Βελτίωση - Συντήρηση ηλεκτροφωτισμού επαρχιακού οδικού δικτύου ν. Μήλου</t>
  </si>
  <si>
    <t>ΔΣ μεταξύ της ΠΝΑ και  Δ. Φολεγάνδρου για Επισκευές Συντηρήσεις σε σχολικά κτήρια (Β Φάση) Δήμου Φολεγάνδρου</t>
  </si>
  <si>
    <t xml:space="preserve">ΔΣ μεταξύ της ΠΝΑ και του Δ. Ανάφης για Επισκευές Συντηρήσεις σε σχολικά κτήρια (Β Φάση) Δήμου Ανάφης </t>
  </si>
  <si>
    <t xml:space="preserve">ΠΣ ΠΝΑ &amp; Δήμος Νάξου και Μικρών Κυκλάδων  για την υλοποίηση του έργου ''Συντηρήσεις Επισκευές Αθλητικών Εγκαταστάσεων  ν. Νάξου''.   </t>
  </si>
  <si>
    <t xml:space="preserve">ΠΣ ΠΝΑ &amp; Δήμος Πάρου για την υλοποίηση του έργου ''Συντηρήσεις Επισκευές Αθλητικών Εγκαταστάσεων  ν. Πάρου''.  </t>
  </si>
  <si>
    <t>Αναβάθμιση - Συντήρηση - Ανάπλαση Αστικού Περιβάλλοντος νησιών ΠΕ Κυκλάδων</t>
  </si>
  <si>
    <t>2018ΕΠ56700000</t>
  </si>
  <si>
    <t>Αποθεματικό: Αναβάθμιση - Συντήρηση - Ανάπλαση Αστικού Περιβάλλοντος νησιών ΠΕ Κυκλάδων</t>
  </si>
  <si>
    <t>Στάδιο Υπογραφής σύμβασης / Η συμμετοχή της ΠΝΑ ανέρχεται στο ποσό των 250.000€</t>
  </si>
  <si>
    <t>ΠΙΝΑΚΑΣ 4 ΕΡΓΑ ΕΝΤΑΓΜΕΝΑ ΣΤΙΣ ΣΑΕΠ ΤΗΣ ΠΝΑ (ΠΕ ΚΥΚΛΑΔΩΝ) ΜΕ ΤΕΛΙΚΟ ΔΙΚΑΙΟΥΧΟ ΤΗΝ ΠΝΑ &amp; ΥΠΟΛΟΓΟ ΤΟ ΠΕΡΙΦΕΡΕΙΑΚΟ ΤΑΜΕΙΟ ΑΝΑΠΤΥΞΗΣ</t>
  </si>
  <si>
    <t>ΠΙΝΑΚΑΣ 5 ΟΙΚΟΝΟΜΙΚΑ ΣΤΟΙΧΕΙΑ ΙΔΙΩΤΙΚΩΝ ΕΠΕΝΔΥΣΕΩΝ ΤΩΝ ΑΝΑΠΤΥΞΙΑΚΩΝ ΝΟΜΩΝ                                                                                                                                                                                                                            (Ν 2601/98, Ν 3299/04, Ν 3908/11 &amp; Ν 4399/2016)</t>
  </si>
  <si>
    <t>ΠΣ ΠΝΑ &amp; Δήμος Ιητών για την υλοποίηση του έργου "Κατασκευή Σφαγείου Ίου''</t>
  </si>
  <si>
    <t>Βελτίωση οδού Χώρας-Μοναστήρι ν. Σικίνου</t>
  </si>
  <si>
    <t>Εκπόνηση Μελετών για την πρόληψη Φυσικών Καταστροφών θεομηνιών, αντιπλημμυρικές μελέτες κλπ για τα νησιά της ΠΕ Κυκλάδων</t>
  </si>
  <si>
    <t>Διαγράμμιση επαρχιακού οδικού δικτύου ν. Μυκόνου (2018)</t>
  </si>
  <si>
    <t>Διαγράμμιση επαρχιακού οδικού δικτύου ν. Θήρας (2018)</t>
  </si>
  <si>
    <t>Διαγράμμιση επαρχιακού οδικού δικτύου ν. Πάρου (2018)</t>
  </si>
  <si>
    <t>Διαγράμμιση επαρχιακού οδικού δικτύου ν. Σύρου (2018)</t>
  </si>
  <si>
    <t>Δαπάνες Δημοσίευσης Διακήρυξης Άγονων Διαγωνισμών</t>
  </si>
  <si>
    <t>Αποθεματικό: Κατασκευή - αποπερατώσεις - συντηρήσεις  - εκσυγχρονισμοί σφαγείων νησιών ΠΕ Κυκλάδων</t>
  </si>
  <si>
    <t xml:space="preserve">ΠΣ ΠΝΑ &amp; Δήμος Άνδρου για την υλοποίηση του έργου Επισκευή Συντήρηση Δημοτικού Σταδίου Άνδρου </t>
  </si>
  <si>
    <t>Τεχνικού Προγράμματος (ΤΠ) ΠΕ Κυκλάδων Έτους 2019</t>
  </si>
  <si>
    <t>Έργα ΚΑΠ Επενδύσεων και Οδοποιίας</t>
  </si>
  <si>
    <t>Ίδιοι Πόροι / Αναμενόμενα έσοδα</t>
  </si>
  <si>
    <t>ΣΥΝΟΛΟ ΙΙ</t>
  </si>
  <si>
    <t>ΣΥΝΟΛΟ ΙII</t>
  </si>
  <si>
    <t>Στάδιο ανάδειξης οριστικού αναδόχου</t>
  </si>
  <si>
    <t>Πληρωμές από 1/7/18</t>
  </si>
  <si>
    <t>Συνολικές Πληρωμές 2018</t>
  </si>
  <si>
    <t>πληρωμές εως 6/2018</t>
  </si>
  <si>
    <t>εκκρεμει παρακρ 274,75</t>
  </si>
  <si>
    <t>εκκρεμει παρακρ 44,73</t>
  </si>
  <si>
    <t>Συντήρηση Οδικού Δικτύου ν. Σίφνου (2018)</t>
  </si>
  <si>
    <t>Υπόλοιπο την 01-01-2019</t>
  </si>
  <si>
    <t>εκκρεμει παρακρ 740,99</t>
  </si>
  <si>
    <t>εκκρεμει παρακρ 5,92+445,28</t>
  </si>
  <si>
    <t>ΥΠΟΣΤΗΡΙΞΗ ΛΕΙΤΟΥΡΓΙΑΣ ΠΕΡΙΦΕΡΕΙΑΚΟΥ ΠΑΡΑΤΗΡΗΤΗΡΙΟΥ ΚΟΙΝΩΝΙΚΗΣ ΕΝΤΑΞΗΣ (Ν. 4445/2016)</t>
  </si>
  <si>
    <t>ΕΡΓΑ ΒΕΛΤΙΩΣΗΣ ΑΣΦΑΛΕΙΑΣ ΕΠΑΡΧΙΑΚΟΥ ΟΔΙΚΟΥ ΔΙΚΤΥΟΥ ΣΤΑ ΜΙΚΡΑ ΝΗΣΙΑ ΤΩΝ ΚΥΚΛΑΔΩΝ</t>
  </si>
  <si>
    <t>2018ΕΠ06710038</t>
  </si>
  <si>
    <t>2018ΕΠ06710039</t>
  </si>
  <si>
    <t>ΠΕΡ</t>
  </si>
  <si>
    <t>ΕΡΓΑ ΒΕΛΤΙΩΣΗΣ ΑΣΦΑΛΕΙΑΣ ΕΠΑΡΧΙΑΚΟΥ ΟΔΙΚΟΥ ΔΙΚΤΥΟΥ ΣΤΑ ΜΕΓΑΛΑ ΝΗΣΙΑ ΤΩΝ ΚΥΚΛΑΔΩΝ</t>
  </si>
  <si>
    <t>2018ΕΠ06710044</t>
  </si>
  <si>
    <t xml:space="preserve">Τεχνική Υποστήριξη της Διεύθυνσης Τεχνικών Έργων Κυκλάδων </t>
  </si>
  <si>
    <t>2019ΕΠ06710000</t>
  </si>
  <si>
    <t>Μελέτη Στατικής Επάρκειας &amp; Στατική Μελέτη Επέκτασης Γέφυρας Εγγαρών ν. Νάξου</t>
  </si>
  <si>
    <t>Μελέτη Στατικής Επάρκειας Γεφυρών Άγιου Σώστη, Βουρβουριάς, Χαλκείου και Στατική μελέτη Επέκτασης γέφυρας Βουρβουριάς ν. Νάξου</t>
  </si>
  <si>
    <t>Μελέτη Βελτίωσης οδού Χώρας - Λουκάκι - Γαλανάδου ν. Νάξου</t>
  </si>
  <si>
    <t>Αποθεματικό: Μελέτη βελτίωσης οδικού δικτύου ΠΕ Κυκλάδων</t>
  </si>
  <si>
    <t>Στάδιο Ανάθεσης Μελετών</t>
  </si>
  <si>
    <t>Πρόγραμμα Περισυλλογής, Διαχείρισης ή/και Αποτέφρωσης κάθε είδους νεκρών ζώων, λήψη δειγμάτων εγκεφαλικού ιστού από νεκρά βοοειδή, αιγοπρόβατα και την διαχείριση ζωικών υποπροϊόντων των σφαγειοτεχνικών εγκαταστάσεων.</t>
  </si>
  <si>
    <t>2019ΕΠ56700000</t>
  </si>
  <si>
    <t>Υπηρεσίες Καταγραφής Καλλιεργητικών Δεδομένων στην Περιφέρεια Νοτίου Αιγαίου</t>
  </si>
  <si>
    <t>Α1</t>
  </si>
  <si>
    <t>Α2</t>
  </si>
  <si>
    <t>Α3</t>
  </si>
  <si>
    <t xml:space="preserve">ΠΣ Πολιτισμικής Ανάπτυξης μεταξύ της ΠΝΑ, του Δήμου Μυκόνου και του Υπουργείου Πολιτισμού &amp; Αθλητισμού για την Εκτέλεση του έργου "Συντήρηση και Βελτίωση Υποδομών - Συντήρηση και Προστασία Μνημείων στις Νήσους Δήλο και Μύκονο''    </t>
  </si>
  <si>
    <t xml:space="preserve">Πολιτική Προστασία: Έργα για την Πρόληψη, Συντήρηση, Αποκατάσταση Υποδομών από Ακραία Καιρικά Φαινομένα, Φυσικές Καταστροφές, κλπ σε νησιά της ΠΕ Κυκλάδων </t>
  </si>
  <si>
    <t>ΠΣ ΠΝΑ &amp; Δ. Νάξου και Μικρών Κυκλάδων για τον Ηλεκτροφωτισμό Οδών στη Νάξο</t>
  </si>
  <si>
    <t>Στάδιο Υλοποίησης. Χορήγηση παράτασης με αναθεωρηση έως 30/03/2019</t>
  </si>
  <si>
    <t>ΠΣ ΠΝΑ &amp; Δήμος Σύρου Ερμούπολης για την υλοποίηση του έργου Συντήρηση Επισκευή κτηριακών Εγκ/σεων Παιδικών και Βρεφικών Σταθμών</t>
  </si>
  <si>
    <t>Αποκατάσταση λιθοδομής στο οδικό δίκτυο ν. Αντιπάρου</t>
  </si>
  <si>
    <t>Κατασκευή Συνοδών Έργων Μονάδας Αφαλάτωσης Κιμώλου</t>
  </si>
  <si>
    <t>Εξωτερικά Δίκτυα Ύδρευσης Χώρας - Αγκάλη - Άνω Μεράς Φολεγάνδρου»</t>
  </si>
  <si>
    <t>Δίκτυα αποχέτευσης &amp; εγκαταστάσεις επεξεργασίας και διάθεσης λυμάτων Δήμου Κέας</t>
  </si>
  <si>
    <t>Δίκτυα αποχέτευσης &amp; εγκαταστάσεις επεξεργασίας λυμάτων (ΕΕΛ) Απολλωνίας και Αρτεμώνα Δήμου Σίφνου</t>
  </si>
  <si>
    <t>Ανάδειξη Σπηλαίου Δρυοπίδας Κύθνου</t>
  </si>
  <si>
    <t xml:space="preserve">Το έργο είναι ενταγμένο στη ΣΑΕΠ 067/1. </t>
  </si>
  <si>
    <t>Ανάδειξη πεζοπορικών διαδρομών Ανάφης</t>
  </si>
  <si>
    <t>Υπόλοιπο την         01-01-2019</t>
  </si>
  <si>
    <t>Υπόλοιπο την      01-01-2019</t>
  </si>
  <si>
    <t>Υπόλοιπο την        01-01-2019</t>
  </si>
  <si>
    <t>Συντήρηση ΕΟΔ Νάξου (Χρήση 2018)</t>
  </si>
  <si>
    <t>Στάδιο ανάθεσης μελέτης</t>
  </si>
  <si>
    <t>Στάδιο υπογραφής ΠΣ</t>
  </si>
  <si>
    <t>Η ΠΣ έχει λήξει χωρίς να πραγματοποιηθεί.Έχει αποσταλεί έγγραφο στην ΕΦΑ Κυκλάδων για σύνταξη νέας ΠΣ</t>
  </si>
  <si>
    <t>Έχει σταλεί έγγραφο στο Δήμο για σύνταξη ΠΣ</t>
  </si>
  <si>
    <t>Στάδιο σύνταξης μελέτης</t>
  </si>
  <si>
    <t>Αποκατάσταση βλαβών από έντονα καιρικά φαινόμενα στη ν. Άνδρο</t>
  </si>
  <si>
    <t>Συντήρηση επαρχιακού οδικού δικτύου ν. Νάξου (2019)</t>
  </si>
  <si>
    <t>Συντήρηση επαρχιακού οδικού δικτύου ν. Τήνου (2019)</t>
  </si>
  <si>
    <t>Συντήρηση επαρχιακού οδικού δικτύου ν. Θήρας (2019)</t>
  </si>
  <si>
    <t>Αποκατάσταση βλαβών από θεομηνίες στο οδικό δίκτυο της ν. Θήρας (2019)</t>
  </si>
  <si>
    <t>Αποκατάσταση βλαβών από έντονα καιρικά φαινόμενα στη ν. Μήλο</t>
  </si>
  <si>
    <t>Αποκατάσταση βλαβών από έντονα καιρικά φαινόμενα στη ν. Σέριφο</t>
  </si>
  <si>
    <t>Αποκατάσταση βλαβών από έντονα καιρικά φαινόμενα στη ν. Κέα</t>
  </si>
  <si>
    <t>Αποκατάσταση βλαβών από έντονα καιρικά φαινόμενα στη ν. Μύκονο</t>
  </si>
  <si>
    <t>Αποκατάσταση βλαβών από έντονα καιρικά φαινόμενα στη ν. Σύρο</t>
  </si>
  <si>
    <t>ΠΣ μεταξύ της ΠΝΑ &amp; του Δ. Πάρου για την Επισκευή Γηπέδου Ποδοσφαίρου Μάρπησσας Πάρου</t>
  </si>
  <si>
    <t>ΔΣ μεταξύ της ΠΝΑ &amp; του Δ. Σύρου - Ερμούπολης για την Συντήρηση - Επισκευή Αθλητικών Εγκαταστάσεων στον Πάγο ν. Σύρου</t>
  </si>
  <si>
    <t>ΔΣ μεταξύ της ΠΝΑ &amp; του Δ. Σύρου - Ερμούπολης για την Συντήρηση - Επισκευή Αθλητικών Εγκαταστάσεων στη Βάρη ν. Σύρου</t>
  </si>
  <si>
    <t>Εκπόνηση μελετών για τους Δασικούς Χάρτες νησιών ΠΕ Κυκλάδων</t>
  </si>
  <si>
    <t xml:space="preserve">Εκπόνηση μελετών για τις Επιπτώσεις  από την Εγκ/ση Βιομηχανικών Ανεμογεννητριών στα νησιά της ΠΕ Κυκλάδων </t>
  </si>
  <si>
    <t>Υπόλοιπο την                 01-01-2019</t>
  </si>
  <si>
    <t>ΠΣ μεταξύ της ΠΝΑ και Δ. Σύρου - Ερμούπολης για Επισκευές - Συντηρήσεις σε σχολικά κτίρια Δήμου Σύρου Ερμούπολης (Β Φάση)</t>
  </si>
  <si>
    <t>Στάδιο Υλοποίησης / Χορήγηση παράτασης έως 28/05/2019</t>
  </si>
  <si>
    <t>Στάδιο Υλοποίησης / Χορήγηση παράτασης εως 26/06/2019</t>
  </si>
  <si>
    <t>Στάδιο Υλοποίησης. Χορήγηση παράτασης εως 18/05/2019</t>
  </si>
  <si>
    <t>ΔΣ μεταξύ ΠΝΑ &amp; Δήμου Σίφνου για ''Επισκευές - Συντηρήσεις σε σχολικά κτήρια (Β Φάση) Δήμου Σίφνου</t>
  </si>
  <si>
    <t>Πληρωμές έτους έως 30/06/2019</t>
  </si>
  <si>
    <t>Υποστηρικτικές Μελέτες για την Υλοποίηση έργων</t>
  </si>
  <si>
    <t>Κάλυψη Ιδίας Συμμετοχής της ΠΝΑ (ΠΕ Κυκλάδων) για την υλοποίηση του έργου "Improvingenergyefficiency in the Region of South Aegean" στο πλαίσιο της Πρωτοβουλίας ELENA, EC-EIB</t>
  </si>
  <si>
    <t xml:space="preserve">Προμήθεια Ασφαλτομίγματος για τις ανάγκες του Οδικού Δικτύου της ΠΕ Κυκλάδων </t>
  </si>
  <si>
    <t>Α4</t>
  </si>
  <si>
    <t>ΠΣ ΠΝΑ Δ. Σύρου Ερμ. &amp; Πολυδ. Κέντρου Κοιν. Παρέμβασης Ν. Κυκλάδων για την Χρηματοδότηση της Δομής ΚΔΑΠ ΜΕΑ Σύρου Ερμ. από Σεπτέμβριο 2019 έως Αύγουστο 2020</t>
  </si>
  <si>
    <t>ΠΣ ΠΝΑ &amp; Δήμου Ιητών για την υλοποίηση του έργου "Αποκαταστάσεις φθορών οδικού Δικτύου ν. Ίου (2019)"</t>
  </si>
  <si>
    <t>Στάδιο έγκρισης μελέτης</t>
  </si>
  <si>
    <t>εκκρεμει 5ος λογ 9.786,49</t>
  </si>
  <si>
    <t xml:space="preserve">Στάδιο Υλοποίησης. Χορήγηση παράτασης με αναθεωρηση </t>
  </si>
  <si>
    <t>Στάδιο Υπογραφής Σύμβασης με ανάδοχο</t>
  </si>
  <si>
    <t xml:space="preserve">Στάδιο ολοκλήρωσης μελετών </t>
  </si>
  <si>
    <t xml:space="preserve">Αποπληρωμή Εξόδων Δημοσίευσης </t>
  </si>
  <si>
    <t>Στάδιο Υλοποίησης / Η συμμετοχή της ΠΝΑ ανέρχεται στο ποσό των 41.000€</t>
  </si>
  <si>
    <t>Έργο μεταφερόμενο από τη ΣΑΕΠ 067/8 προς ολοκλήρωση &amp; αποπληρωμή από τη ΣΑΕΠ 067/2. Στάδιο Υλοποίησης.</t>
  </si>
  <si>
    <t>Δημιουργία Πολυχώρου Αθλητισμού Πολιτισμού και Συνεδριακού Κέντρου στη Σύρο</t>
  </si>
  <si>
    <t>2019ΕΠ06700001</t>
  </si>
  <si>
    <t xml:space="preserve">Το έργο είναι ενταγμένο στη ΣΑΕΠ 067/1. Στάδιο υλοποίησης. </t>
  </si>
  <si>
    <t>Προστασία Ακτής Πλατύ Γιαλού Σίφνου από τη διάβρωση</t>
  </si>
  <si>
    <t>Συμμετοχή της Περιφέρειας σε ΕΥΡΩΠΑΪΚΟ ΟΜΙΛΟ ΕΔΑΦΙΚΗΣ ΣΥΝΕΡΓΑΣΙΑΣ (Ε.Ο.Ε.Σ.) υπό την επωνυμία "ΕΟΕΣ ΕΥΞΕΙΝΗ ΠΟΛΗ - ΔΙΚΤΥΟ ΕΥΡΩΠΑΪΚΩΝ ΠΟΛΕΩΝ ΓΙΑ ΒΙΩΣΙΜΗ ΑΝΑΠΤΥΞΗ" με διακριτικό τίτλο "EGCT SolidarCity NETWORK"</t>
  </si>
  <si>
    <t>Προσωρινά μέτρα ασφάλειας και κυκλοφοριακών ρυθμίσεων οδού προς λιμένα Αθηνιού</t>
  </si>
  <si>
    <t>Συντήρηση επαρχιακού οδικού δικτύου ν. Άνδρου (2020)</t>
  </si>
  <si>
    <t>Αναμονή Σύνταξης Μελέτης και Μεταφορά του σε άλλο έργο.</t>
  </si>
  <si>
    <t>Αποθεματικό Αντιπλημμυρική προστασία ΠΕ Κυκλάδων</t>
  </si>
  <si>
    <t xml:space="preserve">Αντικατάσταση φθαρμένων φωτιστικών σωμάτων στην Περιφερειακή οδό ν. Τήνου </t>
  </si>
  <si>
    <t>Τομεακές Δράσεις Δ/νσης  Αθλ. Τουρ. Πολιτ- Τμήμα Πολιτισμού ΠΕ Κυκλάδων</t>
  </si>
  <si>
    <t>Τομεακές Δράσεις Δ/νσης  Κοινωνικής Μέριμνας ΠΕ Κυκλάδων</t>
  </si>
  <si>
    <t>ΠΣ μεταξύ της ΠΝΑ &amp; του Δ. Σύρου - Ερμούπολης για Εργασίες Επισκευής και Συντήρησης Εγκαταστάσεων Δημ. Κολυμβητηρίου ν. Σύρου</t>
  </si>
  <si>
    <t>ΠΣ ΠΝΑ &amp; Δ. Ανδρου για την υλοποίηση του έργου Αποκατάσταση κτηρίου (πρώην Επισκοπείου) του Δ. Ανδρου</t>
  </si>
  <si>
    <t>Στάδιο Υπογραφής της ΠΣ</t>
  </si>
  <si>
    <t>ΠΣ μεταξύ ΟΤΑ Α βαθμού ΠΕ Κυκλάδων και ΠΝΑ για την υλοποίηση του έργου ''Καταπολέμηση Κουνουπιών έτους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</si>
</sst>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_);[Red]\(#,##0.000\)"/>
    <numFmt numFmtId="165" formatCode="#,##0.00_ ;[Red]\-#,##0.00\ "/>
    <numFmt numFmtId="166" formatCode="#,##0.0"/>
    <numFmt numFmtId="167" formatCode="[$-408]General"/>
  </numFmts>
  <fonts count="43">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8.5"/>
      <color theme="1"/>
      <name val="Tahoma"/>
      <family val="2"/>
      <charset val="161"/>
    </font>
    <font>
      <sz val="10"/>
      <color theme="1"/>
      <name val="Tahoma"/>
      <family val="2"/>
      <charset val="161"/>
    </font>
    <font>
      <b/>
      <sz val="10"/>
      <color theme="1"/>
      <name val="Tahoma"/>
      <family val="2"/>
      <charset val="161"/>
    </font>
    <font>
      <sz val="11"/>
      <name val="Tahoma"/>
      <family val="2"/>
      <charset val="161"/>
    </font>
    <font>
      <sz val="9"/>
      <color theme="1"/>
      <name val="Calibri"/>
      <family val="2"/>
      <charset val="161"/>
      <scheme val="minor"/>
    </font>
    <font>
      <b/>
      <sz val="9"/>
      <color theme="1"/>
      <name val="Calibri"/>
      <family val="2"/>
      <charset val="161"/>
      <scheme val="minor"/>
    </font>
    <font>
      <b/>
      <sz val="11"/>
      <name val="Tahoma"/>
      <family val="2"/>
      <charset val="161"/>
    </font>
    <font>
      <b/>
      <sz val="10"/>
      <name val="Calibri"/>
      <family val="2"/>
      <charset val="161"/>
      <scheme val="minor"/>
    </font>
    <font>
      <sz val="11"/>
      <color rgb="FF000000"/>
      <name val="Calibri"/>
      <family val="2"/>
      <charset val="161"/>
    </font>
    <font>
      <b/>
      <u/>
      <sz val="7"/>
      <color theme="1"/>
      <name val="Times New Roman"/>
      <family val="1"/>
      <charset val="16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63">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7">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xf numFmtId="167" fontId="41" fillId="0" borderId="0"/>
  </cellStyleXfs>
  <cellXfs count="525">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0" fontId="7" fillId="0" borderId="0" xfId="0" applyFont="1"/>
    <xf numFmtId="0" fontId="0" fillId="0" borderId="0" xfId="0" applyAlignment="1">
      <alignment horizontal="center" vertical="center"/>
    </xf>
    <xf numFmtId="0" fontId="6" fillId="0"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3"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4" fillId="0" borderId="0" xfId="0" applyFont="1" applyAlignment="1">
      <alignment wrapText="1"/>
    </xf>
    <xf numFmtId="0" fontId="6" fillId="0" borderId="14" xfId="0" applyNumberFormat="1" applyFont="1" applyFill="1" applyBorder="1" applyAlignment="1" applyProtection="1">
      <alignment horizontal="left" vertical="center" wrapText="1" indent="1"/>
    </xf>
    <xf numFmtId="4" fontId="6" fillId="0" borderId="14" xfId="0" applyNumberFormat="1" applyFont="1" applyFill="1" applyBorder="1" applyAlignment="1" applyProtection="1">
      <alignment horizontal="right"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8" xfId="0" applyFont="1" applyBorder="1" applyAlignment="1">
      <alignment vertical="center"/>
    </xf>
    <xf numFmtId="0" fontId="10" fillId="0" borderId="20" xfId="0" applyFont="1" applyBorder="1" applyAlignment="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right" vertical="center"/>
      <protection locked="0"/>
    </xf>
    <xf numFmtId="4" fontId="19" fillId="0" borderId="0" xfId="0" applyNumberFormat="1" applyFont="1" applyFill="1" applyBorder="1" applyAlignment="1" applyProtection="1">
      <alignment horizontal="right" vertical="center"/>
      <protection hidden="1"/>
    </xf>
    <xf numFmtId="4" fontId="6" fillId="0" borderId="14" xfId="0" applyNumberFormat="1" applyFont="1" applyFill="1" applyBorder="1" applyAlignment="1" applyProtection="1">
      <alignment vertical="center"/>
      <protection locked="0"/>
    </xf>
    <xf numFmtId="4" fontId="6" fillId="0" borderId="14" xfId="2" applyNumberFormat="1" applyFont="1" applyFill="1" applyBorder="1" applyAlignment="1" applyProtection="1">
      <alignment horizontal="right" vertical="center"/>
      <protection locked="0"/>
    </xf>
    <xf numFmtId="4" fontId="6" fillId="0" borderId="14" xfId="0" applyNumberFormat="1" applyFont="1" applyFill="1" applyBorder="1" applyAlignment="1" applyProtection="1">
      <alignment vertical="center"/>
      <protection hidden="1"/>
    </xf>
    <xf numFmtId="0" fontId="0" fillId="0" borderId="0" xfId="0" applyFont="1" applyFill="1"/>
    <xf numFmtId="0" fontId="2" fillId="0" borderId="0" xfId="5"/>
    <xf numFmtId="49" fontId="22" fillId="0" borderId="26"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7" xfId="5" applyFont="1" applyFill="1" applyBorder="1" applyAlignment="1">
      <alignment horizontal="center" vertical="center"/>
    </xf>
    <xf numFmtId="0" fontId="22" fillId="0" borderId="26" xfId="5" applyFont="1" applyFill="1" applyBorder="1" applyAlignment="1" applyProtection="1">
      <alignment horizontal="center" vertical="center" wrapText="1"/>
      <protection hidden="1"/>
    </xf>
    <xf numFmtId="49" fontId="5" fillId="0" borderId="10"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4" fillId="0" borderId="0" xfId="0" applyNumberFormat="1" applyFont="1" applyFill="1"/>
    <xf numFmtId="0" fontId="22" fillId="0" borderId="33" xfId="5" applyFont="1" applyFill="1" applyBorder="1" applyAlignment="1" applyProtection="1">
      <alignment vertical="center" wrapText="1"/>
      <protection hidden="1"/>
    </xf>
    <xf numFmtId="0" fontId="22" fillId="0" borderId="34" xfId="5" applyFont="1" applyFill="1" applyBorder="1" applyAlignment="1" applyProtection="1">
      <alignment vertical="center" wrapText="1"/>
      <protection hidden="1"/>
    </xf>
    <xf numFmtId="49" fontId="22" fillId="0" borderId="26" xfId="5" applyNumberFormat="1" applyFont="1" applyFill="1" applyBorder="1" applyAlignment="1">
      <alignment horizontal="center" vertical="center"/>
    </xf>
    <xf numFmtId="0" fontId="22" fillId="0" borderId="25" xfId="5" applyFont="1" applyFill="1" applyBorder="1" applyAlignment="1" applyProtection="1">
      <alignment vertical="center" wrapText="1"/>
      <protection hidden="1"/>
    </xf>
    <xf numFmtId="0" fontId="22" fillId="0" borderId="35" xfId="5" applyFont="1" applyFill="1" applyBorder="1" applyAlignment="1" applyProtection="1">
      <alignment vertical="center" wrapText="1"/>
      <protection hidden="1"/>
    </xf>
    <xf numFmtId="0" fontId="8" fillId="0" borderId="36" xfId="5" applyFont="1" applyFill="1" applyBorder="1" applyAlignment="1">
      <alignment horizontal="center" vertical="center"/>
    </xf>
    <xf numFmtId="0" fontId="8" fillId="0" borderId="37" xfId="5" applyFont="1" applyFill="1" applyBorder="1" applyAlignment="1">
      <alignment horizontal="center" vertical="center"/>
    </xf>
    <xf numFmtId="0" fontId="22" fillId="0" borderId="30" xfId="5" applyFont="1" applyFill="1" applyBorder="1" applyAlignment="1" applyProtection="1">
      <alignment vertical="center"/>
      <protection hidden="1"/>
    </xf>
    <xf numFmtId="165" fontId="22" fillId="0" borderId="30" xfId="5" applyNumberFormat="1" applyFont="1" applyFill="1" applyBorder="1" applyAlignment="1" applyProtection="1">
      <alignment horizontal="right" vertical="center"/>
      <protection hidden="1"/>
    </xf>
    <xf numFmtId="0" fontId="22" fillId="0" borderId="32"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29" xfId="5" applyNumberFormat="1" applyFont="1" applyFill="1" applyBorder="1" applyAlignment="1" applyProtection="1">
      <alignment horizontal="left" vertical="center" wrapText="1" indent="1"/>
      <protection hidden="1"/>
    </xf>
    <xf numFmtId="165" fontId="8" fillId="0" borderId="28" xfId="5" applyNumberFormat="1" applyFont="1" applyFill="1" applyBorder="1" applyAlignment="1" applyProtection="1">
      <alignment vertical="center"/>
      <protection hidden="1"/>
    </xf>
    <xf numFmtId="165" fontId="8" fillId="0" borderId="40" xfId="5" applyNumberFormat="1" applyFont="1" applyFill="1" applyBorder="1" applyAlignment="1" applyProtection="1">
      <alignment vertical="center"/>
      <protection hidden="1"/>
    </xf>
    <xf numFmtId="0" fontId="23" fillId="0" borderId="41" xfId="0" applyFont="1" applyBorder="1" applyAlignment="1">
      <alignment horizontal="left" vertical="center" wrapText="1"/>
    </xf>
    <xf numFmtId="165" fontId="22" fillId="0" borderId="42"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4" fontId="19" fillId="0" borderId="0" xfId="2" applyNumberFormat="1" applyFont="1" applyFill="1" applyBorder="1" applyAlignment="1" applyProtection="1">
      <alignment horizontal="right" vertical="center"/>
      <protection locked="0"/>
    </xf>
    <xf numFmtId="0" fontId="15" fillId="0" borderId="0" xfId="0" applyFont="1" applyFill="1"/>
    <xf numFmtId="0" fontId="17" fillId="0" borderId="0" xfId="0" applyFont="1" applyFill="1"/>
    <xf numFmtId="0" fontId="0" fillId="3" borderId="0" xfId="0" applyFill="1"/>
    <xf numFmtId="4" fontId="7" fillId="0" borderId="0" xfId="0" applyNumberFormat="1" applyFont="1" applyFill="1"/>
    <xf numFmtId="0" fontId="7" fillId="0" borderId="0" xfId="0" applyFont="1" applyFill="1"/>
    <xf numFmtId="49" fontId="5" fillId="0" borderId="18" xfId="0" applyNumberFormat="1" applyFont="1" applyFill="1" applyBorder="1" applyAlignment="1" applyProtection="1">
      <alignment horizontal="center" vertical="center" wrapText="1"/>
      <protection locked="0"/>
    </xf>
    <xf numFmtId="4" fontId="6" fillId="0" borderId="18" xfId="0" applyNumberFormat="1" applyFont="1" applyFill="1" applyBorder="1" applyAlignment="1" applyProtection="1">
      <alignment vertical="center"/>
      <protection hidden="1"/>
    </xf>
    <xf numFmtId="4" fontId="6" fillId="0" borderId="18" xfId="2" applyNumberFormat="1" applyFont="1" applyFill="1" applyBorder="1" applyAlignment="1" applyProtection="1">
      <alignment horizontal="right" vertical="center"/>
      <protection locked="0"/>
    </xf>
    <xf numFmtId="4" fontId="26" fillId="0" borderId="2" xfId="0" applyNumberFormat="1" applyFont="1" applyFill="1" applyBorder="1" applyAlignment="1">
      <alignment horizontal="center" vertical="center"/>
    </xf>
    <xf numFmtId="0" fontId="5" fillId="0" borderId="14" xfId="0" applyNumberFormat="1" applyFont="1" applyFill="1" applyBorder="1" applyAlignment="1" applyProtection="1">
      <alignment horizontal="left" vertical="center" wrapText="1" indent="1"/>
    </xf>
    <xf numFmtId="0" fontId="22" fillId="0" borderId="14" xfId="0" applyNumberFormat="1" applyFont="1" applyFill="1" applyBorder="1" applyAlignment="1" applyProtection="1">
      <alignment horizontal="center" vertical="center" wrapText="1"/>
    </xf>
    <xf numFmtId="4" fontId="5" fillId="0" borderId="14" xfId="0" applyNumberFormat="1" applyFont="1" applyFill="1" applyBorder="1" applyAlignment="1" applyProtection="1">
      <alignment vertical="center"/>
      <protection locked="0"/>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0" xfId="0" applyFont="1" applyBorder="1" applyAlignment="1">
      <alignment horizontal="center" vertical="center"/>
    </xf>
    <xf numFmtId="0" fontId="19" fillId="0" borderId="0" xfId="0" applyNumberFormat="1" applyFont="1" applyFill="1" applyBorder="1" applyAlignment="1" applyProtection="1">
      <alignment horizontal="center" vertical="center" wrapText="1"/>
    </xf>
    <xf numFmtId="0" fontId="0" fillId="0" borderId="0" xfId="0" applyAlignment="1">
      <alignment horizontal="center"/>
    </xf>
    <xf numFmtId="4" fontId="6" fillId="0" borderId="24" xfId="2" applyNumberFormat="1" applyFont="1" applyFill="1" applyBorder="1" applyAlignment="1" applyProtection="1">
      <alignment horizontal="right" vertical="center"/>
      <protection locked="0"/>
    </xf>
    <xf numFmtId="4" fontId="6" fillId="0" borderId="24" xfId="0" applyNumberFormat="1" applyFont="1" applyFill="1" applyBorder="1" applyAlignment="1" applyProtection="1">
      <alignment vertical="center"/>
      <protection hidden="1"/>
    </xf>
    <xf numFmtId="4" fontId="14" fillId="0" borderId="18" xfId="0" applyNumberFormat="1" applyFont="1" applyFill="1" applyBorder="1" applyAlignment="1" applyProtection="1">
      <alignment vertical="center"/>
      <protection hidden="1"/>
    </xf>
    <xf numFmtId="4" fontId="14" fillId="0" borderId="18" xfId="2" applyNumberFormat="1" applyFont="1" applyFill="1" applyBorder="1" applyAlignment="1" applyProtection="1">
      <alignment horizontal="right" vertical="center"/>
      <protection locked="0"/>
    </xf>
    <xf numFmtId="0" fontId="22" fillId="0" borderId="31" xfId="5" applyFont="1" applyFill="1" applyBorder="1" applyAlignment="1">
      <alignment horizontal="center" vertical="center"/>
    </xf>
    <xf numFmtId="0" fontId="0" fillId="0" borderId="0" xfId="0"/>
    <xf numFmtId="0" fontId="0" fillId="0" borderId="0" xfId="0" applyFill="1" applyBorder="1"/>
    <xf numFmtId="0" fontId="5" fillId="2" borderId="10"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2"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6" fillId="0" borderId="0" xfId="0" applyNumberFormat="1" applyFont="1" applyFill="1"/>
    <xf numFmtId="2" fontId="8" fillId="0" borderId="2" xfId="5" applyNumberFormat="1" applyFont="1" applyFill="1" applyBorder="1" applyAlignment="1" applyProtection="1">
      <alignment horizontal="left" vertical="center" wrapText="1" indent="1"/>
      <protection hidden="1"/>
    </xf>
    <xf numFmtId="165" fontId="8" fillId="0" borderId="44" xfId="5" applyNumberFormat="1" applyFont="1" applyFill="1" applyBorder="1" applyAlignment="1" applyProtection="1">
      <alignment vertical="center"/>
      <protection hidden="1"/>
    </xf>
    <xf numFmtId="4" fontId="5" fillId="0" borderId="18"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0" fontId="10" fillId="2" borderId="20" xfId="0" applyFont="1" applyFill="1" applyBorder="1" applyAlignment="1">
      <alignment vertical="center"/>
    </xf>
    <xf numFmtId="0" fontId="10" fillId="0" borderId="20" xfId="0" applyFont="1" applyFill="1" applyBorder="1" applyAlignment="1">
      <alignment vertical="center"/>
    </xf>
    <xf numFmtId="0" fontId="4" fillId="0" borderId="0" xfId="0" applyFont="1" applyFill="1" applyBorder="1"/>
    <xf numFmtId="0" fontId="27" fillId="0" borderId="20" xfId="0" applyFont="1" applyBorder="1" applyAlignment="1">
      <alignment vertical="center"/>
    </xf>
    <xf numFmtId="0" fontId="2" fillId="2" borderId="0" xfId="5" applyFont="1" applyFill="1"/>
    <xf numFmtId="0" fontId="22" fillId="2" borderId="26" xfId="5" applyFont="1" applyFill="1" applyBorder="1" applyAlignment="1" applyProtection="1">
      <alignment horizontal="center" vertical="center" wrapText="1"/>
      <protection hidden="1"/>
    </xf>
    <xf numFmtId="49" fontId="22" fillId="2" borderId="26" xfId="5" applyNumberFormat="1" applyFont="1" applyFill="1" applyBorder="1" applyAlignment="1" applyProtection="1">
      <alignment horizontal="center" vertical="center" wrapText="1"/>
      <protection hidden="1"/>
    </xf>
    <xf numFmtId="165" fontId="8" fillId="2" borderId="28"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0" fontId="8" fillId="2" borderId="0" xfId="5" applyFont="1" applyFill="1"/>
    <xf numFmtId="165" fontId="8" fillId="2" borderId="0" xfId="5" applyNumberFormat="1" applyFont="1" applyFill="1"/>
    <xf numFmtId="0" fontId="2" fillId="2" borderId="0" xfId="5" applyFill="1"/>
    <xf numFmtId="0" fontId="0" fillId="2" borderId="0" xfId="0" applyFill="1"/>
    <xf numFmtId="4" fontId="0" fillId="0" borderId="0" xfId="0" applyNumberFormat="1"/>
    <xf numFmtId="4" fontId="6" fillId="0" borderId="10" xfId="0" applyNumberFormat="1" applyFont="1" applyFill="1" applyBorder="1" applyAlignment="1" applyProtection="1">
      <alignment horizontal="center" vertical="center"/>
      <protection locked="0"/>
    </xf>
    <xf numFmtId="4" fontId="6" fillId="0" borderId="14" xfId="0" applyNumberFormat="1" applyFont="1" applyFill="1" applyBorder="1" applyAlignment="1" applyProtection="1">
      <alignment horizontal="center" vertical="center"/>
      <protection hidden="1"/>
    </xf>
    <xf numFmtId="0" fontId="18" fillId="0" borderId="2" xfId="0" applyFont="1" applyFill="1" applyBorder="1"/>
    <xf numFmtId="0" fontId="18" fillId="0" borderId="2" xfId="0" applyFont="1" applyFill="1" applyBorder="1" applyAlignment="1">
      <alignment horizontal="center"/>
    </xf>
    <xf numFmtId="0" fontId="24" fillId="0" borderId="2" xfId="0" applyFont="1" applyFill="1" applyBorder="1" applyAlignment="1">
      <alignment horizontal="center" vertical="center"/>
    </xf>
    <xf numFmtId="4" fontId="18" fillId="0" borderId="2" xfId="0" applyNumberFormat="1" applyFont="1" applyFill="1" applyBorder="1"/>
    <xf numFmtId="0" fontId="7" fillId="0" borderId="0" xfId="0" applyFont="1" applyFill="1" applyAlignment="1">
      <alignment horizontal="center"/>
    </xf>
    <xf numFmtId="0" fontId="25"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4"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0" fontId="29" fillId="0" borderId="20" xfId="0" applyFont="1" applyBorder="1" applyAlignment="1">
      <alignment vertical="center"/>
    </xf>
    <xf numFmtId="164" fontId="30" fillId="2" borderId="6" xfId="1"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left" vertical="center" wrapText="1" indent="1"/>
    </xf>
    <xf numFmtId="0" fontId="31" fillId="0" borderId="2" xfId="0" applyNumberFormat="1" applyFont="1" applyFill="1" applyBorder="1" applyAlignment="1" applyProtection="1">
      <alignment horizontal="left" vertical="center" wrapText="1" indent="1"/>
    </xf>
    <xf numFmtId="0" fontId="31" fillId="0" borderId="0" xfId="0" applyNumberFormat="1" applyFont="1" applyFill="1" applyBorder="1" applyAlignment="1" applyProtection="1">
      <alignment horizontal="left" vertical="center" wrapText="1" indent="1"/>
    </xf>
    <xf numFmtId="0" fontId="32" fillId="0" borderId="0" xfId="0" applyFont="1" applyFill="1" applyBorder="1"/>
    <xf numFmtId="0" fontId="32" fillId="0" borderId="0" xfId="0" applyFont="1"/>
    <xf numFmtId="0" fontId="30" fillId="2" borderId="16" xfId="0" applyFont="1" applyFill="1" applyBorder="1" applyAlignment="1" applyProtection="1">
      <alignment horizontal="center" vertical="center"/>
      <protection locked="0"/>
    </xf>
    <xf numFmtId="0" fontId="30" fillId="2" borderId="9" xfId="0" applyFont="1" applyFill="1" applyBorder="1" applyAlignment="1" applyProtection="1">
      <alignment horizontal="center" vertical="center" wrapText="1"/>
      <protection locked="0"/>
    </xf>
    <xf numFmtId="3" fontId="30" fillId="2" borderId="6" xfId="0" applyNumberFormat="1"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3" fontId="30" fillId="2" borderId="6" xfId="1" applyNumberFormat="1" applyFont="1" applyFill="1" applyBorder="1" applyAlignment="1" applyProtection="1">
      <alignment horizontal="center" vertical="center" wrapText="1"/>
    </xf>
    <xf numFmtId="3" fontId="30" fillId="2" borderId="2" xfId="1" applyNumberFormat="1" applyFont="1" applyFill="1" applyBorder="1" applyAlignment="1" applyProtection="1">
      <alignment horizontal="center" vertical="center" wrapText="1"/>
    </xf>
    <xf numFmtId="4" fontId="32" fillId="0" borderId="0" xfId="0" applyNumberFormat="1" applyFont="1"/>
    <xf numFmtId="49" fontId="30" fillId="0" borderId="10"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xf>
    <xf numFmtId="49" fontId="30" fillId="2" borderId="2" xfId="0" applyNumberFormat="1" applyFont="1" applyFill="1" applyBorder="1" applyAlignment="1" applyProtection="1">
      <alignment horizontal="center" vertical="center" wrapText="1"/>
      <protection locked="0"/>
    </xf>
    <xf numFmtId="4" fontId="32" fillId="0" borderId="0" xfId="0" applyNumberFormat="1" applyFont="1" applyFill="1"/>
    <xf numFmtId="49" fontId="32" fillId="0" borderId="0" xfId="0" applyNumberFormat="1" applyFont="1" applyFill="1"/>
    <xf numFmtId="0" fontId="30" fillId="0" borderId="10"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wrapText="1"/>
    </xf>
    <xf numFmtId="4" fontId="30" fillId="0" borderId="2" xfId="0" applyNumberFormat="1" applyFont="1" applyFill="1" applyBorder="1" applyAlignment="1" applyProtection="1">
      <alignment horizontal="right" vertical="center"/>
      <protection locked="0"/>
    </xf>
    <xf numFmtId="0" fontId="31" fillId="0" borderId="5"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4" fontId="31" fillId="0" borderId="2" xfId="0" applyNumberFormat="1" applyFont="1" applyFill="1" applyBorder="1" applyAlignment="1" applyProtection="1">
      <alignment horizontal="right" vertical="center"/>
      <protection locked="0"/>
    </xf>
    <xf numFmtId="4" fontId="31" fillId="0" borderId="2" xfId="2" applyNumberFormat="1" applyFont="1" applyFill="1" applyBorder="1" applyAlignment="1" applyProtection="1">
      <alignment horizontal="right" vertical="center"/>
      <protection locked="0"/>
    </xf>
    <xf numFmtId="4" fontId="31" fillId="0" borderId="2" xfId="0" applyNumberFormat="1" applyFont="1" applyFill="1" applyBorder="1" applyAlignment="1" applyProtection="1">
      <alignment horizontal="right" vertical="center"/>
      <protection hidden="1"/>
    </xf>
    <xf numFmtId="0" fontId="32" fillId="0" borderId="3" xfId="0" applyFont="1" applyFill="1" applyBorder="1" applyAlignment="1">
      <alignment horizontal="left" vertical="center" wrapText="1"/>
    </xf>
    <xf numFmtId="0" fontId="32" fillId="0" borderId="0" xfId="0" applyFont="1" applyFill="1"/>
    <xf numFmtId="4" fontId="29" fillId="0" borderId="0" xfId="0" applyNumberFormat="1" applyFont="1" applyFill="1"/>
    <xf numFmtId="0" fontId="29" fillId="0" borderId="0" xfId="0" applyFont="1" applyFill="1"/>
    <xf numFmtId="0" fontId="31" fillId="0" borderId="10" xfId="0" applyFont="1" applyFill="1" applyBorder="1" applyAlignment="1" applyProtection="1">
      <alignment horizontal="center" vertical="center"/>
      <protection locked="0"/>
    </xf>
    <xf numFmtId="0" fontId="31" fillId="0" borderId="2" xfId="0" applyNumberFormat="1" applyFont="1" applyFill="1" applyBorder="1" applyAlignment="1" applyProtection="1">
      <alignment horizontal="center" vertical="center" wrapText="1"/>
    </xf>
    <xf numFmtId="4" fontId="30" fillId="0" borderId="2" xfId="2" applyNumberFormat="1" applyFont="1" applyFill="1" applyBorder="1" applyAlignment="1" applyProtection="1">
      <alignment horizontal="right" vertical="center"/>
      <protection locked="0"/>
    </xf>
    <xf numFmtId="4" fontId="30" fillId="0" borderId="2" xfId="0" applyNumberFormat="1" applyFont="1" applyFill="1" applyBorder="1" applyAlignment="1" applyProtection="1">
      <alignment horizontal="right" vertical="center"/>
      <protection hidden="1"/>
    </xf>
    <xf numFmtId="0" fontId="30" fillId="0" borderId="2" xfId="0"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19" fillId="2" borderId="0" xfId="0" applyNumberFormat="1" applyFont="1" applyFill="1" applyBorder="1" applyAlignment="1" applyProtection="1">
      <alignment horizontal="right" vertical="center"/>
      <protection hidden="1"/>
    </xf>
    <xf numFmtId="0" fontId="4" fillId="2" borderId="0" xfId="0" applyFont="1" applyFill="1" applyBorder="1"/>
    <xf numFmtId="49" fontId="13" fillId="0" borderId="18" xfId="0" applyNumberFormat="1" applyFont="1" applyFill="1" applyBorder="1" applyAlignment="1" applyProtection="1">
      <alignment horizontal="center" vertical="center" wrapText="1"/>
      <protection locked="0"/>
    </xf>
    <xf numFmtId="1" fontId="30" fillId="0" borderId="2" xfId="0" applyNumberFormat="1" applyFont="1" applyFill="1" applyBorder="1" applyAlignment="1" applyProtection="1">
      <alignment horizontal="center" vertical="center" wrapText="1"/>
      <protection locked="0"/>
    </xf>
    <xf numFmtId="49" fontId="30" fillId="2" borderId="18" xfId="0" applyNumberFormat="1" applyFont="1" applyFill="1" applyBorder="1" applyAlignment="1" applyProtection="1">
      <alignment horizontal="center" vertical="center" wrapText="1"/>
      <protection locked="0"/>
    </xf>
    <xf numFmtId="49" fontId="30" fillId="0" borderId="18" xfId="0" applyNumberFormat="1" applyFont="1" applyFill="1" applyBorder="1" applyAlignment="1" applyProtection="1">
      <alignment horizontal="center" vertical="center" wrapText="1"/>
      <protection locked="0"/>
    </xf>
    <xf numFmtId="49" fontId="30" fillId="0" borderId="3" xfId="1" applyNumberFormat="1" applyFont="1" applyFill="1" applyBorder="1" applyAlignment="1" applyProtection="1">
      <alignment horizontal="center" vertical="center" wrapText="1"/>
      <protection locked="0"/>
    </xf>
    <xf numFmtId="4" fontId="15" fillId="0" borderId="11" xfId="0" applyNumberFormat="1" applyFont="1" applyFill="1" applyBorder="1" applyAlignment="1">
      <alignment horizontal="center"/>
    </xf>
    <xf numFmtId="0" fontId="15" fillId="0" borderId="0" xfId="0" applyFont="1"/>
    <xf numFmtId="0" fontId="6"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1" fontId="8" fillId="0" borderId="28" xfId="5" applyNumberFormat="1" applyFont="1" applyFill="1" applyBorder="1" applyAlignment="1" applyProtection="1">
      <alignment horizontal="center" vertical="center" wrapText="1"/>
      <protection hidden="1"/>
    </xf>
    <xf numFmtId="1" fontId="22" fillId="0" borderId="30"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19" fillId="0" borderId="0" xfId="0" applyFont="1" applyFill="1"/>
    <xf numFmtId="4" fontId="19" fillId="0" borderId="0" xfId="0" applyNumberFormat="1" applyFont="1" applyFill="1"/>
    <xf numFmtId="49" fontId="19" fillId="0" borderId="0" xfId="0" applyNumberFormat="1" applyFont="1" applyFill="1"/>
    <xf numFmtId="4" fontId="13" fillId="0" borderId="11" xfId="0" applyNumberFormat="1" applyFont="1" applyFill="1" applyBorder="1"/>
    <xf numFmtId="0" fontId="14" fillId="0" borderId="0" xfId="0" applyFont="1" applyFill="1"/>
    <xf numFmtId="0" fontId="19" fillId="0" borderId="0" xfId="0" applyFont="1" applyFill="1" applyAlignment="1">
      <alignment horizontal="center"/>
    </xf>
    <xf numFmtId="0" fontId="14" fillId="0" borderId="0" xfId="0" applyFont="1" applyFill="1" applyAlignment="1">
      <alignment horizontal="center" vertical="center"/>
    </xf>
    <xf numFmtId="0" fontId="19" fillId="0" borderId="0" xfId="0" applyFont="1" applyFill="1" applyBorder="1" applyAlignment="1">
      <alignment horizontal="center"/>
    </xf>
    <xf numFmtId="4" fontId="13" fillId="0" borderId="0" xfId="0" applyNumberFormat="1" applyFont="1" applyFill="1" applyBorder="1"/>
    <xf numFmtId="0" fontId="0" fillId="0" borderId="20" xfId="0" applyFill="1" applyBorder="1"/>
    <xf numFmtId="4" fontId="6" fillId="0" borderId="18" xfId="0" applyNumberFormat="1" applyFont="1" applyFill="1" applyBorder="1" applyAlignment="1" applyProtection="1">
      <alignment horizontal="right" vertical="center"/>
      <protection hidden="1"/>
    </xf>
    <xf numFmtId="4" fontId="26" fillId="0" borderId="14" xfId="0" applyNumberFormat="1" applyFont="1" applyFill="1" applyBorder="1" applyAlignment="1">
      <alignment horizontal="center" vertical="center"/>
    </xf>
    <xf numFmtId="0" fontId="0" fillId="0" borderId="0" xfId="0" applyFill="1" applyAlignment="1">
      <alignment horizontal="center"/>
    </xf>
    <xf numFmtId="4" fontId="15" fillId="0" borderId="11" xfId="0" applyNumberFormat="1" applyFont="1" applyFill="1" applyBorder="1"/>
    <xf numFmtId="0" fontId="0" fillId="0" borderId="0" xfId="0" applyFont="1" applyFill="1" applyAlignment="1">
      <alignment vertical="center"/>
    </xf>
    <xf numFmtId="0" fontId="0" fillId="3" borderId="0" xfId="0" applyFont="1" applyFill="1" applyAlignment="1">
      <alignment vertical="center"/>
    </xf>
    <xf numFmtId="0" fontId="30" fillId="2" borderId="10"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164" fontId="30" fillId="2" borderId="2" xfId="1" applyNumberFormat="1" applyFont="1" applyFill="1" applyBorder="1" applyAlignment="1" applyProtection="1">
      <alignment horizontal="center" vertical="center" wrapText="1"/>
      <protection locked="0"/>
    </xf>
    <xf numFmtId="3" fontId="30" fillId="2" borderId="2"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xf>
    <xf numFmtId="0" fontId="32" fillId="2" borderId="0" xfId="0" applyFont="1" applyFill="1"/>
    <xf numFmtId="0" fontId="31" fillId="0" borderId="0" xfId="0" applyFont="1" applyFill="1"/>
    <xf numFmtId="0" fontId="32" fillId="0" borderId="0" xfId="0" applyFont="1" applyFill="1" applyAlignment="1">
      <alignment vertical="center"/>
    </xf>
    <xf numFmtId="0" fontId="23" fillId="0" borderId="40" xfId="0" applyFont="1" applyBorder="1" applyAlignment="1">
      <alignment horizontal="left" vertical="center" wrapText="1"/>
    </xf>
    <xf numFmtId="1" fontId="22" fillId="0" borderId="26"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29" xfId="5" applyNumberFormat="1" applyFont="1" applyFill="1" applyBorder="1" applyAlignment="1" applyProtection="1">
      <alignment horizontal="center" vertical="center" wrapText="1"/>
      <protection hidden="1"/>
    </xf>
    <xf numFmtId="0" fontId="22" fillId="0" borderId="47" xfId="5" applyFont="1" applyFill="1" applyBorder="1" applyAlignment="1" applyProtection="1">
      <alignment vertical="center"/>
      <protection hidden="1"/>
    </xf>
    <xf numFmtId="165" fontId="22" fillId="0" borderId="47" xfId="5" applyNumberFormat="1" applyFont="1" applyFill="1" applyBorder="1" applyAlignment="1" applyProtection="1">
      <alignment horizontal="right" vertical="center"/>
      <protection hidden="1"/>
    </xf>
    <xf numFmtId="165" fontId="22" fillId="2" borderId="47" xfId="5" applyNumberFormat="1" applyFont="1" applyFill="1" applyBorder="1" applyAlignment="1" applyProtection="1">
      <alignment horizontal="right" vertical="center"/>
      <protection hidden="1"/>
    </xf>
    <xf numFmtId="165" fontId="22" fillId="0" borderId="48" xfId="5" applyNumberFormat="1" applyFont="1" applyFill="1" applyBorder="1" applyAlignment="1" applyProtection="1">
      <alignment horizontal="right" vertical="center"/>
      <protection hidden="1"/>
    </xf>
    <xf numFmtId="0" fontId="22" fillId="0" borderId="2" xfId="5" applyFont="1" applyFill="1" applyBorder="1" applyAlignment="1" applyProtection="1">
      <alignment vertical="center"/>
      <protection hidden="1"/>
    </xf>
    <xf numFmtId="165" fontId="22" fillId="0" borderId="2" xfId="5" applyNumberFormat="1" applyFont="1" applyFill="1" applyBorder="1" applyAlignment="1" applyProtection="1">
      <alignment horizontal="right" vertical="center"/>
      <protection hidden="1"/>
    </xf>
    <xf numFmtId="165" fontId="22" fillId="0" borderId="41" xfId="5" applyNumberFormat="1" applyFont="1" applyFill="1" applyBorder="1" applyAlignment="1" applyProtection="1">
      <alignment horizontal="right" vertical="center"/>
      <protection hidden="1"/>
    </xf>
    <xf numFmtId="1" fontId="22" fillId="0" borderId="47" xfId="5" applyNumberFormat="1" applyFont="1" applyFill="1" applyBorder="1" applyAlignment="1" applyProtection="1">
      <alignment horizontal="center" vertical="center"/>
      <protection hidden="1"/>
    </xf>
    <xf numFmtId="0" fontId="34" fillId="0" borderId="3" xfId="0" applyFont="1" applyFill="1" applyBorder="1" applyAlignment="1">
      <alignment horizontal="left" vertical="center" wrapText="1"/>
    </xf>
    <xf numFmtId="0" fontId="34" fillId="0" borderId="10" xfId="0" applyFont="1" applyFill="1" applyBorder="1" applyAlignment="1">
      <alignment horizontal="center" vertical="center"/>
    </xf>
    <xf numFmtId="0" fontId="14" fillId="0" borderId="2" xfId="3" applyFont="1" applyFill="1" applyBorder="1" applyAlignment="1">
      <alignment horizontal="center" vertical="center" wrapText="1"/>
    </xf>
    <xf numFmtId="49" fontId="14" fillId="0" borderId="2" xfId="3" applyNumberFormat="1" applyFont="1" applyFill="1" applyBorder="1" applyAlignment="1">
      <alignment horizontal="center" vertical="center" wrapText="1"/>
    </xf>
    <xf numFmtId="4" fontId="14" fillId="0" borderId="2"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xf>
    <xf numFmtId="4" fontId="14" fillId="0" borderId="2" xfId="3" applyNumberFormat="1" applyFont="1" applyFill="1" applyBorder="1" applyAlignment="1">
      <alignment horizontal="right" vertical="center"/>
    </xf>
    <xf numFmtId="4" fontId="34" fillId="0" borderId="0" xfId="0" applyNumberFormat="1" applyFont="1" applyFill="1"/>
    <xf numFmtId="0" fontId="34" fillId="0" borderId="0" xfId="0" applyFont="1" applyFill="1"/>
    <xf numFmtId="49" fontId="14" fillId="0" borderId="5" xfId="3" applyNumberFormat="1" applyFont="1" applyFill="1" applyBorder="1" applyAlignment="1">
      <alignment horizontal="center" vertical="center" wrapText="1"/>
    </xf>
    <xf numFmtId="4" fontId="14" fillId="0" borderId="5" xfId="3" applyNumberFormat="1" applyFont="1" applyFill="1" applyBorder="1" applyAlignment="1">
      <alignment horizontal="right" vertical="center" wrapText="1"/>
    </xf>
    <xf numFmtId="49" fontId="14" fillId="0" borderId="2" xfId="3" applyNumberFormat="1" applyFont="1" applyFill="1" applyBorder="1" applyAlignment="1">
      <alignment horizontal="center" vertical="center"/>
    </xf>
    <xf numFmtId="49" fontId="14" fillId="0" borderId="5" xfId="3" applyNumberFormat="1" applyFont="1" applyFill="1" applyBorder="1" applyAlignment="1">
      <alignment horizontal="center" vertical="center"/>
    </xf>
    <xf numFmtId="4" fontId="14" fillId="0" borderId="5" xfId="3" applyNumberFormat="1" applyFont="1" applyFill="1" applyBorder="1" applyAlignment="1">
      <alignment horizontal="right" vertical="center"/>
    </xf>
    <xf numFmtId="4" fontId="14" fillId="0" borderId="18" xfId="3" applyNumberFormat="1" applyFont="1" applyFill="1" applyBorder="1" applyAlignment="1">
      <alignment horizontal="right" vertical="center"/>
    </xf>
    <xf numFmtId="49" fontId="14" fillId="0" borderId="14" xfId="3"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 fontId="14" fillId="0" borderId="7" xfId="3" applyNumberFormat="1" applyFont="1" applyFill="1" applyBorder="1" applyAlignment="1">
      <alignment horizontal="right" vertical="center"/>
    </xf>
    <xf numFmtId="4" fontId="14" fillId="0" borderId="14" xfId="3" applyNumberFormat="1" applyFont="1" applyFill="1" applyBorder="1" applyAlignment="1">
      <alignment horizontal="right" vertical="center"/>
    </xf>
    <xf numFmtId="4" fontId="14" fillId="0" borderId="24" xfId="3" applyNumberFormat="1" applyFont="1" applyFill="1" applyBorder="1" applyAlignment="1">
      <alignment horizontal="right" vertical="center"/>
    </xf>
    <xf numFmtId="0" fontId="35" fillId="0" borderId="10" xfId="0" applyFont="1" applyFill="1" applyBorder="1" applyAlignment="1">
      <alignment horizontal="center" vertical="center"/>
    </xf>
    <xf numFmtId="0" fontId="13" fillId="0" borderId="2" xfId="3" applyFont="1" applyFill="1" applyBorder="1" applyAlignment="1">
      <alignment horizontal="center" vertical="center" wrapText="1"/>
    </xf>
    <xf numFmtId="49" fontId="13" fillId="0" borderId="14" xfId="3" applyNumberFormat="1" applyFont="1" applyFill="1" applyBorder="1" applyAlignment="1">
      <alignment horizontal="center" vertical="center"/>
    </xf>
    <xf numFmtId="49" fontId="13" fillId="0" borderId="7" xfId="3" applyNumberFormat="1" applyFont="1" applyFill="1" applyBorder="1" applyAlignment="1">
      <alignment horizontal="center" vertical="center"/>
    </xf>
    <xf numFmtId="4" fontId="13" fillId="0" borderId="7" xfId="3" applyNumberFormat="1" applyFont="1" applyFill="1" applyBorder="1" applyAlignment="1">
      <alignment horizontal="right" vertical="center"/>
    </xf>
    <xf numFmtId="4" fontId="13" fillId="0" borderId="9" xfId="3" applyNumberFormat="1" applyFont="1" applyFill="1" applyBorder="1" applyAlignment="1">
      <alignment horizontal="right" vertical="center"/>
    </xf>
    <xf numFmtId="4" fontId="13" fillId="0" borderId="2" xfId="3" applyNumberFormat="1" applyFont="1" applyFill="1" applyBorder="1" applyAlignment="1">
      <alignment horizontal="right" vertical="center"/>
    </xf>
    <xf numFmtId="0" fontId="35" fillId="0" borderId="3" xfId="0" applyFont="1" applyFill="1" applyBorder="1" applyAlignment="1">
      <alignment horizontal="left" vertical="center" wrapText="1"/>
    </xf>
    <xf numFmtId="4" fontId="35" fillId="0" borderId="0" xfId="0" applyNumberFormat="1" applyFont="1" applyFill="1"/>
    <xf numFmtId="0" fontId="35" fillId="0" borderId="0" xfId="0" applyFont="1" applyFill="1"/>
    <xf numFmtId="4" fontId="34" fillId="0" borderId="10" xfId="0" applyNumberFormat="1" applyFont="1" applyFill="1" applyBorder="1" applyAlignment="1">
      <alignment horizontal="center" vertical="center"/>
    </xf>
    <xf numFmtId="49" fontId="14" fillId="0" borderId="7" xfId="3" applyNumberFormat="1" applyFont="1" applyFill="1" applyBorder="1" applyAlignment="1">
      <alignment horizontal="center" vertical="center" wrapText="1"/>
    </xf>
    <xf numFmtId="4" fontId="13" fillId="0" borderId="5" xfId="3" applyNumberFormat="1" applyFont="1" applyFill="1" applyBorder="1" applyAlignment="1">
      <alignment horizontal="right" vertical="center"/>
    </xf>
    <xf numFmtId="4" fontId="14" fillId="0" borderId="6" xfId="3" applyNumberFormat="1" applyFont="1" applyFill="1" applyBorder="1" applyAlignment="1">
      <alignment horizontal="right" vertical="center"/>
    </xf>
    <xf numFmtId="4" fontId="13" fillId="0" borderId="11" xfId="3" applyNumberFormat="1" applyFont="1" applyFill="1" applyBorder="1" applyAlignment="1">
      <alignment horizontal="right" vertical="center"/>
    </xf>
    <xf numFmtId="4" fontId="13" fillId="0" borderId="12" xfId="3" applyNumberFormat="1" applyFont="1" applyFill="1" applyBorder="1" applyAlignment="1">
      <alignment horizontal="right" vertical="center"/>
    </xf>
    <xf numFmtId="1" fontId="22" fillId="0" borderId="2" xfId="5" applyNumberFormat="1" applyFont="1" applyFill="1" applyBorder="1" applyAlignment="1" applyProtection="1">
      <alignment horizontal="center" vertical="center"/>
      <protection hidden="1"/>
    </xf>
    <xf numFmtId="0" fontId="0" fillId="0" borderId="0" xfId="0" applyFill="1" applyBorder="1"/>
    <xf numFmtId="4" fontId="6" fillId="0" borderId="18" xfId="0"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0" fontId="7" fillId="0" borderId="0" xfId="0" applyFont="1" applyFill="1" applyAlignment="1">
      <alignment horizontal="center" vertical="center"/>
    </xf>
    <xf numFmtId="0" fontId="16" fillId="0" borderId="0" xfId="0" applyFont="1" applyFill="1" applyAlignment="1">
      <alignment horizontal="center" vertical="center"/>
    </xf>
    <xf numFmtId="3" fontId="6" fillId="0" borderId="2" xfId="0" applyNumberFormat="1" applyFont="1" applyFill="1" applyBorder="1" applyAlignment="1" applyProtection="1">
      <alignment horizontal="left" vertical="center" wrapText="1" indent="1"/>
      <protection locked="0"/>
    </xf>
    <xf numFmtId="4" fontId="26" fillId="0" borderId="0" xfId="0" applyNumberFormat="1" applyFont="1" applyFill="1" applyAlignment="1">
      <alignment horizontal="right" vertical="center" wrapText="1"/>
    </xf>
    <xf numFmtId="4" fontId="26" fillId="0" borderId="20"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4" fontId="33"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26" fillId="0" borderId="2" xfId="0" applyFont="1" applyFill="1" applyBorder="1" applyAlignment="1">
      <alignment horizontal="right" vertical="center"/>
    </xf>
    <xf numFmtId="4" fontId="33" fillId="0" borderId="0" xfId="0" applyNumberFormat="1" applyFont="1" applyFill="1" applyAlignment="1">
      <alignment horizontal="right" vertical="center" wrapText="1"/>
    </xf>
    <xf numFmtId="4" fontId="14" fillId="0" borderId="0" xfId="0" applyNumberFormat="1" applyFont="1" applyFill="1"/>
    <xf numFmtId="0" fontId="17" fillId="0" borderId="0" xfId="0" applyFont="1" applyFill="1" applyAlignment="1">
      <alignment wrapText="1"/>
    </xf>
    <xf numFmtId="49" fontId="17" fillId="0" borderId="0" xfId="0" applyNumberFormat="1" applyFont="1" applyFill="1" applyAlignment="1">
      <alignment wrapText="1"/>
    </xf>
    <xf numFmtId="0" fontId="36" fillId="0" borderId="0" xfId="0" applyFont="1" applyFill="1" applyAlignment="1">
      <alignment wrapText="1"/>
    </xf>
    <xf numFmtId="3" fontId="5" fillId="2" borderId="2" xfId="1"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6" fillId="4" borderId="2" xfId="0" applyNumberFormat="1" applyFont="1" applyFill="1" applyBorder="1" applyAlignment="1" applyProtection="1">
      <alignment horizontal="left" vertical="center" wrapText="1" indent="1"/>
    </xf>
    <xf numFmtId="0" fontId="14" fillId="2" borderId="2" xfId="0" applyNumberFormat="1" applyFont="1" applyFill="1" applyBorder="1" applyAlignment="1" applyProtection="1">
      <alignment horizontal="center" vertical="center" wrapText="1"/>
      <protection locked="0"/>
    </xf>
    <xf numFmtId="0" fontId="14" fillId="2" borderId="2" xfId="0" applyNumberFormat="1" applyFont="1" applyFill="1" applyBorder="1" applyAlignment="1" applyProtection="1">
      <alignment horizontal="center" vertical="center" wrapText="1"/>
    </xf>
    <xf numFmtId="0" fontId="7" fillId="0" borderId="0" xfId="0" applyFont="1" applyAlignment="1">
      <alignment horizontal="center"/>
    </xf>
    <xf numFmtId="4" fontId="30" fillId="0" borderId="2" xfId="0" applyNumberFormat="1" applyFont="1" applyFill="1" applyBorder="1" applyAlignment="1" applyProtection="1">
      <alignment horizontal="center" vertical="center"/>
      <protection locked="0"/>
    </xf>
    <xf numFmtId="4" fontId="31" fillId="0" borderId="2" xfId="0" applyNumberFormat="1" applyFont="1" applyFill="1" applyBorder="1" applyAlignment="1" applyProtection="1">
      <alignment horizontal="center" vertical="center"/>
      <protection locked="0"/>
    </xf>
    <xf numFmtId="0" fontId="32" fillId="0" borderId="0" xfId="0" applyFont="1" applyFill="1" applyAlignment="1">
      <alignment horizontal="center"/>
    </xf>
    <xf numFmtId="4" fontId="30" fillId="0" borderId="2" xfId="2"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left" vertical="center" wrapText="1" indent="1"/>
      <protection locked="0"/>
    </xf>
    <xf numFmtId="3" fontId="6" fillId="0" borderId="6" xfId="0" applyNumberFormat="1" applyFont="1" applyFill="1" applyBorder="1" applyAlignment="1" applyProtection="1">
      <alignment horizontal="left" vertical="center" wrapText="1" indent="1"/>
      <protection locked="0"/>
    </xf>
    <xf numFmtId="0" fontId="14" fillId="0" borderId="2" xfId="0" applyNumberFormat="1" applyFont="1" applyFill="1" applyBorder="1" applyAlignment="1" applyProtection="1">
      <alignment horizontal="left" vertical="center" wrapText="1" indent="1"/>
      <protection locked="0"/>
    </xf>
    <xf numFmtId="0" fontId="5" fillId="2" borderId="6"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3" fontId="8" fillId="0" borderId="2" xfId="0" applyNumberFormat="1" applyFont="1" applyFill="1" applyBorder="1" applyAlignment="1" applyProtection="1">
      <alignment horizontal="left" vertical="center" wrapText="1" indent="1"/>
      <protection locked="0"/>
    </xf>
    <xf numFmtId="3" fontId="5" fillId="0" borderId="11" xfId="0" applyNumberFormat="1" applyFont="1" applyFill="1" applyBorder="1" applyAlignment="1" applyProtection="1">
      <alignment horizontal="left" vertical="center" wrapText="1" indent="1"/>
      <protection locked="0"/>
    </xf>
    <xf numFmtId="3" fontId="13" fillId="2" borderId="50" xfId="1" applyNumberFormat="1" applyFont="1" applyFill="1" applyBorder="1" applyAlignment="1" applyProtection="1">
      <alignment horizontal="center" vertical="center" wrapText="1"/>
    </xf>
    <xf numFmtId="4" fontId="14" fillId="0" borderId="5" xfId="0" applyNumberFormat="1" applyFont="1" applyFill="1" applyBorder="1"/>
    <xf numFmtId="4" fontId="13" fillId="0" borderId="15" xfId="0" applyNumberFormat="1" applyFont="1" applyFill="1" applyBorder="1"/>
    <xf numFmtId="3" fontId="13" fillId="2" borderId="51" xfId="1" applyNumberFormat="1" applyFont="1" applyFill="1" applyBorder="1" applyAlignment="1" applyProtection="1">
      <alignment horizontal="center" vertical="center" wrapText="1"/>
    </xf>
    <xf numFmtId="3" fontId="14" fillId="0" borderId="3" xfId="0" applyNumberFormat="1" applyFont="1" applyFill="1" applyBorder="1" applyAlignment="1" applyProtection="1">
      <alignment horizontal="left" vertical="center" wrapText="1" indent="1"/>
      <protection locked="0"/>
    </xf>
    <xf numFmtId="0" fontId="14" fillId="0" borderId="12" xfId="0" applyFont="1" applyFill="1" applyBorder="1"/>
    <xf numFmtId="0" fontId="31" fillId="0" borderId="17" xfId="0" applyFont="1" applyFill="1" applyBorder="1" applyAlignment="1" applyProtection="1">
      <alignment horizontal="center" vertical="center"/>
      <protection locked="0"/>
    </xf>
    <xf numFmtId="0" fontId="31" fillId="0" borderId="14" xfId="0" applyNumberFormat="1" applyFont="1" applyFill="1" applyBorder="1" applyAlignment="1" applyProtection="1">
      <alignment horizontal="center" vertical="center" wrapText="1"/>
    </xf>
    <xf numFmtId="4" fontId="31" fillId="0" borderId="14" xfId="0" applyNumberFormat="1" applyFont="1" applyFill="1" applyBorder="1" applyAlignment="1" applyProtection="1">
      <alignment horizontal="right" vertical="center"/>
      <protection locked="0"/>
    </xf>
    <xf numFmtId="4" fontId="31" fillId="0" borderId="14" xfId="2" applyNumberFormat="1" applyFont="1" applyFill="1" applyBorder="1" applyAlignment="1" applyProtection="1">
      <alignment horizontal="right" vertical="center"/>
      <protection locked="0"/>
    </xf>
    <xf numFmtId="4" fontId="31" fillId="0" borderId="14" xfId="0" applyNumberFormat="1" applyFont="1" applyFill="1" applyBorder="1" applyAlignment="1" applyProtection="1">
      <alignment horizontal="right" vertical="center"/>
      <protection hidden="1"/>
    </xf>
    <xf numFmtId="4" fontId="31" fillId="2" borderId="14" xfId="0" applyNumberFormat="1" applyFont="1" applyFill="1" applyBorder="1" applyAlignment="1" applyProtection="1">
      <alignment horizontal="right" vertical="center"/>
      <protection locked="0"/>
    </xf>
    <xf numFmtId="0" fontId="31" fillId="0" borderId="7" xfId="0" applyFont="1" applyFill="1" applyBorder="1" applyAlignment="1" applyProtection="1">
      <alignment horizontal="center" vertical="center" wrapText="1"/>
      <protection locked="0"/>
    </xf>
    <xf numFmtId="0" fontId="31" fillId="0" borderId="14" xfId="0" applyNumberFormat="1" applyFont="1" applyFill="1" applyBorder="1" applyAlignment="1" applyProtection="1">
      <alignment horizontal="left" vertical="center" wrapText="1" indent="1"/>
    </xf>
    <xf numFmtId="4" fontId="0" fillId="0" borderId="0" xfId="0" applyNumberFormat="1" applyFill="1" applyAlignment="1">
      <alignment horizontal="center"/>
    </xf>
    <xf numFmtId="4" fontId="0" fillId="0" borderId="20" xfId="0" applyNumberFormat="1" applyFill="1" applyBorder="1" applyAlignment="1">
      <alignment horizontal="center"/>
    </xf>
    <xf numFmtId="4" fontId="18" fillId="0" borderId="0" xfId="0" applyNumberFormat="1" applyFont="1" applyFill="1" applyAlignment="1">
      <alignment horizontal="center"/>
    </xf>
    <xf numFmtId="4" fontId="4" fillId="0" borderId="0" xfId="0" applyNumberFormat="1" applyFont="1" applyFill="1" applyAlignment="1">
      <alignment horizontal="center"/>
    </xf>
    <xf numFmtId="4" fontId="0" fillId="0" borderId="0" xfId="0" applyNumberFormat="1" applyFont="1" applyFill="1" applyAlignment="1">
      <alignment horizontal="center"/>
    </xf>
    <xf numFmtId="4" fontId="15" fillId="0" borderId="0" xfId="0" applyNumberFormat="1" applyFont="1" applyFill="1" applyAlignment="1">
      <alignment horizontal="center"/>
    </xf>
    <xf numFmtId="4" fontId="17" fillId="0" borderId="0" xfId="0" applyNumberFormat="1" applyFont="1" applyFill="1" applyAlignment="1">
      <alignment horizontal="center"/>
    </xf>
    <xf numFmtId="4" fontId="19" fillId="0" borderId="0" xfId="0" applyNumberFormat="1" applyFont="1" applyFill="1" applyAlignment="1">
      <alignment horizontal="center"/>
    </xf>
    <xf numFmtId="4" fontId="0" fillId="0" borderId="0" xfId="0" applyNumberFormat="1" applyAlignment="1">
      <alignment horizontal="center"/>
    </xf>
    <xf numFmtId="4" fontId="26" fillId="0" borderId="0" xfId="0" applyNumberFormat="1" applyFont="1" applyFill="1" applyAlignment="1">
      <alignment horizontal="center"/>
    </xf>
    <xf numFmtId="4" fontId="4" fillId="0" borderId="0" xfId="0" applyNumberFormat="1" applyFont="1" applyAlignment="1">
      <alignment horizontal="center"/>
    </xf>
    <xf numFmtId="4" fontId="32" fillId="0" borderId="0" xfId="0" applyNumberFormat="1" applyFont="1" applyFill="1" applyAlignment="1">
      <alignment horizontal="center"/>
    </xf>
    <xf numFmtId="0" fontId="0" fillId="0" borderId="0" xfId="0" applyFill="1" applyBorder="1"/>
    <xf numFmtId="14" fontId="0" fillId="0" borderId="0" xfId="0" applyNumberFormat="1" applyFill="1"/>
    <xf numFmtId="14" fontId="0" fillId="0" borderId="0" xfId="0" applyNumberFormat="1" applyFill="1" applyAlignment="1">
      <alignment wrapText="1"/>
    </xf>
    <xf numFmtId="14" fontId="0" fillId="0" borderId="0" xfId="0" applyNumberFormat="1" applyFill="1" applyAlignment="1">
      <alignment horizontal="center"/>
    </xf>
    <xf numFmtId="4" fontId="6" fillId="0" borderId="53" xfId="0" applyNumberFormat="1" applyFont="1" applyFill="1" applyBorder="1" applyAlignment="1" applyProtection="1">
      <alignment vertical="center"/>
      <protection hidden="1"/>
    </xf>
    <xf numFmtId="0" fontId="15" fillId="0" borderId="2" xfId="0" applyFont="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 fontId="37" fillId="0" borderId="2" xfId="0" applyNumberFormat="1" applyFont="1" applyBorder="1" applyAlignment="1">
      <alignment horizontal="center" vertical="center"/>
    </xf>
    <xf numFmtId="0" fontId="38" fillId="0" borderId="2" xfId="0" applyFont="1" applyBorder="1" applyAlignment="1">
      <alignment horizontal="center" vertical="center"/>
    </xf>
    <xf numFmtId="4" fontId="18" fillId="0" borderId="2" xfId="0" applyNumberFormat="1" applyFont="1" applyBorder="1" applyAlignment="1">
      <alignment horizontal="center" vertical="center"/>
    </xf>
    <xf numFmtId="4" fontId="37" fillId="0" borderId="2" xfId="0" applyNumberFormat="1" applyFont="1" applyBorder="1" applyAlignment="1">
      <alignment horizontal="left" vertical="center" wrapText="1"/>
    </xf>
    <xf numFmtId="0" fontId="15" fillId="0" borderId="2" xfId="0" applyFont="1" applyBorder="1"/>
    <xf numFmtId="4" fontId="15" fillId="0" borderId="2" xfId="0" applyNumberFormat="1" applyFont="1" applyBorder="1"/>
    <xf numFmtId="0" fontId="37" fillId="0" borderId="0" xfId="0" applyFont="1" applyBorder="1"/>
    <xf numFmtId="4" fontId="37" fillId="0" borderId="0" xfId="0" applyNumberFormat="1" applyFont="1" applyBorder="1"/>
    <xf numFmtId="0" fontId="0" fillId="0" borderId="0" xfId="0" applyBorder="1"/>
    <xf numFmtId="4" fontId="15" fillId="0" borderId="2" xfId="0" applyNumberFormat="1" applyFont="1" applyBorder="1" applyAlignment="1">
      <alignment horizontal="center" vertical="center"/>
    </xf>
    <xf numFmtId="0" fontId="0" fillId="0" borderId="0" xfId="0" applyFill="1" applyBorder="1"/>
    <xf numFmtId="4" fontId="6" fillId="0" borderId="18" xfId="0" applyNumberFormat="1" applyFont="1" applyFill="1" applyBorder="1" applyAlignment="1" applyProtection="1">
      <alignment horizontal="right" vertical="center" wrapText="1"/>
      <protection hidden="1"/>
    </xf>
    <xf numFmtId="0" fontId="4" fillId="0" borderId="0" xfId="0" applyFont="1" applyFill="1" applyAlignment="1">
      <alignment wrapText="1"/>
    </xf>
    <xf numFmtId="4" fontId="5" fillId="0" borderId="18" xfId="0" applyNumberFormat="1" applyFont="1" applyFill="1" applyBorder="1" applyAlignment="1" applyProtection="1">
      <alignment vertical="center"/>
      <protection locked="0"/>
    </xf>
    <xf numFmtId="4" fontId="5" fillId="0" borderId="18" xfId="0" applyNumberFormat="1" applyFont="1" applyFill="1" applyBorder="1" applyAlignment="1" applyProtection="1">
      <alignment horizontal="right" vertical="center"/>
      <protection hidden="1"/>
    </xf>
    <xf numFmtId="4" fontId="6" fillId="0" borderId="18" xfId="2" applyNumberFormat="1" applyFont="1" applyFill="1" applyBorder="1" applyAlignment="1" applyProtection="1">
      <alignment horizontal="left" vertical="center"/>
      <protection locked="0"/>
    </xf>
    <xf numFmtId="4" fontId="34" fillId="0" borderId="2" xfId="0" applyNumberFormat="1" applyFont="1" applyFill="1" applyBorder="1" applyAlignment="1">
      <alignment horizontal="right" vertical="center" wrapText="1"/>
    </xf>
    <xf numFmtId="4" fontId="14" fillId="0" borderId="2" xfId="0" applyNumberFormat="1" applyFont="1" applyFill="1" applyBorder="1" applyAlignment="1" applyProtection="1">
      <alignment horizontal="right" vertical="center" wrapText="1" indent="1"/>
      <protection locked="0"/>
    </xf>
    <xf numFmtId="4" fontId="14" fillId="0" borderId="14" xfId="0" applyNumberFormat="1" applyFont="1" applyFill="1" applyBorder="1" applyAlignment="1" applyProtection="1">
      <alignment vertical="center"/>
      <protection hidden="1"/>
    </xf>
    <xf numFmtId="4" fontId="14" fillId="0" borderId="14" xfId="0" applyNumberFormat="1" applyFont="1" applyFill="1" applyBorder="1" applyAlignment="1" applyProtection="1">
      <alignment vertical="center"/>
      <protection locked="0"/>
    </xf>
    <xf numFmtId="4" fontId="6" fillId="0" borderId="14" xfId="0" applyNumberFormat="1" applyFont="1" applyFill="1" applyBorder="1" applyAlignment="1" applyProtection="1">
      <alignment horizontal="left" vertical="center"/>
      <protection locked="0"/>
    </xf>
    <xf numFmtId="0" fontId="38" fillId="0" borderId="2" xfId="0" applyFont="1" applyBorder="1" applyAlignment="1">
      <alignment horizontal="center" vertical="center" wrapText="1"/>
    </xf>
    <xf numFmtId="4" fontId="38" fillId="0" borderId="2" xfId="0" applyNumberFormat="1" applyFont="1" applyBorder="1" applyAlignment="1">
      <alignment horizontal="center" vertical="center"/>
    </xf>
    <xf numFmtId="4" fontId="38" fillId="0" borderId="2" xfId="0" applyNumberFormat="1" applyFont="1" applyBorder="1" applyAlignment="1">
      <alignment horizontal="left" vertical="center" wrapText="1"/>
    </xf>
    <xf numFmtId="3" fontId="6" fillId="0" borderId="14" xfId="0" applyNumberFormat="1" applyFont="1" applyFill="1" applyBorder="1" applyAlignment="1" applyProtection="1">
      <alignment horizontal="left" vertical="center" wrapText="1" indent="1"/>
      <protection locked="0"/>
    </xf>
    <xf numFmtId="4" fontId="26" fillId="0" borderId="14" xfId="0" applyNumberFormat="1" applyFont="1" applyFill="1" applyBorder="1" applyAlignment="1">
      <alignment horizontal="right" vertical="center" wrapText="1"/>
    </xf>
    <xf numFmtId="4" fontId="6" fillId="0" borderId="24" xfId="2" applyNumberFormat="1" applyFont="1" applyFill="1" applyBorder="1" applyAlignment="1" applyProtection="1">
      <alignment horizontal="left" vertical="center"/>
      <protection locked="0"/>
    </xf>
    <xf numFmtId="4" fontId="5" fillId="0" borderId="18" xfId="0" applyNumberFormat="1" applyFont="1" applyFill="1" applyBorder="1" applyAlignment="1" applyProtection="1">
      <alignment horizontal="left" vertical="center" wrapText="1"/>
      <protection hidden="1"/>
    </xf>
    <xf numFmtId="0" fontId="15" fillId="0" borderId="22" xfId="0" applyFont="1" applyFill="1" applyBorder="1" applyAlignment="1">
      <alignment horizontal="center"/>
    </xf>
    <xf numFmtId="4" fontId="30" fillId="2" borderId="2" xfId="1" applyNumberFormat="1" applyFont="1" applyFill="1" applyBorder="1" applyAlignment="1" applyProtection="1">
      <alignment horizontal="center" vertical="center" wrapText="1"/>
    </xf>
    <xf numFmtId="0" fontId="34" fillId="0" borderId="2" xfId="0" applyFont="1" applyFill="1" applyBorder="1" applyAlignment="1">
      <alignment horizontal="left" vertical="center" wrapText="1"/>
    </xf>
    <xf numFmtId="4" fontId="14" fillId="0" borderId="53" xfId="3" applyNumberFormat="1" applyFont="1" applyFill="1" applyBorder="1" applyAlignment="1">
      <alignment horizontal="right" vertical="center"/>
    </xf>
    <xf numFmtId="4" fontId="14" fillId="0" borderId="6" xfId="3" applyNumberFormat="1" applyFont="1" applyFill="1" applyBorder="1" applyAlignment="1">
      <alignment horizontal="right" vertical="center" wrapText="1"/>
    </xf>
    <xf numFmtId="0" fontId="37" fillId="0" borderId="2" xfId="0" applyFont="1" applyBorder="1" applyAlignment="1">
      <alignment horizontal="left" vertical="center" wrapText="1"/>
    </xf>
    <xf numFmtId="0" fontId="6" fillId="0" borderId="2" xfId="0" applyFont="1" applyFill="1" applyBorder="1" applyAlignment="1" applyProtection="1">
      <alignment horizontal="left" vertical="center" wrapText="1" indent="1"/>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protection locked="0"/>
    </xf>
    <xf numFmtId="4" fontId="13" fillId="0" borderId="14" xfId="3" applyNumberFormat="1" applyFont="1" applyFill="1" applyBorder="1" applyAlignment="1">
      <alignment horizontal="right" vertical="center"/>
    </xf>
    <xf numFmtId="4" fontId="13" fillId="0" borderId="2" xfId="3" applyNumberFormat="1" applyFont="1" applyFill="1" applyBorder="1" applyAlignment="1">
      <alignment horizontal="right" vertical="center" wrapText="1"/>
    </xf>
    <xf numFmtId="4" fontId="13" fillId="0" borderId="9" xfId="3" applyNumberFormat="1" applyFont="1" applyFill="1" applyBorder="1" applyAlignment="1">
      <alignment horizontal="right" vertical="center" wrapText="1"/>
    </xf>
    <xf numFmtId="0" fontId="0" fillId="0" borderId="0" xfId="0" applyFill="1" applyBorder="1"/>
    <xf numFmtId="0" fontId="6" fillId="0" borderId="14" xfId="0" applyNumberFormat="1" applyFont="1" applyFill="1" applyBorder="1" applyAlignment="1" applyProtection="1">
      <alignment horizontal="center" vertical="center" wrapText="1"/>
      <protection locked="0"/>
    </xf>
    <xf numFmtId="4" fontId="31" fillId="0" borderId="14" xfId="0" applyNumberFormat="1" applyFont="1" applyFill="1" applyBorder="1" applyAlignment="1" applyProtection="1">
      <alignment horizontal="center" vertical="center"/>
      <protection locked="0"/>
    </xf>
    <xf numFmtId="4" fontId="31" fillId="0" borderId="14" xfId="2" applyNumberFormat="1" applyFont="1" applyFill="1" applyBorder="1" applyAlignment="1" applyProtection="1">
      <alignment horizontal="center" vertical="center"/>
      <protection locked="0"/>
    </xf>
    <xf numFmtId="4" fontId="31" fillId="0" borderId="14" xfId="0" applyNumberFormat="1" applyFont="1" applyFill="1" applyBorder="1" applyAlignment="1" applyProtection="1">
      <alignment horizontal="center" vertical="center"/>
      <protection hidden="1"/>
    </xf>
    <xf numFmtId="4" fontId="31" fillId="0" borderId="2" xfId="0" applyNumberFormat="1" applyFont="1" applyFill="1" applyBorder="1" applyAlignment="1" applyProtection="1">
      <alignment horizontal="center" vertical="center"/>
      <protection hidden="1"/>
    </xf>
    <xf numFmtId="4" fontId="31" fillId="2" borderId="14" xfId="0" applyNumberFormat="1" applyFont="1" applyFill="1" applyBorder="1" applyAlignment="1" applyProtection="1">
      <alignment horizontal="center" vertical="center"/>
      <protection locked="0"/>
    </xf>
    <xf numFmtId="4" fontId="32" fillId="0" borderId="0" xfId="0" applyNumberFormat="1" applyFont="1" applyFill="1" applyAlignment="1">
      <alignment horizontal="center" vertical="center"/>
    </xf>
    <xf numFmtId="0" fontId="32" fillId="0" borderId="3" xfId="0" applyFont="1" applyFill="1" applyBorder="1" applyAlignment="1">
      <alignment horizontal="center" vertical="center" wrapText="1"/>
    </xf>
    <xf numFmtId="4" fontId="0" fillId="0" borderId="0" xfId="0" applyNumberFormat="1" applyAlignment="1">
      <alignment horizontal="center" vertical="center"/>
    </xf>
    <xf numFmtId="4" fontId="32" fillId="0" borderId="0" xfId="0" applyNumberFormat="1" applyFont="1" applyAlignment="1">
      <alignment horizontal="center" vertical="center"/>
    </xf>
    <xf numFmtId="4" fontId="34" fillId="0" borderId="0" xfId="0" applyNumberFormat="1" applyFont="1" applyFill="1" applyAlignment="1">
      <alignment horizontal="center" vertical="center"/>
    </xf>
    <xf numFmtId="4" fontId="29" fillId="0" borderId="0" xfId="0" applyNumberFormat="1" applyFont="1" applyFill="1" applyAlignment="1">
      <alignment horizontal="center" vertical="center"/>
    </xf>
    <xf numFmtId="4" fontId="19" fillId="0" borderId="0" xfId="0" applyNumberFormat="1" applyFont="1" applyFill="1" applyAlignment="1">
      <alignment horizontal="center" vertical="center"/>
    </xf>
    <xf numFmtId="4" fontId="35" fillId="0" borderId="0" xfId="0" applyNumberFormat="1" applyFont="1" applyFill="1" applyAlignment="1">
      <alignment horizontal="center" vertical="center"/>
    </xf>
    <xf numFmtId="0" fontId="34" fillId="0" borderId="0" xfId="0" applyFont="1" applyFill="1" applyAlignment="1">
      <alignment horizontal="center" vertical="center"/>
    </xf>
    <xf numFmtId="4" fontId="0" fillId="0" borderId="0" xfId="0" applyNumberFormat="1" applyFill="1" applyAlignment="1">
      <alignment horizontal="center" vertical="center"/>
    </xf>
    <xf numFmtId="0" fontId="15" fillId="0" borderId="22" xfId="0" applyFont="1" applyFill="1" applyBorder="1" applyAlignment="1">
      <alignment horizontal="center"/>
    </xf>
    <xf numFmtId="0" fontId="10" fillId="0" borderId="0" xfId="0" applyFont="1" applyBorder="1" applyAlignment="1">
      <alignment vertical="center"/>
    </xf>
    <xf numFmtId="0" fontId="10" fillId="2" borderId="0" xfId="0" applyFont="1" applyFill="1" applyBorder="1" applyAlignment="1">
      <alignment vertical="center"/>
    </xf>
    <xf numFmtId="3" fontId="13" fillId="2" borderId="2" xfId="1" applyNumberFormat="1" applyFont="1" applyFill="1" applyBorder="1" applyAlignment="1" applyProtection="1">
      <alignment horizontal="center" vertical="center" wrapText="1"/>
    </xf>
    <xf numFmtId="2" fontId="8" fillId="0" borderId="28" xfId="5" applyNumberFormat="1" applyFont="1" applyFill="1" applyBorder="1" applyAlignment="1" applyProtection="1">
      <alignment horizontal="left" vertical="center" wrapText="1" indent="1"/>
      <protection hidden="1"/>
    </xf>
    <xf numFmtId="166" fontId="34" fillId="0" borderId="10" xfId="0" applyNumberFormat="1" applyFont="1" applyFill="1" applyBorder="1" applyAlignment="1">
      <alignment horizontal="center" vertical="center"/>
    </xf>
    <xf numFmtId="0" fontId="8" fillId="0" borderId="54" xfId="5" applyFont="1" applyFill="1" applyBorder="1" applyAlignment="1">
      <alignment horizontal="center" vertical="center"/>
    </xf>
    <xf numFmtId="165" fontId="8" fillId="0" borderId="6" xfId="5" applyNumberFormat="1" applyFont="1" applyFill="1" applyBorder="1" applyAlignment="1" applyProtection="1">
      <alignment vertical="center"/>
      <protection hidden="1"/>
    </xf>
    <xf numFmtId="165" fontId="8" fillId="2" borderId="6" xfId="5" applyNumberFormat="1" applyFont="1" applyFill="1" applyBorder="1" applyAlignment="1" applyProtection="1">
      <alignment vertical="center"/>
      <protection hidden="1"/>
    </xf>
    <xf numFmtId="165" fontId="8" fillId="0" borderId="8" xfId="5" applyNumberFormat="1" applyFont="1" applyFill="1" applyBorder="1" applyAlignment="1" applyProtection="1">
      <alignment vertical="center"/>
      <protection hidden="1"/>
    </xf>
    <xf numFmtId="49" fontId="22" fillId="0" borderId="55" xfId="5" applyNumberFormat="1" applyFont="1" applyFill="1" applyBorder="1" applyAlignment="1" applyProtection="1">
      <alignment horizontal="center" vertical="center" wrapText="1"/>
      <protection hidden="1"/>
    </xf>
    <xf numFmtId="165" fontId="8" fillId="0" borderId="29" xfId="5" applyNumberFormat="1" applyFont="1" applyFill="1" applyBorder="1" applyAlignment="1" applyProtection="1">
      <alignment vertical="center"/>
      <protection hidden="1"/>
    </xf>
    <xf numFmtId="165" fontId="8" fillId="2" borderId="29" xfId="5" applyNumberFormat="1" applyFont="1" applyFill="1" applyBorder="1" applyAlignment="1" applyProtection="1">
      <alignment vertical="center"/>
      <protection hidden="1"/>
    </xf>
    <xf numFmtId="165" fontId="8" fillId="0" borderId="56" xfId="5" applyNumberFormat="1" applyFont="1" applyFill="1" applyBorder="1" applyAlignment="1" applyProtection="1">
      <alignment vertical="center"/>
      <protection hidden="1"/>
    </xf>
    <xf numFmtId="165" fontId="8" fillId="0" borderId="18" xfId="5" applyNumberFormat="1" applyFont="1" applyFill="1" applyBorder="1" applyAlignment="1" applyProtection="1">
      <alignment vertical="center"/>
      <protection hidden="1"/>
    </xf>
    <xf numFmtId="0" fontId="8" fillId="0" borderId="19" xfId="5" applyFont="1" applyBorder="1"/>
    <xf numFmtId="1" fontId="2" fillId="0" borderId="0" xfId="5" applyNumberFormat="1" applyAlignment="1">
      <alignment horizontal="center"/>
    </xf>
    <xf numFmtId="1" fontId="8" fillId="0" borderId="6" xfId="5" applyNumberFormat="1" applyFont="1" applyFill="1" applyBorder="1" applyAlignment="1" applyProtection="1">
      <alignment horizontal="center" vertical="center" wrapText="1"/>
      <protection hidden="1"/>
    </xf>
    <xf numFmtId="0" fontId="8" fillId="0" borderId="20" xfId="5" applyFont="1" applyBorder="1"/>
    <xf numFmtId="1" fontId="8" fillId="0" borderId="0" xfId="5" applyNumberFormat="1" applyFont="1" applyFill="1" applyAlignment="1">
      <alignment horizontal="center"/>
    </xf>
    <xf numFmtId="0" fontId="23" fillId="0" borderId="57" xfId="0" applyFont="1" applyBorder="1" applyAlignment="1">
      <alignment horizontal="left" vertical="center" wrapText="1"/>
    </xf>
    <xf numFmtId="165" fontId="22" fillId="0" borderId="58" xfId="5" applyNumberFormat="1" applyFont="1" applyFill="1" applyBorder="1" applyAlignment="1" applyProtection="1">
      <alignment horizontal="right" vertical="center"/>
      <protection hidden="1"/>
    </xf>
    <xf numFmtId="0" fontId="22" fillId="0" borderId="31" xfId="5" applyFont="1" applyFill="1" applyBorder="1" applyAlignment="1" applyProtection="1">
      <alignment horizontal="center" vertical="center" wrapText="1"/>
      <protection hidden="1"/>
    </xf>
    <xf numFmtId="165" fontId="8" fillId="0" borderId="53" xfId="5" applyNumberFormat="1" applyFont="1" applyFill="1" applyBorder="1" applyAlignment="1" applyProtection="1">
      <alignment vertical="center"/>
      <protection hidden="1"/>
    </xf>
    <xf numFmtId="165" fontId="8" fillId="0" borderId="59" xfId="5" applyNumberFormat="1" applyFont="1" applyFill="1" applyBorder="1" applyAlignment="1" applyProtection="1">
      <alignment vertical="center"/>
      <protection hidden="1"/>
    </xf>
    <xf numFmtId="0" fontId="23" fillId="0" borderId="59" xfId="0" applyFont="1" applyBorder="1" applyAlignment="1">
      <alignment horizontal="left" vertical="center" wrapText="1"/>
    </xf>
    <xf numFmtId="165" fontId="22" fillId="0" borderId="35" xfId="5" applyNumberFormat="1" applyFont="1" applyFill="1" applyBorder="1" applyAlignment="1" applyProtection="1">
      <alignment horizontal="right" vertical="center"/>
      <protection hidden="1"/>
    </xf>
    <xf numFmtId="0" fontId="0" fillId="3" borderId="0" xfId="0" applyFont="1" applyFill="1"/>
    <xf numFmtId="4" fontId="0" fillId="0" borderId="0" xfId="0" applyNumberFormat="1" applyFont="1"/>
    <xf numFmtId="0" fontId="19" fillId="3" borderId="0" xfId="0" applyFont="1" applyFill="1"/>
    <xf numFmtId="4" fontId="15" fillId="0" borderId="0" xfId="0" applyNumberFormat="1" applyFont="1"/>
    <xf numFmtId="4" fontId="37" fillId="3" borderId="2" xfId="0" applyNumberFormat="1" applyFont="1" applyFill="1" applyBorder="1" applyAlignment="1">
      <alignment horizontal="center" vertical="center"/>
    </xf>
    <xf numFmtId="4" fontId="13" fillId="0" borderId="0" xfId="0" applyNumberFormat="1" applyFont="1" applyFill="1" applyAlignment="1">
      <alignment horizontal="center"/>
    </xf>
    <xf numFmtId="0" fontId="29" fillId="3" borderId="0" xfId="0" applyFont="1" applyFill="1"/>
    <xf numFmtId="0" fontId="34" fillId="3" borderId="0" xfId="0" applyFont="1" applyFill="1"/>
    <xf numFmtId="4" fontId="34" fillId="3" borderId="0" xfId="0" applyNumberFormat="1" applyFont="1" applyFill="1" applyAlignment="1">
      <alignment horizontal="center" vertical="center"/>
    </xf>
    <xf numFmtId="4" fontId="34" fillId="3" borderId="0" xfId="0" applyNumberFormat="1" applyFont="1" applyFill="1"/>
    <xf numFmtId="4" fontId="19" fillId="3" borderId="0" xfId="0" applyNumberFormat="1" applyFont="1" applyFill="1"/>
    <xf numFmtId="4" fontId="40" fillId="0" borderId="0" xfId="0" applyNumberFormat="1" applyFont="1" applyFill="1"/>
    <xf numFmtId="4" fontId="32" fillId="3" borderId="0" xfId="0" applyNumberFormat="1" applyFont="1" applyFill="1"/>
    <xf numFmtId="49" fontId="13" fillId="0" borderId="2" xfId="3" applyNumberFormat="1" applyFont="1" applyFill="1" applyBorder="1" applyAlignment="1">
      <alignment horizontal="center" vertical="center"/>
    </xf>
    <xf numFmtId="4" fontId="13" fillId="0" borderId="24" xfId="3" applyNumberFormat="1" applyFont="1" applyFill="1" applyBorder="1" applyAlignment="1">
      <alignment horizontal="right" vertical="center"/>
    </xf>
    <xf numFmtId="0" fontId="0" fillId="0" borderId="0" xfId="0" applyFill="1" applyBorder="1"/>
    <xf numFmtId="4" fontId="15" fillId="0" borderId="0" xfId="0" applyNumberFormat="1" applyFont="1" applyFill="1"/>
    <xf numFmtId="4" fontId="0" fillId="0" borderId="0" xfId="0" applyNumberFormat="1" applyFont="1" applyFill="1"/>
    <xf numFmtId="4" fontId="0" fillId="3" borderId="0" xfId="0" applyNumberFormat="1" applyFont="1" applyFill="1" applyAlignment="1">
      <alignment horizontal="center"/>
    </xf>
    <xf numFmtId="4" fontId="0" fillId="3" borderId="0" xfId="0" applyNumberFormat="1" applyFill="1"/>
    <xf numFmtId="4" fontId="0" fillId="3" borderId="0" xfId="0" applyNumberFormat="1" applyFont="1" applyFill="1"/>
    <xf numFmtId="49" fontId="30" fillId="2" borderId="3" xfId="1"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2" xfId="1" applyNumberFormat="1" applyFont="1" applyFill="1" applyBorder="1" applyAlignment="1" applyProtection="1">
      <alignment horizontal="center" vertical="center" wrapText="1"/>
    </xf>
    <xf numFmtId="0" fontId="35" fillId="0" borderId="3" xfId="0" applyFont="1" applyFill="1" applyBorder="1" applyAlignment="1">
      <alignment horizontal="left" vertical="center"/>
    </xf>
    <xf numFmtId="0" fontId="34" fillId="0" borderId="3" xfId="0" applyFont="1" applyFill="1" applyBorder="1" applyAlignment="1">
      <alignment horizontal="left" vertical="center"/>
    </xf>
    <xf numFmtId="0" fontId="34" fillId="0" borderId="0" xfId="0" applyFont="1" applyFill="1" applyAlignment="1">
      <alignment vertical="center"/>
    </xf>
    <xf numFmtId="0" fontId="35" fillId="0" borderId="15" xfId="0" applyFont="1" applyFill="1" applyBorder="1" applyAlignment="1">
      <alignment horizontal="center" vertical="center"/>
    </xf>
    <xf numFmtId="4" fontId="0" fillId="0" borderId="0" xfId="0" applyNumberFormat="1" applyFill="1" applyAlignment="1">
      <alignment horizontal="center" wrapText="1"/>
    </xf>
    <xf numFmtId="0" fontId="42" fillId="0" borderId="60" xfId="0" applyFont="1" applyBorder="1" applyAlignment="1">
      <alignment horizontal="center" wrapText="1"/>
    </xf>
    <xf numFmtId="0" fontId="42" fillId="0" borderId="61" xfId="0" applyFont="1" applyBorder="1" applyAlignment="1">
      <alignment horizontal="center" wrapText="1"/>
    </xf>
    <xf numFmtId="0" fontId="42" fillId="0" borderId="62" xfId="0" applyFont="1" applyBorder="1" applyAlignment="1">
      <alignment horizontal="center" wrapText="1"/>
    </xf>
    <xf numFmtId="0" fontId="3" fillId="0" borderId="0" xfId="0" applyFont="1" applyFill="1" applyBorder="1" applyAlignment="1">
      <alignment horizontal="center"/>
    </xf>
    <xf numFmtId="0" fontId="0" fillId="0" borderId="0" xfId="0" applyFill="1" applyBorder="1"/>
    <xf numFmtId="0" fontId="9" fillId="0" borderId="2" xfId="0" applyFont="1" applyBorder="1" applyAlignment="1">
      <alignment horizontal="center"/>
    </xf>
    <xf numFmtId="0" fontId="15" fillId="0" borderId="2" xfId="0" applyFont="1" applyBorder="1" applyAlignment="1">
      <alignment horizont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19" fillId="0" borderId="4" xfId="0" applyFont="1" applyFill="1" applyBorder="1" applyAlignment="1">
      <alignment horizontal="center"/>
    </xf>
    <xf numFmtId="0" fontId="13" fillId="0" borderId="23" xfId="0" applyFont="1" applyFill="1" applyBorder="1" applyAlignment="1">
      <alignment horizontal="center"/>
    </xf>
    <xf numFmtId="0" fontId="13" fillId="0" borderId="22" xfId="0" applyFont="1" applyFill="1" applyBorder="1" applyAlignment="1">
      <alignment horizontal="center"/>
    </xf>
    <xf numFmtId="0" fontId="13" fillId="0" borderId="15" xfId="0" applyFont="1" applyFill="1" applyBorder="1" applyAlignment="1">
      <alignment horizontal="center"/>
    </xf>
    <xf numFmtId="0" fontId="20" fillId="0" borderId="43"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9" fillId="0" borderId="0" xfId="0" applyFont="1" applyBorder="1" applyAlignment="1">
      <alignment horizontal="center" vertical="center" wrapText="1"/>
    </xf>
    <xf numFmtId="0" fontId="35" fillId="0" borderId="21" xfId="0" applyFont="1" applyFill="1" applyBorder="1" applyAlignment="1">
      <alignment horizontal="center" vertical="center"/>
    </xf>
    <xf numFmtId="0" fontId="35" fillId="0" borderId="22" xfId="0" applyFont="1" applyFill="1" applyBorder="1" applyAlignment="1">
      <alignment horizontal="center" vertical="center"/>
    </xf>
    <xf numFmtId="0" fontId="35" fillId="0" borderId="1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15" fillId="0" borderId="21" xfId="0" applyFont="1" applyFill="1" applyBorder="1" applyAlignment="1">
      <alignment horizontal="center"/>
    </xf>
    <xf numFmtId="0" fontId="15" fillId="0" borderId="22" xfId="0" applyFont="1" applyFill="1" applyBorder="1" applyAlignment="1">
      <alignment horizontal="center"/>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38" xfId="5" applyFont="1" applyFill="1" applyBorder="1" applyAlignment="1" applyProtection="1">
      <alignment horizontal="center" vertical="center"/>
      <protection hidden="1"/>
    </xf>
    <xf numFmtId="0" fontId="22" fillId="0" borderId="39" xfId="5" applyFont="1" applyFill="1" applyBorder="1" applyAlignment="1" applyProtection="1">
      <alignment horizontal="center" vertical="center"/>
      <protection hidden="1"/>
    </xf>
    <xf numFmtId="0" fontId="22" fillId="0" borderId="45" xfId="5" applyFont="1" applyFill="1" applyBorder="1" applyAlignment="1" applyProtection="1">
      <alignment horizontal="center" vertical="center"/>
      <protection hidden="1"/>
    </xf>
    <xf numFmtId="0" fontId="22" fillId="0" borderId="46" xfId="5" applyFont="1" applyFill="1" applyBorder="1" applyAlignment="1" applyProtection="1">
      <alignment horizontal="center" vertical="center"/>
      <protection hidden="1"/>
    </xf>
    <xf numFmtId="0" fontId="39" fillId="0" borderId="0" xfId="5" applyFont="1" applyFill="1" applyBorder="1" applyAlignment="1" applyProtection="1">
      <alignment horizontal="center" vertical="center"/>
      <protection hidden="1"/>
    </xf>
    <xf numFmtId="0" fontId="21" fillId="0" borderId="25" xfId="5" applyFont="1" applyBorder="1" applyAlignment="1">
      <alignment horizontal="center"/>
    </xf>
    <xf numFmtId="2" fontId="8" fillId="0" borderId="28" xfId="5" applyNumberFormat="1" applyFont="1" applyFill="1" applyBorder="1" applyAlignment="1" applyProtection="1">
      <alignment horizontal="left" vertical="center" wrapText="1" indent="1"/>
      <protection hidden="1"/>
    </xf>
    <xf numFmtId="2" fontId="8" fillId="0" borderId="6"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2" fontId="8" fillId="0" borderId="2" xfId="5" applyNumberFormat="1" applyFont="1" applyFill="1" applyBorder="1" applyAlignment="1" applyProtection="1">
      <alignment horizontal="left" vertical="center" wrapText="1" indent="1"/>
      <protection hidden="1"/>
    </xf>
    <xf numFmtId="0" fontId="22" fillId="0" borderId="49" xfId="5" applyFont="1" applyFill="1" applyBorder="1" applyAlignment="1" applyProtection="1">
      <alignment horizontal="center" vertical="center"/>
      <protection hidden="1"/>
    </xf>
    <xf numFmtId="0" fontId="22" fillId="0" borderId="5" xfId="5" applyFont="1" applyFill="1" applyBorder="1" applyAlignment="1" applyProtection="1">
      <alignment horizontal="center" vertical="center"/>
      <protection hidden="1"/>
    </xf>
  </cellXfs>
  <cellStyles count="7">
    <cellStyle name="Excel Built-in Normal" xfId="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_2018_&#932;&#924;&#919;&#924;&#913;_&#917;&#934;&#913;&#929;&#924;&#927;&#915;&#919;&#931;_&#928;&#929;&#927;&#915;&#929;&#913;&#924;&#924;&#913;&#932;&#937;&#925;/&#932;&#917;&#935;&#925;&#921;&#922;&#927;%20&#928;&#929;&#927;&#915;&#929;&#913;&#924;&#924;&#913;%20&#928;&#917;%20&#922;&#933;&#922;&#923;&#913;&#916;&#937;&#925;/&#928;&#921;&#925;&#913;&#922;&#917;&#931;_&#932;&#917;&#935;&#925;&#921;&#922;&#927;&#933;_&#928;&#929;&#927;&#915;&#929;&#913;&#924;&#924;&#913;&#932;&#927;&#931;_2018/&#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efreshError="1">
        <row r="102">
          <cell r="E102">
            <v>12943601.059999999</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row>
      </sheetData>
      <sheetData sheetId="1" refreshError="1"/>
      <sheetData sheetId="2" refreshError="1">
        <row r="40">
          <cell r="E40">
            <v>16644063.510000002</v>
          </cell>
          <cell r="Q40">
            <v>3139514.4800000004</v>
          </cell>
          <cell r="S40">
            <v>150822.72</v>
          </cell>
          <cell r="T40">
            <v>217472.2</v>
          </cell>
          <cell r="U40">
            <v>0</v>
          </cell>
          <cell r="W40">
            <v>377454</v>
          </cell>
          <cell r="X40">
            <v>746854.55</v>
          </cell>
        </row>
      </sheetData>
      <sheetData sheetId="3" refreshError="1"/>
      <sheetData sheetId="4" refreshError="1"/>
      <sheetData sheetId="5" refreshError="1">
        <row r="14">
          <cell r="D14">
            <v>2703564.91</v>
          </cell>
          <cell r="P14">
            <v>568108.89</v>
          </cell>
          <cell r="Q14">
            <v>2120150.5300000003</v>
          </cell>
          <cell r="R14">
            <v>61111.96</v>
          </cell>
          <cell r="S14">
            <v>8382.4</v>
          </cell>
          <cell r="T14">
            <v>0</v>
          </cell>
          <cell r="V14">
            <v>0</v>
          </cell>
          <cell r="W14">
            <v>77762.25</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3"/>
  <sheetViews>
    <sheetView zoomScaleNormal="100" zoomScaleSheetLayoutView="80" workbookViewId="0">
      <pane ySplit="5" topLeftCell="A94" activePane="bottomLeft" state="frozen"/>
      <selection pane="bottomLeft" activeCell="A98" sqref="A98:XFD104"/>
    </sheetView>
  </sheetViews>
  <sheetFormatPr defaultRowHeight="15"/>
  <cols>
    <col min="1" max="1" width="5.85546875" style="97" customWidth="1"/>
    <col min="2" max="2" width="22.42578125" style="97" customWidth="1"/>
    <col min="3" max="4" width="12.140625" style="303" hidden="1" customWidth="1"/>
    <col min="5" max="5" width="16" style="156" customWidth="1"/>
    <col min="6" max="6" width="13.28515625" style="157" customWidth="1"/>
    <col min="7" max="7" width="13.7109375" style="97" customWidth="1"/>
    <col min="8" max="8" width="15.42578125" style="97" customWidth="1"/>
    <col min="9" max="9" width="15.28515625" style="97" customWidth="1"/>
    <col min="10" max="10" width="16" style="97" hidden="1" customWidth="1"/>
    <col min="11" max="11" width="16.42578125" style="97" hidden="1" customWidth="1"/>
    <col min="12" max="12" width="15.5703125" style="97" hidden="1" customWidth="1"/>
    <col min="13" max="13" width="15.85546875" style="97" hidden="1" customWidth="1"/>
    <col min="14" max="14" width="16.5703125" style="97" hidden="1" customWidth="1"/>
    <col min="15" max="15" width="19.140625" style="97" hidden="1" customWidth="1"/>
    <col min="16" max="16" width="18.7109375" style="97" hidden="1" customWidth="1"/>
    <col min="17" max="18" width="16" style="97" hidden="1" customWidth="1"/>
    <col min="19" max="19" width="19.5703125" style="97" hidden="1" customWidth="1"/>
    <col min="20" max="20" width="16.42578125" style="97" hidden="1" customWidth="1"/>
    <col min="21" max="21" width="18.85546875" style="97" hidden="1" customWidth="1"/>
    <col min="22" max="22" width="25.140625" style="97" hidden="1" customWidth="1"/>
    <col min="23" max="23" width="23.140625" style="97" hidden="1" customWidth="1"/>
    <col min="24" max="24" width="27.85546875" style="97" hidden="1" customWidth="1"/>
    <col min="25" max="25" width="25.42578125" style="96" hidden="1" customWidth="1"/>
    <col min="26" max="26" width="25.42578125" style="97" hidden="1" customWidth="1"/>
    <col min="27" max="27" width="23.42578125" style="97" hidden="1" customWidth="1"/>
    <col min="28" max="28" width="13.7109375" style="97" hidden="1" customWidth="1"/>
    <col min="29" max="29" width="17.42578125" style="97" hidden="1" customWidth="1"/>
    <col min="30" max="31" width="14.7109375" style="97" hidden="1" customWidth="1"/>
    <col min="32" max="36" width="17.7109375" style="97" hidden="1" customWidth="1"/>
    <col min="37" max="37" width="17.7109375" style="97" customWidth="1"/>
    <col min="38" max="40" width="17.7109375" style="97" hidden="1" customWidth="1"/>
    <col min="41" max="41" width="17.7109375" style="97" customWidth="1"/>
    <col min="42" max="42" width="14.7109375" style="97" customWidth="1"/>
    <col min="43" max="43" width="16.5703125" style="97" hidden="1" customWidth="1"/>
    <col min="44" max="44" width="20.42578125" style="97" customWidth="1"/>
    <col min="45" max="45" width="15.5703125" style="306" bestFit="1" customWidth="1"/>
    <col min="46" max="47" width="13.42578125" style="349" hidden="1" customWidth="1"/>
    <col min="48" max="48" width="0" style="15" hidden="1" customWidth="1"/>
    <col min="49" max="50" width="13.42578125" style="349" hidden="1" customWidth="1"/>
    <col min="51" max="51" width="13.42578125" style="349" bestFit="1" customWidth="1"/>
    <col min="52" max="52" width="9.7109375" style="15" bestFit="1" customWidth="1"/>
    <col min="53" max="53" width="13.42578125" style="349" bestFit="1" customWidth="1"/>
    <col min="54" max="16384" width="9.140625" style="15"/>
  </cols>
  <sheetData>
    <row r="1" spans="1:53" ht="15" customHeight="1">
      <c r="A1" s="486" t="s">
        <v>65</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row>
    <row r="2" spans="1:53" ht="15.75" customHeight="1">
      <c r="A2" s="487"/>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row>
    <row r="3" spans="1:53" s="233" customFormat="1" ht="15.75" customHeight="1">
      <c r="A3" s="116"/>
      <c r="B3" s="116"/>
      <c r="C3" s="300"/>
      <c r="D3" s="300"/>
      <c r="E3" s="116"/>
      <c r="F3" s="116"/>
      <c r="G3" s="116"/>
      <c r="H3" s="116"/>
      <c r="I3" s="116"/>
      <c r="J3" s="116"/>
      <c r="K3" s="116"/>
      <c r="L3" s="116"/>
      <c r="M3" s="116"/>
      <c r="N3" s="116"/>
      <c r="O3" s="116"/>
      <c r="P3" s="116"/>
      <c r="Q3" s="116"/>
      <c r="R3" s="116"/>
      <c r="S3" s="116"/>
      <c r="T3" s="116"/>
      <c r="U3" s="116"/>
      <c r="V3" s="116"/>
      <c r="W3" s="116"/>
      <c r="X3" s="116"/>
      <c r="Y3" s="221"/>
      <c r="Z3" s="116"/>
      <c r="AA3" s="116"/>
      <c r="AB3" s="379"/>
      <c r="AC3" s="116"/>
      <c r="AD3" s="116"/>
      <c r="AE3" s="116"/>
      <c r="AF3" s="298"/>
      <c r="AG3" s="410"/>
      <c r="AH3" s="410"/>
      <c r="AI3" s="410"/>
      <c r="AJ3" s="410"/>
      <c r="AK3" s="469"/>
      <c r="AL3" s="410"/>
      <c r="AM3" s="410"/>
      <c r="AN3" s="410"/>
      <c r="AO3" s="410"/>
      <c r="AP3" s="116"/>
      <c r="AQ3" s="361"/>
      <c r="AR3" s="116"/>
      <c r="AS3" s="307"/>
      <c r="AT3" s="350"/>
      <c r="AU3" s="350"/>
      <c r="AW3" s="350"/>
      <c r="AX3" s="350"/>
      <c r="AY3" s="350"/>
      <c r="BA3" s="350"/>
    </row>
    <row r="4" spans="1:53" s="1" customFormat="1" ht="63" customHeight="1">
      <c r="A4" s="117" t="s">
        <v>0</v>
      </c>
      <c r="B4" s="118" t="s">
        <v>1</v>
      </c>
      <c r="C4" s="118" t="s">
        <v>363</v>
      </c>
      <c r="D4" s="118" t="s">
        <v>521</v>
      </c>
      <c r="E4" s="118" t="s">
        <v>108</v>
      </c>
      <c r="F4" s="119" t="s">
        <v>88</v>
      </c>
      <c r="G4" s="120" t="s">
        <v>24</v>
      </c>
      <c r="H4" s="79" t="s">
        <v>2</v>
      </c>
      <c r="I4" s="106" t="s">
        <v>25</v>
      </c>
      <c r="J4" s="79" t="s">
        <v>128</v>
      </c>
      <c r="K4" s="121" t="s">
        <v>129</v>
      </c>
      <c r="L4" s="121" t="s">
        <v>170</v>
      </c>
      <c r="M4" s="121" t="s">
        <v>148</v>
      </c>
      <c r="N4" s="121" t="s">
        <v>149</v>
      </c>
      <c r="O4" s="121" t="s">
        <v>150</v>
      </c>
      <c r="P4" s="121" t="s">
        <v>214</v>
      </c>
      <c r="Q4" s="121" t="s">
        <v>162</v>
      </c>
      <c r="R4" s="121" t="s">
        <v>201</v>
      </c>
      <c r="S4" s="121" t="s">
        <v>227</v>
      </c>
      <c r="T4" s="121" t="s">
        <v>202</v>
      </c>
      <c r="U4" s="121" t="s">
        <v>263</v>
      </c>
      <c r="V4" s="121" t="s">
        <v>148</v>
      </c>
      <c r="W4" s="121" t="s">
        <v>149</v>
      </c>
      <c r="X4" s="121" t="s">
        <v>150</v>
      </c>
      <c r="Y4" s="121" t="s">
        <v>264</v>
      </c>
      <c r="Z4" s="121" t="s">
        <v>318</v>
      </c>
      <c r="AA4" s="121" t="s">
        <v>262</v>
      </c>
      <c r="AB4" s="79" t="s">
        <v>362</v>
      </c>
      <c r="AC4" s="121" t="s">
        <v>444</v>
      </c>
      <c r="AD4" s="121" t="s">
        <v>423</v>
      </c>
      <c r="AE4" s="79" t="s">
        <v>203</v>
      </c>
      <c r="AF4" s="79" t="s">
        <v>375</v>
      </c>
      <c r="AG4" s="79" t="s">
        <v>522</v>
      </c>
      <c r="AH4" s="79" t="s">
        <v>523</v>
      </c>
      <c r="AI4" s="79" t="s">
        <v>149</v>
      </c>
      <c r="AJ4" s="79" t="s">
        <v>150</v>
      </c>
      <c r="AK4" s="106" t="s">
        <v>533</v>
      </c>
      <c r="AL4" s="106" t="s">
        <v>524</v>
      </c>
      <c r="AM4" s="106" t="s">
        <v>525</v>
      </c>
      <c r="AN4" s="106" t="s">
        <v>526</v>
      </c>
      <c r="AO4" s="106" t="s">
        <v>620</v>
      </c>
      <c r="AP4" s="106" t="s">
        <v>527</v>
      </c>
      <c r="AQ4" s="79" t="s">
        <v>422</v>
      </c>
      <c r="AR4" s="317" t="s">
        <v>3</v>
      </c>
      <c r="AS4" s="317" t="s">
        <v>368</v>
      </c>
      <c r="AT4" s="317" t="s">
        <v>614</v>
      </c>
      <c r="AU4" s="317" t="s">
        <v>615</v>
      </c>
      <c r="AW4" s="317" t="s">
        <v>686</v>
      </c>
      <c r="AX4" s="349"/>
      <c r="AY4" s="351"/>
      <c r="BA4" s="351"/>
    </row>
    <row r="5" spans="1:53" s="60" customFormat="1" ht="23.25" customHeight="1">
      <c r="A5" s="56" t="s">
        <v>151</v>
      </c>
      <c r="B5" s="57" t="s">
        <v>152</v>
      </c>
      <c r="C5" s="57" t="s">
        <v>153</v>
      </c>
      <c r="D5" s="57"/>
      <c r="E5" s="80" t="s">
        <v>153</v>
      </c>
      <c r="F5" s="58" t="s">
        <v>154</v>
      </c>
      <c r="G5" s="58" t="s">
        <v>155</v>
      </c>
      <c r="H5" s="59" t="s">
        <v>156</v>
      </c>
      <c r="I5" s="58" t="s">
        <v>157</v>
      </c>
      <c r="J5" s="206" t="s">
        <v>159</v>
      </c>
      <c r="K5" s="206">
        <v>10</v>
      </c>
      <c r="L5" s="206">
        <v>11</v>
      </c>
      <c r="M5" s="206">
        <v>12</v>
      </c>
      <c r="N5" s="58" t="s">
        <v>160</v>
      </c>
      <c r="O5" s="58" t="s">
        <v>161</v>
      </c>
      <c r="P5" s="58" t="s">
        <v>165</v>
      </c>
      <c r="Q5" s="58" t="s">
        <v>165</v>
      </c>
      <c r="R5" s="58" t="s">
        <v>158</v>
      </c>
      <c r="S5" s="58" t="s">
        <v>228</v>
      </c>
      <c r="T5" s="206">
        <v>10</v>
      </c>
      <c r="U5" s="206">
        <v>11</v>
      </c>
      <c r="V5" s="206">
        <v>12</v>
      </c>
      <c r="W5" s="58" t="s">
        <v>267</v>
      </c>
      <c r="X5" s="222" t="s">
        <v>161</v>
      </c>
      <c r="Y5" s="58"/>
      <c r="Z5" s="58" t="s">
        <v>265</v>
      </c>
      <c r="AA5" s="58" t="s">
        <v>158</v>
      </c>
      <c r="AB5" s="98" t="s">
        <v>158</v>
      </c>
      <c r="AC5" s="58" t="s">
        <v>158</v>
      </c>
      <c r="AD5" s="58" t="s">
        <v>228</v>
      </c>
      <c r="AE5" s="98" t="s">
        <v>266</v>
      </c>
      <c r="AF5" s="98" t="s">
        <v>166</v>
      </c>
      <c r="AG5" s="98" t="s">
        <v>166</v>
      </c>
      <c r="AH5" s="98" t="s">
        <v>167</v>
      </c>
      <c r="AI5" s="98" t="s">
        <v>295</v>
      </c>
      <c r="AJ5" s="98" t="s">
        <v>267</v>
      </c>
      <c r="AK5" s="98" t="s">
        <v>158</v>
      </c>
      <c r="AL5" s="98" t="s">
        <v>161</v>
      </c>
      <c r="AM5" s="98" t="s">
        <v>265</v>
      </c>
      <c r="AN5" s="98" t="s">
        <v>445</v>
      </c>
      <c r="AO5" s="98" t="s">
        <v>228</v>
      </c>
      <c r="AP5" s="98" t="s">
        <v>166</v>
      </c>
      <c r="AQ5" s="98"/>
      <c r="AR5" s="57" t="s">
        <v>167</v>
      </c>
      <c r="AS5" s="308"/>
      <c r="AT5" s="352"/>
      <c r="AU5" s="352"/>
      <c r="AW5" s="352"/>
      <c r="AX5" s="352"/>
      <c r="AY5" s="352"/>
      <c r="BA5" s="352"/>
    </row>
    <row r="6" spans="1:53" ht="45.75" customHeight="1">
      <c r="A6" s="13">
        <v>1</v>
      </c>
      <c r="B6" s="2" t="s">
        <v>4</v>
      </c>
      <c r="C6" s="85">
        <v>2011</v>
      </c>
      <c r="D6" s="411">
        <v>2011</v>
      </c>
      <c r="E6" s="88" t="s">
        <v>462</v>
      </c>
      <c r="F6" s="81" t="s">
        <v>92</v>
      </c>
      <c r="G6" s="3">
        <v>35650.1</v>
      </c>
      <c r="H6" s="4">
        <v>0</v>
      </c>
      <c r="I6" s="3">
        <v>35650.1</v>
      </c>
      <c r="J6" s="5">
        <v>0</v>
      </c>
      <c r="K6" s="5">
        <f t="shared" ref="K6:K8" si="0">I6-J6</f>
        <v>35650.1</v>
      </c>
      <c r="L6" s="5">
        <v>0</v>
      </c>
      <c r="M6" s="5">
        <v>0</v>
      </c>
      <c r="N6" s="5">
        <v>0</v>
      </c>
      <c r="O6" s="5">
        <f t="shared" ref="O6:O37" si="1">SUM(L6:N6)</f>
        <v>0</v>
      </c>
      <c r="P6" s="5">
        <v>0</v>
      </c>
      <c r="Q6" s="5">
        <f t="shared" ref="Q6:Q37" si="2">O6+P6</f>
        <v>0</v>
      </c>
      <c r="R6" s="5">
        <v>0</v>
      </c>
      <c r="S6" s="5">
        <f t="shared" ref="S6:S7" si="3">J6+R6</f>
        <v>0</v>
      </c>
      <c r="T6" s="5">
        <f t="shared" ref="T6:T47" si="4">I6-S6</f>
        <v>35650.1</v>
      </c>
      <c r="U6" s="5">
        <v>0</v>
      </c>
      <c r="V6" s="5">
        <v>0</v>
      </c>
      <c r="W6" s="5">
        <v>0</v>
      </c>
      <c r="X6" s="5">
        <f t="shared" ref="X6:X47" si="5">SUM(U6:W6)</f>
        <v>0</v>
      </c>
      <c r="Y6" s="5">
        <v>0</v>
      </c>
      <c r="Z6" s="5">
        <v>0</v>
      </c>
      <c r="AA6" s="5">
        <f t="shared" ref="AA6:AA47" si="6">SUM(X6+Y6)</f>
        <v>0</v>
      </c>
      <c r="AB6" s="99">
        <v>0</v>
      </c>
      <c r="AC6" s="5">
        <f t="shared" ref="AC6:AC11" si="7">S6+U6+Z6+AB6</f>
        <v>0</v>
      </c>
      <c r="AD6" s="5">
        <f t="shared" ref="AD6:AD28" si="8">SUM(I6-AC6)</f>
        <v>35650.1</v>
      </c>
      <c r="AE6" s="99">
        <v>35650.1</v>
      </c>
      <c r="AF6" s="99">
        <v>5000</v>
      </c>
      <c r="AG6" s="99">
        <v>0</v>
      </c>
      <c r="AH6" s="99">
        <v>0</v>
      </c>
      <c r="AI6" s="99">
        <v>0</v>
      </c>
      <c r="AJ6" s="99">
        <f t="shared" ref="AJ6:AJ12" si="9">AG6+AH6+AI6</f>
        <v>0</v>
      </c>
      <c r="AK6" s="99">
        <f>AC6+AU6</f>
        <v>0</v>
      </c>
      <c r="AL6" s="99">
        <v>0</v>
      </c>
      <c r="AM6" s="99">
        <f t="shared" ref="AM6:AM12" si="10">AJ6+AL6</f>
        <v>0</v>
      </c>
      <c r="AN6" s="99">
        <f t="shared" ref="AN6:AN12" si="11">AC6+AM6</f>
        <v>0</v>
      </c>
      <c r="AO6" s="99">
        <f>I6-AK6</f>
        <v>35650.1</v>
      </c>
      <c r="AP6" s="99">
        <v>1000</v>
      </c>
      <c r="AQ6" s="99" t="s">
        <v>441</v>
      </c>
      <c r="AR6" s="305" t="s">
        <v>221</v>
      </c>
      <c r="AS6" s="308"/>
      <c r="AT6" s="349">
        <v>0</v>
      </c>
      <c r="AU6" s="349">
        <f>AG6+AT6</f>
        <v>0</v>
      </c>
      <c r="AW6" s="349">
        <v>0</v>
      </c>
    </row>
    <row r="7" spans="1:53" ht="45.75" customHeight="1">
      <c r="A7" s="13">
        <v>2</v>
      </c>
      <c r="B7" s="6" t="s">
        <v>5</v>
      </c>
      <c r="C7" s="86">
        <v>2013</v>
      </c>
      <c r="D7" s="86">
        <v>2013</v>
      </c>
      <c r="E7" s="86"/>
      <c r="F7" s="82" t="s">
        <v>95</v>
      </c>
      <c r="G7" s="3">
        <v>100000</v>
      </c>
      <c r="H7" s="4">
        <v>0</v>
      </c>
      <c r="I7" s="3">
        <v>100000</v>
      </c>
      <c r="J7" s="5">
        <v>0</v>
      </c>
      <c r="K7" s="5">
        <f t="shared" si="0"/>
        <v>100000</v>
      </c>
      <c r="L7" s="5">
        <v>0</v>
      </c>
      <c r="M7" s="5">
        <v>0</v>
      </c>
      <c r="N7" s="5">
        <v>0</v>
      </c>
      <c r="O7" s="5">
        <f t="shared" si="1"/>
        <v>0</v>
      </c>
      <c r="P7" s="5">
        <v>0</v>
      </c>
      <c r="Q7" s="5">
        <f t="shared" si="2"/>
        <v>0</v>
      </c>
      <c r="R7" s="5">
        <v>0</v>
      </c>
      <c r="S7" s="5">
        <f t="shared" si="3"/>
        <v>0</v>
      </c>
      <c r="T7" s="5">
        <f t="shared" si="4"/>
        <v>100000</v>
      </c>
      <c r="U7" s="5">
        <v>0</v>
      </c>
      <c r="V7" s="5">
        <v>0</v>
      </c>
      <c r="W7" s="5">
        <v>0</v>
      </c>
      <c r="X7" s="5">
        <f t="shared" si="5"/>
        <v>0</v>
      </c>
      <c r="Y7" s="5">
        <v>0</v>
      </c>
      <c r="Z7" s="5">
        <v>0</v>
      </c>
      <c r="AA7" s="5">
        <f t="shared" si="6"/>
        <v>0</v>
      </c>
      <c r="AB7" s="99">
        <v>0</v>
      </c>
      <c r="AC7" s="5">
        <f t="shared" si="7"/>
        <v>0</v>
      </c>
      <c r="AD7" s="5">
        <f t="shared" si="8"/>
        <v>100000</v>
      </c>
      <c r="AE7" s="99">
        <v>250000</v>
      </c>
      <c r="AF7" s="99">
        <v>140000</v>
      </c>
      <c r="AG7" s="99">
        <v>0</v>
      </c>
      <c r="AH7" s="99">
        <v>0</v>
      </c>
      <c r="AI7" s="99">
        <v>0</v>
      </c>
      <c r="AJ7" s="99">
        <f t="shared" si="9"/>
        <v>0</v>
      </c>
      <c r="AK7" s="99">
        <f t="shared" ref="AK7:AK70" si="12">AC7+AU7</f>
        <v>0</v>
      </c>
      <c r="AL7" s="99">
        <v>0</v>
      </c>
      <c r="AM7" s="99">
        <f t="shared" si="10"/>
        <v>0</v>
      </c>
      <c r="AN7" s="99">
        <f t="shared" si="11"/>
        <v>0</v>
      </c>
      <c r="AO7" s="99">
        <f t="shared" ref="AO7:AO70" si="13">I7-AK7</f>
        <v>100000</v>
      </c>
      <c r="AP7" s="99">
        <v>100000</v>
      </c>
      <c r="AQ7" s="99" t="s">
        <v>441</v>
      </c>
      <c r="AR7" s="305" t="s">
        <v>286</v>
      </c>
      <c r="AS7" s="308"/>
      <c r="AT7" s="349">
        <v>0</v>
      </c>
      <c r="AU7" s="349">
        <f t="shared" ref="AU7:AU70" si="14">AG7+AT7</f>
        <v>0</v>
      </c>
      <c r="AW7" s="349">
        <v>0</v>
      </c>
    </row>
    <row r="8" spans="1:53" s="93" customFormat="1" ht="27.75" customHeight="1">
      <c r="A8" s="14">
        <v>3</v>
      </c>
      <c r="B8" s="7" t="s">
        <v>6</v>
      </c>
      <c r="C8" s="87">
        <v>2013</v>
      </c>
      <c r="D8" s="87">
        <v>2013</v>
      </c>
      <c r="E8" s="87"/>
      <c r="F8" s="83" t="s">
        <v>95</v>
      </c>
      <c r="G8" s="8">
        <v>70000</v>
      </c>
      <c r="H8" s="8">
        <v>36000</v>
      </c>
      <c r="I8" s="8">
        <v>70000</v>
      </c>
      <c r="J8" s="8">
        <v>0</v>
      </c>
      <c r="K8" s="8">
        <f t="shared" si="0"/>
        <v>70000</v>
      </c>
      <c r="L8" s="8">
        <v>0</v>
      </c>
      <c r="M8" s="8">
        <v>0</v>
      </c>
      <c r="N8" s="8">
        <v>0</v>
      </c>
      <c r="O8" s="10">
        <f t="shared" si="1"/>
        <v>0</v>
      </c>
      <c r="P8" s="8">
        <v>0</v>
      </c>
      <c r="Q8" s="10">
        <f t="shared" si="2"/>
        <v>0</v>
      </c>
      <c r="R8" s="10">
        <v>30000</v>
      </c>
      <c r="S8" s="10">
        <f>J8+R8</f>
        <v>30000</v>
      </c>
      <c r="T8" s="10">
        <f t="shared" si="4"/>
        <v>40000</v>
      </c>
      <c r="U8" s="10">
        <v>0</v>
      </c>
      <c r="V8" s="10">
        <v>0</v>
      </c>
      <c r="W8" s="10">
        <v>0</v>
      </c>
      <c r="X8" s="10">
        <f t="shared" si="5"/>
        <v>0</v>
      </c>
      <c r="Y8" s="10">
        <v>0</v>
      </c>
      <c r="Z8" s="10">
        <v>0</v>
      </c>
      <c r="AA8" s="10">
        <f t="shared" si="6"/>
        <v>0</v>
      </c>
      <c r="AB8" s="382">
        <v>0</v>
      </c>
      <c r="AC8" s="10">
        <f t="shared" si="7"/>
        <v>30000</v>
      </c>
      <c r="AD8" s="10">
        <f t="shared" si="8"/>
        <v>40000</v>
      </c>
      <c r="AE8" s="8">
        <v>140000</v>
      </c>
      <c r="AF8" s="383">
        <v>30000</v>
      </c>
      <c r="AG8" s="383">
        <v>0</v>
      </c>
      <c r="AH8" s="383">
        <v>0</v>
      </c>
      <c r="AI8" s="383">
        <v>0</v>
      </c>
      <c r="AJ8" s="129">
        <f t="shared" si="9"/>
        <v>0</v>
      </c>
      <c r="AK8" s="129">
        <f t="shared" si="12"/>
        <v>30000</v>
      </c>
      <c r="AL8" s="383">
        <f>SUM(AL9:AL10)</f>
        <v>0</v>
      </c>
      <c r="AM8" s="129">
        <f t="shared" si="10"/>
        <v>0</v>
      </c>
      <c r="AN8" s="129">
        <f t="shared" si="11"/>
        <v>30000</v>
      </c>
      <c r="AO8" s="129">
        <f t="shared" si="13"/>
        <v>40000</v>
      </c>
      <c r="AP8" s="383">
        <v>40000</v>
      </c>
      <c r="AQ8" s="396" t="s">
        <v>443</v>
      </c>
      <c r="AR8" s="327" t="s">
        <v>286</v>
      </c>
      <c r="AS8" s="309"/>
      <c r="AT8" s="349">
        <v>0</v>
      </c>
      <c r="AU8" s="349">
        <f t="shared" si="14"/>
        <v>0</v>
      </c>
      <c r="AW8" s="349">
        <v>0</v>
      </c>
      <c r="AX8" s="354"/>
      <c r="AY8" s="354"/>
      <c r="BA8" s="354"/>
    </row>
    <row r="9" spans="1:53" s="48" customFormat="1" ht="41.25" customHeight="1">
      <c r="A9" s="13">
        <v>3.1</v>
      </c>
      <c r="B9" s="6" t="s">
        <v>447</v>
      </c>
      <c r="C9" s="86"/>
      <c r="D9" s="86">
        <v>2018</v>
      </c>
      <c r="E9" s="86" t="s">
        <v>528</v>
      </c>
      <c r="F9" s="82" t="s">
        <v>95</v>
      </c>
      <c r="G9" s="3">
        <v>6000</v>
      </c>
      <c r="H9" s="3">
        <v>6000</v>
      </c>
      <c r="I9" s="3">
        <v>6000</v>
      </c>
      <c r="J9" s="3"/>
      <c r="K9" s="3"/>
      <c r="L9" s="3"/>
      <c r="M9" s="3"/>
      <c r="N9" s="3"/>
      <c r="O9" s="5"/>
      <c r="P9" s="3"/>
      <c r="Q9" s="5"/>
      <c r="R9" s="5"/>
      <c r="S9" s="5"/>
      <c r="T9" s="5"/>
      <c r="U9" s="5"/>
      <c r="V9" s="5"/>
      <c r="W9" s="5"/>
      <c r="X9" s="5"/>
      <c r="Y9" s="5"/>
      <c r="Z9" s="5"/>
      <c r="AA9" s="5"/>
      <c r="AB9" s="299">
        <v>0</v>
      </c>
      <c r="AC9" s="5">
        <f t="shared" si="7"/>
        <v>0</v>
      </c>
      <c r="AD9" s="5">
        <f>I9-AC9</f>
        <v>6000</v>
      </c>
      <c r="AE9" s="299"/>
      <c r="AF9" s="234"/>
      <c r="AG9" s="234">
        <v>0</v>
      </c>
      <c r="AH9" s="234">
        <v>0</v>
      </c>
      <c r="AI9" s="234">
        <v>0</v>
      </c>
      <c r="AJ9" s="99">
        <f t="shared" si="9"/>
        <v>0</v>
      </c>
      <c r="AK9" s="99">
        <f t="shared" si="12"/>
        <v>0</v>
      </c>
      <c r="AL9" s="234">
        <v>0</v>
      </c>
      <c r="AM9" s="99">
        <f t="shared" si="10"/>
        <v>0</v>
      </c>
      <c r="AN9" s="99">
        <f t="shared" si="11"/>
        <v>0</v>
      </c>
      <c r="AO9" s="99">
        <f t="shared" si="13"/>
        <v>6000</v>
      </c>
      <c r="AP9" s="234">
        <v>6000</v>
      </c>
      <c r="AQ9" s="380"/>
      <c r="AR9" s="305" t="s">
        <v>613</v>
      </c>
      <c r="AS9" s="308"/>
      <c r="AT9" s="349">
        <v>0</v>
      </c>
      <c r="AU9" s="349">
        <f t="shared" si="14"/>
        <v>0</v>
      </c>
      <c r="AW9" s="349">
        <v>0</v>
      </c>
      <c r="AX9" s="353"/>
      <c r="AY9" s="353"/>
      <c r="BA9" s="353"/>
    </row>
    <row r="10" spans="1:53" s="48" customFormat="1" ht="36" customHeight="1">
      <c r="A10" s="13">
        <v>3.2</v>
      </c>
      <c r="B10" s="6" t="s">
        <v>448</v>
      </c>
      <c r="C10" s="86">
        <v>2013</v>
      </c>
      <c r="D10" s="86">
        <v>2013</v>
      </c>
      <c r="E10" s="86"/>
      <c r="F10" s="82" t="s">
        <v>95</v>
      </c>
      <c r="G10" s="3">
        <v>34000</v>
      </c>
      <c r="H10" s="3">
        <v>0</v>
      </c>
      <c r="I10" s="3">
        <v>34000</v>
      </c>
      <c r="J10" s="3">
        <v>0</v>
      </c>
      <c r="K10" s="3">
        <f t="shared" ref="K10" si="15">I10-J10</f>
        <v>34000</v>
      </c>
      <c r="L10" s="3">
        <v>0</v>
      </c>
      <c r="M10" s="3">
        <v>0</v>
      </c>
      <c r="N10" s="3">
        <v>0</v>
      </c>
      <c r="O10" s="5">
        <f t="shared" ref="O10" si="16">SUM(L10:N10)</f>
        <v>0</v>
      </c>
      <c r="P10" s="3">
        <v>0</v>
      </c>
      <c r="Q10" s="5">
        <f t="shared" ref="Q10" si="17">O10+P10</f>
        <v>0</v>
      </c>
      <c r="R10" s="5">
        <v>30000</v>
      </c>
      <c r="S10" s="5">
        <f>J10+R10</f>
        <v>30000</v>
      </c>
      <c r="T10" s="5">
        <f t="shared" ref="T10" si="18">I10-S10</f>
        <v>4000</v>
      </c>
      <c r="U10" s="5">
        <v>0</v>
      </c>
      <c r="V10" s="5">
        <v>0</v>
      </c>
      <c r="W10" s="5">
        <v>0</v>
      </c>
      <c r="X10" s="5">
        <f t="shared" ref="X10" si="19">SUM(U10:W10)</f>
        <v>0</v>
      </c>
      <c r="Y10" s="5">
        <v>0</v>
      </c>
      <c r="Z10" s="5">
        <v>0</v>
      </c>
      <c r="AA10" s="5">
        <f t="shared" ref="AA10" si="20">SUM(X10+Y10)</f>
        <v>0</v>
      </c>
      <c r="AB10" s="299">
        <v>0</v>
      </c>
      <c r="AC10" s="5">
        <v>0</v>
      </c>
      <c r="AD10" s="5">
        <f t="shared" ref="AD10:AD11" si="21">I10-AC10</f>
        <v>34000</v>
      </c>
      <c r="AE10" s="3">
        <v>140000</v>
      </c>
      <c r="AF10" s="234">
        <v>30000</v>
      </c>
      <c r="AG10" s="234">
        <v>0</v>
      </c>
      <c r="AH10" s="234">
        <v>0</v>
      </c>
      <c r="AI10" s="234">
        <v>0</v>
      </c>
      <c r="AJ10" s="99">
        <f t="shared" si="9"/>
        <v>0</v>
      </c>
      <c r="AK10" s="99">
        <f t="shared" si="12"/>
        <v>0</v>
      </c>
      <c r="AL10" s="99">
        <v>0</v>
      </c>
      <c r="AM10" s="99">
        <f t="shared" si="10"/>
        <v>0</v>
      </c>
      <c r="AN10" s="99">
        <f t="shared" si="11"/>
        <v>0</v>
      </c>
      <c r="AO10" s="99">
        <f t="shared" si="13"/>
        <v>34000</v>
      </c>
      <c r="AP10" s="234">
        <v>34000</v>
      </c>
      <c r="AQ10" s="380"/>
      <c r="AR10" s="305" t="s">
        <v>229</v>
      </c>
      <c r="AS10" s="308"/>
      <c r="AT10" s="349">
        <v>0</v>
      </c>
      <c r="AU10" s="349">
        <f t="shared" si="14"/>
        <v>0</v>
      </c>
      <c r="AW10" s="349">
        <v>0</v>
      </c>
      <c r="AX10" s="353"/>
      <c r="AY10" s="353"/>
      <c r="BA10" s="353"/>
    </row>
    <row r="11" spans="1:53" ht="27.75" customHeight="1">
      <c r="A11" s="13">
        <v>4</v>
      </c>
      <c r="B11" s="6" t="s">
        <v>7</v>
      </c>
      <c r="C11" s="86">
        <v>2013</v>
      </c>
      <c r="D11" s="86">
        <v>2013</v>
      </c>
      <c r="E11" s="86"/>
      <c r="F11" s="82" t="s">
        <v>95</v>
      </c>
      <c r="G11" s="3">
        <v>100000</v>
      </c>
      <c r="H11" s="4">
        <v>0</v>
      </c>
      <c r="I11" s="3">
        <v>100000</v>
      </c>
      <c r="J11" s="5">
        <v>0</v>
      </c>
      <c r="K11" s="5">
        <f t="shared" ref="K11:K23" si="22">I11-J11</f>
        <v>100000</v>
      </c>
      <c r="L11" s="5">
        <v>0</v>
      </c>
      <c r="M11" s="5">
        <v>0</v>
      </c>
      <c r="N11" s="5">
        <v>0</v>
      </c>
      <c r="O11" s="5">
        <f t="shared" si="1"/>
        <v>0</v>
      </c>
      <c r="P11" s="5">
        <v>0</v>
      </c>
      <c r="Q11" s="5">
        <f t="shared" si="2"/>
        <v>0</v>
      </c>
      <c r="R11" s="5">
        <v>0</v>
      </c>
      <c r="S11" s="5">
        <f t="shared" ref="S11:S53" si="23">J11+R11</f>
        <v>0</v>
      </c>
      <c r="T11" s="5">
        <f t="shared" si="4"/>
        <v>100000</v>
      </c>
      <c r="U11" s="5">
        <v>0</v>
      </c>
      <c r="V11" s="5">
        <v>0</v>
      </c>
      <c r="W11" s="5">
        <v>0</v>
      </c>
      <c r="X11" s="5">
        <f t="shared" si="5"/>
        <v>0</v>
      </c>
      <c r="Y11" s="5">
        <v>0</v>
      </c>
      <c r="Z11" s="5">
        <v>0</v>
      </c>
      <c r="AA11" s="5">
        <f t="shared" si="6"/>
        <v>0</v>
      </c>
      <c r="AB11" s="99">
        <v>0</v>
      </c>
      <c r="AC11" s="5">
        <f t="shared" si="7"/>
        <v>0</v>
      </c>
      <c r="AD11" s="5">
        <f t="shared" si="21"/>
        <v>100000</v>
      </c>
      <c r="AE11" s="99">
        <v>150000</v>
      </c>
      <c r="AF11" s="99">
        <v>100000</v>
      </c>
      <c r="AG11" s="99">
        <v>0</v>
      </c>
      <c r="AH11" s="99">
        <v>0</v>
      </c>
      <c r="AI11" s="99">
        <v>0</v>
      </c>
      <c r="AJ11" s="99">
        <f t="shared" si="9"/>
        <v>0</v>
      </c>
      <c r="AK11" s="99">
        <f t="shared" si="12"/>
        <v>0</v>
      </c>
      <c r="AL11" s="99">
        <v>0</v>
      </c>
      <c r="AM11" s="99">
        <f t="shared" si="10"/>
        <v>0</v>
      </c>
      <c r="AN11" s="99">
        <f t="shared" si="11"/>
        <v>0</v>
      </c>
      <c r="AO11" s="99">
        <f t="shared" si="13"/>
        <v>100000</v>
      </c>
      <c r="AP11" s="99">
        <v>100000</v>
      </c>
      <c r="AQ11" s="99" t="s">
        <v>441</v>
      </c>
      <c r="AR11" s="305" t="s">
        <v>286</v>
      </c>
      <c r="AS11" s="308"/>
      <c r="AT11" s="349">
        <v>0</v>
      </c>
      <c r="AU11" s="349">
        <f t="shared" si="14"/>
        <v>0</v>
      </c>
      <c r="AW11" s="349">
        <v>0</v>
      </c>
    </row>
    <row r="12" spans="1:53" s="93" customFormat="1" ht="56.25" customHeight="1">
      <c r="A12" s="14">
        <v>5</v>
      </c>
      <c r="B12" s="7" t="s">
        <v>297</v>
      </c>
      <c r="C12" s="87">
        <v>2014</v>
      </c>
      <c r="D12" s="87">
        <v>2014</v>
      </c>
      <c r="E12" s="87" t="s">
        <v>373</v>
      </c>
      <c r="F12" s="83" t="s">
        <v>95</v>
      </c>
      <c r="G12" s="8">
        <v>100000</v>
      </c>
      <c r="H12" s="9">
        <v>2403.88</v>
      </c>
      <c r="I12" s="8">
        <v>100000</v>
      </c>
      <c r="J12" s="10">
        <v>0</v>
      </c>
      <c r="K12" s="10">
        <f t="shared" si="22"/>
        <v>100000</v>
      </c>
      <c r="L12" s="10">
        <v>0</v>
      </c>
      <c r="M12" s="10">
        <v>0</v>
      </c>
      <c r="N12" s="10">
        <v>0</v>
      </c>
      <c r="O12" s="10">
        <f t="shared" si="1"/>
        <v>0</v>
      </c>
      <c r="P12" s="10">
        <v>0</v>
      </c>
      <c r="Q12" s="10">
        <f t="shared" si="2"/>
        <v>0</v>
      </c>
      <c r="R12" s="10">
        <v>0</v>
      </c>
      <c r="S12" s="10">
        <f t="shared" si="23"/>
        <v>0</v>
      </c>
      <c r="T12" s="10">
        <f t="shared" si="4"/>
        <v>100000</v>
      </c>
      <c r="U12" s="8">
        <v>0</v>
      </c>
      <c r="V12" s="8">
        <v>0</v>
      </c>
      <c r="W12" s="8">
        <v>0</v>
      </c>
      <c r="X12" s="10">
        <f t="shared" si="5"/>
        <v>0</v>
      </c>
      <c r="Y12" s="8">
        <v>0</v>
      </c>
      <c r="Z12" s="8">
        <v>0</v>
      </c>
      <c r="AA12" s="10">
        <f t="shared" si="6"/>
        <v>0</v>
      </c>
      <c r="AB12" s="129">
        <f>SUM(AB13:AB17)</f>
        <v>0</v>
      </c>
      <c r="AC12" s="10">
        <f>S12+U12+Z12+AB12</f>
        <v>0</v>
      </c>
      <c r="AD12" s="10">
        <f t="shared" si="8"/>
        <v>100000</v>
      </c>
      <c r="AE12" s="129">
        <v>210000</v>
      </c>
      <c r="AF12" s="129">
        <v>100000</v>
      </c>
      <c r="AG12" s="129">
        <v>0</v>
      </c>
      <c r="AH12" s="129">
        <v>0</v>
      </c>
      <c r="AI12" s="129">
        <v>0</v>
      </c>
      <c r="AJ12" s="129">
        <f t="shared" si="9"/>
        <v>0</v>
      </c>
      <c r="AK12" s="129">
        <f t="shared" si="12"/>
        <v>0</v>
      </c>
      <c r="AL12" s="129">
        <v>0</v>
      </c>
      <c r="AM12" s="129">
        <f t="shared" si="10"/>
        <v>0</v>
      </c>
      <c r="AN12" s="129">
        <f t="shared" si="11"/>
        <v>0</v>
      </c>
      <c r="AO12" s="129">
        <f t="shared" si="13"/>
        <v>100000</v>
      </c>
      <c r="AP12" s="129">
        <v>100000</v>
      </c>
      <c r="AQ12" s="129" t="s">
        <v>441</v>
      </c>
      <c r="AR12" s="327" t="s">
        <v>286</v>
      </c>
      <c r="AS12" s="309"/>
      <c r="AT12" s="354">
        <v>0</v>
      </c>
      <c r="AU12" s="354">
        <f t="shared" si="14"/>
        <v>0</v>
      </c>
      <c r="AW12" s="354">
        <v>0</v>
      </c>
      <c r="AX12" s="354"/>
      <c r="AY12" s="354"/>
      <c r="BA12" s="354"/>
    </row>
    <row r="13" spans="1:53" ht="48" customHeight="1">
      <c r="A13" s="13">
        <v>5.0999999999999996</v>
      </c>
      <c r="B13" s="6" t="s">
        <v>298</v>
      </c>
      <c r="C13" s="86">
        <v>2016</v>
      </c>
      <c r="D13" s="88">
        <v>2016</v>
      </c>
      <c r="E13" s="88" t="s">
        <v>462</v>
      </c>
      <c r="F13" s="82" t="s">
        <v>95</v>
      </c>
      <c r="G13" s="3">
        <v>9000</v>
      </c>
      <c r="H13" s="4">
        <v>0</v>
      </c>
      <c r="I13" s="3">
        <v>9000</v>
      </c>
      <c r="J13" s="5"/>
      <c r="K13" s="5"/>
      <c r="L13" s="5"/>
      <c r="M13" s="5"/>
      <c r="N13" s="5"/>
      <c r="O13" s="5"/>
      <c r="P13" s="5"/>
      <c r="Q13" s="5"/>
      <c r="R13" s="5"/>
      <c r="S13" s="5">
        <v>0</v>
      </c>
      <c r="T13" s="5">
        <v>9000</v>
      </c>
      <c r="U13" s="3">
        <v>0</v>
      </c>
      <c r="V13" s="3">
        <v>0</v>
      </c>
      <c r="W13" s="3">
        <v>0</v>
      </c>
      <c r="X13" s="5">
        <f t="shared" si="5"/>
        <v>0</v>
      </c>
      <c r="Y13" s="3">
        <v>0</v>
      </c>
      <c r="Z13" s="3">
        <v>0</v>
      </c>
      <c r="AA13" s="5">
        <f t="shared" si="6"/>
        <v>0</v>
      </c>
      <c r="AB13" s="99">
        <v>0</v>
      </c>
      <c r="AC13" s="5">
        <f>S13+U13+Z13+AB13</f>
        <v>0</v>
      </c>
      <c r="AD13" s="5">
        <f t="shared" si="8"/>
        <v>9000</v>
      </c>
      <c r="AE13" s="99"/>
      <c r="AF13" s="99">
        <v>9000</v>
      </c>
      <c r="AG13" s="99">
        <v>0</v>
      </c>
      <c r="AH13" s="99">
        <v>0</v>
      </c>
      <c r="AI13" s="99">
        <v>0</v>
      </c>
      <c r="AJ13" s="99">
        <f t="shared" ref="AJ13:AJ53" si="24">AG13+AH13+AI13</f>
        <v>0</v>
      </c>
      <c r="AK13" s="99">
        <f t="shared" si="12"/>
        <v>0</v>
      </c>
      <c r="AL13" s="99">
        <v>0</v>
      </c>
      <c r="AM13" s="99">
        <f t="shared" ref="AM13:AM53" si="25">AJ13+AL13</f>
        <v>0</v>
      </c>
      <c r="AN13" s="99">
        <f t="shared" ref="AN13:AN53" si="26">AC13+AM13</f>
        <v>0</v>
      </c>
      <c r="AO13" s="99">
        <f t="shared" si="13"/>
        <v>9000</v>
      </c>
      <c r="AP13" s="99">
        <v>9000</v>
      </c>
      <c r="AQ13" s="99"/>
      <c r="AR13" s="305" t="s">
        <v>459</v>
      </c>
      <c r="AS13" s="308"/>
      <c r="AT13" s="349">
        <v>0</v>
      </c>
      <c r="AU13" s="349">
        <f t="shared" si="14"/>
        <v>0</v>
      </c>
      <c r="AW13" s="349">
        <v>0</v>
      </c>
    </row>
    <row r="14" spans="1:53" ht="62.25" customHeight="1">
      <c r="A14" s="13">
        <v>5.2</v>
      </c>
      <c r="B14" s="6" t="s">
        <v>299</v>
      </c>
      <c r="C14" s="86">
        <v>2016</v>
      </c>
      <c r="D14" s="88">
        <v>2016</v>
      </c>
      <c r="E14" s="88" t="s">
        <v>462</v>
      </c>
      <c r="F14" s="82" t="s">
        <v>95</v>
      </c>
      <c r="G14" s="3">
        <v>9000</v>
      </c>
      <c r="H14" s="4">
        <v>0</v>
      </c>
      <c r="I14" s="3">
        <v>9000</v>
      </c>
      <c r="J14" s="5"/>
      <c r="K14" s="5"/>
      <c r="L14" s="5"/>
      <c r="M14" s="5"/>
      <c r="N14" s="5"/>
      <c r="O14" s="5"/>
      <c r="P14" s="5"/>
      <c r="Q14" s="5"/>
      <c r="R14" s="5"/>
      <c r="S14" s="5">
        <v>0</v>
      </c>
      <c r="T14" s="5">
        <v>9000</v>
      </c>
      <c r="U14" s="3">
        <v>0</v>
      </c>
      <c r="V14" s="3">
        <v>0</v>
      </c>
      <c r="W14" s="3">
        <v>0</v>
      </c>
      <c r="X14" s="5">
        <f t="shared" ref="X14:X16" si="27">SUM(U14:W14)</f>
        <v>0</v>
      </c>
      <c r="Y14" s="3">
        <v>0</v>
      </c>
      <c r="Z14" s="3">
        <v>0</v>
      </c>
      <c r="AA14" s="5">
        <f t="shared" ref="AA14:AA16" si="28">SUM(X14+Y14)</f>
        <v>0</v>
      </c>
      <c r="AB14" s="99">
        <v>0</v>
      </c>
      <c r="AC14" s="5">
        <f>S14+U14+Z14+AB14</f>
        <v>0</v>
      </c>
      <c r="AD14" s="5">
        <f t="shared" ref="AD14:AD16" si="29">SUM(I14-AC14)</f>
        <v>9000</v>
      </c>
      <c r="AE14" s="99"/>
      <c r="AF14" s="99">
        <v>9000</v>
      </c>
      <c r="AG14" s="99">
        <v>0</v>
      </c>
      <c r="AH14" s="99">
        <v>0</v>
      </c>
      <c r="AI14" s="99">
        <v>0</v>
      </c>
      <c r="AJ14" s="99">
        <f t="shared" si="24"/>
        <v>0</v>
      </c>
      <c r="AK14" s="99">
        <f t="shared" si="12"/>
        <v>0</v>
      </c>
      <c r="AL14" s="99">
        <v>0</v>
      </c>
      <c r="AM14" s="99">
        <f t="shared" si="25"/>
        <v>0</v>
      </c>
      <c r="AN14" s="99">
        <f t="shared" si="26"/>
        <v>0</v>
      </c>
      <c r="AO14" s="99">
        <f t="shared" si="13"/>
        <v>9000</v>
      </c>
      <c r="AP14" s="99">
        <v>9000</v>
      </c>
      <c r="AQ14" s="99"/>
      <c r="AR14" s="305" t="s">
        <v>459</v>
      </c>
      <c r="AS14" s="308"/>
      <c r="AT14" s="349">
        <v>0</v>
      </c>
      <c r="AU14" s="349">
        <f t="shared" si="14"/>
        <v>0</v>
      </c>
      <c r="AW14" s="349">
        <v>0</v>
      </c>
    </row>
    <row r="15" spans="1:53" ht="48" customHeight="1">
      <c r="A15" s="13">
        <v>5.3</v>
      </c>
      <c r="B15" s="6" t="s">
        <v>300</v>
      </c>
      <c r="C15" s="86">
        <v>2016</v>
      </c>
      <c r="D15" s="88">
        <v>2016</v>
      </c>
      <c r="E15" s="88" t="s">
        <v>462</v>
      </c>
      <c r="F15" s="82" t="s">
        <v>95</v>
      </c>
      <c r="G15" s="3">
        <v>9000</v>
      </c>
      <c r="H15" s="4">
        <v>0</v>
      </c>
      <c r="I15" s="3">
        <v>9000</v>
      </c>
      <c r="J15" s="5"/>
      <c r="K15" s="5"/>
      <c r="L15" s="5"/>
      <c r="M15" s="5"/>
      <c r="N15" s="5"/>
      <c r="O15" s="5"/>
      <c r="P15" s="5"/>
      <c r="Q15" s="5"/>
      <c r="R15" s="5"/>
      <c r="S15" s="5">
        <v>0</v>
      </c>
      <c r="T15" s="5">
        <v>9000</v>
      </c>
      <c r="U15" s="3">
        <v>0</v>
      </c>
      <c r="V15" s="3">
        <v>0</v>
      </c>
      <c r="W15" s="3">
        <v>0</v>
      </c>
      <c r="X15" s="5">
        <f t="shared" si="27"/>
        <v>0</v>
      </c>
      <c r="Y15" s="3">
        <v>0</v>
      </c>
      <c r="Z15" s="3">
        <v>0</v>
      </c>
      <c r="AA15" s="5">
        <f t="shared" si="28"/>
        <v>0</v>
      </c>
      <c r="AB15" s="99">
        <v>0</v>
      </c>
      <c r="AC15" s="5">
        <f t="shared" ref="AC15:AC20" si="30">S15+U15+Z15+AB15</f>
        <v>0</v>
      </c>
      <c r="AD15" s="5">
        <f t="shared" si="29"/>
        <v>9000</v>
      </c>
      <c r="AE15" s="99"/>
      <c r="AF15" s="99">
        <v>9000</v>
      </c>
      <c r="AG15" s="99">
        <v>0</v>
      </c>
      <c r="AH15" s="99">
        <v>0</v>
      </c>
      <c r="AI15" s="99">
        <v>0</v>
      </c>
      <c r="AJ15" s="99">
        <f t="shared" si="24"/>
        <v>0</v>
      </c>
      <c r="AK15" s="99">
        <f t="shared" si="12"/>
        <v>0</v>
      </c>
      <c r="AL15" s="99">
        <v>0</v>
      </c>
      <c r="AM15" s="99">
        <f t="shared" si="25"/>
        <v>0</v>
      </c>
      <c r="AN15" s="99">
        <f t="shared" si="26"/>
        <v>0</v>
      </c>
      <c r="AO15" s="99">
        <f t="shared" si="13"/>
        <v>9000</v>
      </c>
      <c r="AP15" s="99">
        <v>9000</v>
      </c>
      <c r="AQ15" s="99"/>
      <c r="AR15" s="305" t="s">
        <v>459</v>
      </c>
      <c r="AS15" s="308"/>
      <c r="AT15" s="349">
        <v>0</v>
      </c>
      <c r="AU15" s="349">
        <f t="shared" si="14"/>
        <v>0</v>
      </c>
      <c r="AW15" s="349">
        <v>0</v>
      </c>
    </row>
    <row r="16" spans="1:53" ht="48" customHeight="1">
      <c r="A16" s="13">
        <v>5.4</v>
      </c>
      <c r="B16" s="6" t="s">
        <v>301</v>
      </c>
      <c r="C16" s="86">
        <v>2016</v>
      </c>
      <c r="D16" s="88">
        <v>2016</v>
      </c>
      <c r="E16" s="88" t="s">
        <v>462</v>
      </c>
      <c r="F16" s="82" t="s">
        <v>95</v>
      </c>
      <c r="G16" s="3">
        <v>9000</v>
      </c>
      <c r="H16" s="4">
        <v>0</v>
      </c>
      <c r="I16" s="3">
        <v>9000</v>
      </c>
      <c r="J16" s="5"/>
      <c r="K16" s="5"/>
      <c r="L16" s="5"/>
      <c r="M16" s="5"/>
      <c r="N16" s="5"/>
      <c r="O16" s="5"/>
      <c r="P16" s="5"/>
      <c r="Q16" s="5"/>
      <c r="R16" s="5"/>
      <c r="S16" s="5">
        <v>0</v>
      </c>
      <c r="T16" s="5">
        <v>9000</v>
      </c>
      <c r="U16" s="3">
        <v>0</v>
      </c>
      <c r="V16" s="3">
        <v>0</v>
      </c>
      <c r="W16" s="3">
        <v>0</v>
      </c>
      <c r="X16" s="5">
        <f t="shared" si="27"/>
        <v>0</v>
      </c>
      <c r="Y16" s="3">
        <v>0</v>
      </c>
      <c r="Z16" s="3">
        <v>0</v>
      </c>
      <c r="AA16" s="5">
        <f t="shared" si="28"/>
        <v>0</v>
      </c>
      <c r="AB16" s="99">
        <v>0</v>
      </c>
      <c r="AC16" s="5">
        <f t="shared" si="30"/>
        <v>0</v>
      </c>
      <c r="AD16" s="5">
        <f t="shared" si="29"/>
        <v>9000</v>
      </c>
      <c r="AE16" s="99"/>
      <c r="AF16" s="99">
        <v>9000</v>
      </c>
      <c r="AG16" s="99">
        <v>0</v>
      </c>
      <c r="AH16" s="99">
        <v>0</v>
      </c>
      <c r="AI16" s="99">
        <v>0</v>
      </c>
      <c r="AJ16" s="99">
        <f t="shared" si="24"/>
        <v>0</v>
      </c>
      <c r="AK16" s="99">
        <f t="shared" si="12"/>
        <v>0</v>
      </c>
      <c r="AL16" s="99">
        <v>0</v>
      </c>
      <c r="AM16" s="99">
        <f t="shared" si="25"/>
        <v>0</v>
      </c>
      <c r="AN16" s="99">
        <f t="shared" si="26"/>
        <v>0</v>
      </c>
      <c r="AO16" s="99">
        <f t="shared" si="13"/>
        <v>9000</v>
      </c>
      <c r="AP16" s="99">
        <v>9000</v>
      </c>
      <c r="AQ16" s="99"/>
      <c r="AR16" s="305" t="s">
        <v>459</v>
      </c>
      <c r="AS16" s="308"/>
      <c r="AT16" s="349">
        <v>0</v>
      </c>
      <c r="AU16" s="349">
        <f t="shared" si="14"/>
        <v>0</v>
      </c>
      <c r="AW16" s="349">
        <v>0</v>
      </c>
    </row>
    <row r="17" spans="1:54" ht="48" customHeight="1">
      <c r="A17" s="13">
        <v>5.5</v>
      </c>
      <c r="B17" s="6" t="s">
        <v>324</v>
      </c>
      <c r="C17" s="86">
        <v>2016</v>
      </c>
      <c r="D17" s="88">
        <v>2016</v>
      </c>
      <c r="E17" s="88" t="s">
        <v>462</v>
      </c>
      <c r="F17" s="82" t="s">
        <v>95</v>
      </c>
      <c r="G17" s="3">
        <v>2403.88</v>
      </c>
      <c r="H17" s="4">
        <v>2403.88</v>
      </c>
      <c r="I17" s="3">
        <v>2403.88</v>
      </c>
      <c r="J17" s="5"/>
      <c r="K17" s="5"/>
      <c r="L17" s="5"/>
      <c r="M17" s="5"/>
      <c r="N17" s="5"/>
      <c r="O17" s="5"/>
      <c r="P17" s="5"/>
      <c r="Q17" s="5"/>
      <c r="R17" s="5"/>
      <c r="S17" s="5">
        <v>0</v>
      </c>
      <c r="T17" s="5">
        <v>2403.88</v>
      </c>
      <c r="U17" s="3">
        <v>0</v>
      </c>
      <c r="V17" s="3">
        <v>0</v>
      </c>
      <c r="W17" s="3">
        <v>0</v>
      </c>
      <c r="X17" s="5">
        <f t="shared" ref="X17" si="31">SUM(U17:W17)</f>
        <v>0</v>
      </c>
      <c r="Y17" s="3">
        <v>0</v>
      </c>
      <c r="Z17" s="3">
        <v>0</v>
      </c>
      <c r="AA17" s="5">
        <f t="shared" ref="AA17:AA18" si="32">SUM(X17+Y17)</f>
        <v>0</v>
      </c>
      <c r="AB17" s="99">
        <v>0</v>
      </c>
      <c r="AC17" s="5">
        <f t="shared" si="30"/>
        <v>0</v>
      </c>
      <c r="AD17" s="5">
        <f t="shared" ref="AD17:AD18" si="33">SUM(I17-AC17)</f>
        <v>2403.88</v>
      </c>
      <c r="AE17" s="99"/>
      <c r="AF17" s="99">
        <v>2403.88</v>
      </c>
      <c r="AG17" s="99">
        <v>0</v>
      </c>
      <c r="AH17" s="99">
        <v>0</v>
      </c>
      <c r="AI17" s="99">
        <v>0</v>
      </c>
      <c r="AJ17" s="99">
        <f t="shared" si="24"/>
        <v>0</v>
      </c>
      <c r="AK17" s="99">
        <f t="shared" si="12"/>
        <v>0</v>
      </c>
      <c r="AL17" s="99">
        <v>0</v>
      </c>
      <c r="AM17" s="99">
        <f t="shared" si="25"/>
        <v>0</v>
      </c>
      <c r="AN17" s="99">
        <f t="shared" si="26"/>
        <v>0</v>
      </c>
      <c r="AO17" s="99">
        <f t="shared" si="13"/>
        <v>2403.88</v>
      </c>
      <c r="AP17" s="99">
        <v>2403.88</v>
      </c>
      <c r="AQ17" s="99"/>
      <c r="AR17" s="305" t="s">
        <v>460</v>
      </c>
      <c r="AS17" s="308"/>
      <c r="AT17" s="349">
        <v>0</v>
      </c>
      <c r="AU17" s="349">
        <f t="shared" si="14"/>
        <v>0</v>
      </c>
      <c r="AW17" s="349">
        <v>0</v>
      </c>
    </row>
    <row r="18" spans="1:54" s="48" customFormat="1" ht="61.5" customHeight="1">
      <c r="A18" s="13">
        <v>5.6</v>
      </c>
      <c r="B18" s="6" t="s">
        <v>449</v>
      </c>
      <c r="C18" s="86">
        <v>2014</v>
      </c>
      <c r="D18" s="86">
        <v>2016</v>
      </c>
      <c r="E18" s="86"/>
      <c r="F18" s="82" t="s">
        <v>95</v>
      </c>
      <c r="G18" s="3">
        <v>61596.12</v>
      </c>
      <c r="H18" s="4">
        <v>0</v>
      </c>
      <c r="I18" s="3">
        <v>61596.12</v>
      </c>
      <c r="J18" s="5">
        <v>0</v>
      </c>
      <c r="K18" s="5">
        <f t="shared" ref="K18" si="34">I18-J18</f>
        <v>61596.12</v>
      </c>
      <c r="L18" s="5">
        <v>0</v>
      </c>
      <c r="M18" s="5">
        <v>0</v>
      </c>
      <c r="N18" s="5">
        <v>0</v>
      </c>
      <c r="O18" s="5">
        <f t="shared" ref="O18" si="35">SUM(L18:N18)</f>
        <v>0</v>
      </c>
      <c r="P18" s="5">
        <v>0</v>
      </c>
      <c r="Q18" s="5">
        <f t="shared" ref="Q18" si="36">O18+P18</f>
        <v>0</v>
      </c>
      <c r="R18" s="5">
        <v>0</v>
      </c>
      <c r="S18" s="5">
        <f t="shared" ref="S18" si="37">J18+R18</f>
        <v>0</v>
      </c>
      <c r="T18" s="5">
        <f t="shared" ref="T18" si="38">I18-S18</f>
        <v>61596.12</v>
      </c>
      <c r="U18" s="3">
        <v>0</v>
      </c>
      <c r="V18" s="3">
        <v>0</v>
      </c>
      <c r="W18" s="3">
        <v>0</v>
      </c>
      <c r="X18" s="5">
        <f t="shared" ref="X18" si="39">SUM(U18:W18)</f>
        <v>0</v>
      </c>
      <c r="Y18" s="3">
        <v>0</v>
      </c>
      <c r="Z18" s="3">
        <v>0</v>
      </c>
      <c r="AA18" s="5">
        <f t="shared" si="32"/>
        <v>0</v>
      </c>
      <c r="AB18" s="99">
        <f>SUM(AB19:AB22)</f>
        <v>0</v>
      </c>
      <c r="AC18" s="5">
        <f>S18+U18+Z18+AB18</f>
        <v>0</v>
      </c>
      <c r="AD18" s="5">
        <f t="shared" si="33"/>
        <v>61596.12</v>
      </c>
      <c r="AE18" s="99">
        <v>210000</v>
      </c>
      <c r="AF18" s="99">
        <v>100000</v>
      </c>
      <c r="AG18" s="99">
        <v>0</v>
      </c>
      <c r="AH18" s="99">
        <v>0</v>
      </c>
      <c r="AI18" s="99">
        <v>0</v>
      </c>
      <c r="AJ18" s="99">
        <f t="shared" si="24"/>
        <v>0</v>
      </c>
      <c r="AK18" s="99">
        <f t="shared" si="12"/>
        <v>0</v>
      </c>
      <c r="AL18" s="99">
        <v>0</v>
      </c>
      <c r="AM18" s="99">
        <f t="shared" si="25"/>
        <v>0</v>
      </c>
      <c r="AN18" s="99">
        <f t="shared" si="26"/>
        <v>0</v>
      </c>
      <c r="AO18" s="99">
        <f t="shared" si="13"/>
        <v>61596.12</v>
      </c>
      <c r="AP18" s="99">
        <v>61596.12</v>
      </c>
      <c r="AQ18" s="99" t="s">
        <v>441</v>
      </c>
      <c r="AR18" s="305" t="s">
        <v>229</v>
      </c>
      <c r="AS18" s="308"/>
      <c r="AT18" s="349">
        <v>0</v>
      </c>
      <c r="AU18" s="349">
        <f t="shared" si="14"/>
        <v>0</v>
      </c>
      <c r="AW18" s="349">
        <v>0</v>
      </c>
      <c r="AX18" s="353"/>
      <c r="AY18" s="353"/>
      <c r="BA18" s="353"/>
    </row>
    <row r="19" spans="1:54" ht="54.75" customHeight="1">
      <c r="A19" s="13">
        <v>6</v>
      </c>
      <c r="B19" s="6" t="s">
        <v>8</v>
      </c>
      <c r="C19" s="86">
        <v>2013</v>
      </c>
      <c r="D19" s="88">
        <v>2013</v>
      </c>
      <c r="E19" s="88" t="s">
        <v>462</v>
      </c>
      <c r="F19" s="82" t="s">
        <v>92</v>
      </c>
      <c r="G19" s="3">
        <v>350000</v>
      </c>
      <c r="H19" s="4">
        <v>0</v>
      </c>
      <c r="I19" s="3">
        <v>350000</v>
      </c>
      <c r="J19" s="5">
        <v>0</v>
      </c>
      <c r="K19" s="5">
        <f t="shared" si="22"/>
        <v>350000</v>
      </c>
      <c r="L19" s="5">
        <v>0</v>
      </c>
      <c r="M19" s="5">
        <v>0</v>
      </c>
      <c r="N19" s="5">
        <v>0</v>
      </c>
      <c r="O19" s="5">
        <f t="shared" si="1"/>
        <v>0</v>
      </c>
      <c r="P19" s="5">
        <v>0</v>
      </c>
      <c r="Q19" s="5">
        <f t="shared" si="2"/>
        <v>0</v>
      </c>
      <c r="R19" s="5">
        <v>0</v>
      </c>
      <c r="S19" s="5">
        <f t="shared" si="23"/>
        <v>0</v>
      </c>
      <c r="T19" s="5">
        <f t="shared" si="4"/>
        <v>350000</v>
      </c>
      <c r="U19" s="5">
        <v>0</v>
      </c>
      <c r="V19" s="5">
        <v>0</v>
      </c>
      <c r="W19" s="5">
        <v>0</v>
      </c>
      <c r="X19" s="5">
        <f t="shared" si="5"/>
        <v>0</v>
      </c>
      <c r="Y19" s="5">
        <v>0</v>
      </c>
      <c r="Z19" s="5">
        <v>0</v>
      </c>
      <c r="AA19" s="5">
        <f t="shared" si="6"/>
        <v>0</v>
      </c>
      <c r="AB19" s="99">
        <v>0</v>
      </c>
      <c r="AC19" s="5">
        <f t="shared" si="30"/>
        <v>0</v>
      </c>
      <c r="AD19" s="5">
        <f t="shared" si="8"/>
        <v>350000</v>
      </c>
      <c r="AE19" s="99">
        <v>10000</v>
      </c>
      <c r="AF19" s="99">
        <v>1000</v>
      </c>
      <c r="AG19" s="99">
        <v>0</v>
      </c>
      <c r="AH19" s="99">
        <v>0</v>
      </c>
      <c r="AI19" s="99">
        <v>0</v>
      </c>
      <c r="AJ19" s="99">
        <f t="shared" si="24"/>
        <v>0</v>
      </c>
      <c r="AK19" s="99">
        <f t="shared" si="12"/>
        <v>0</v>
      </c>
      <c r="AL19" s="99">
        <v>0</v>
      </c>
      <c r="AM19" s="99">
        <f t="shared" si="25"/>
        <v>0</v>
      </c>
      <c r="AN19" s="99">
        <f t="shared" si="26"/>
        <v>0</v>
      </c>
      <c r="AO19" s="99">
        <f t="shared" si="13"/>
        <v>350000</v>
      </c>
      <c r="AP19" s="99">
        <v>500</v>
      </c>
      <c r="AQ19" s="99" t="s">
        <v>441</v>
      </c>
      <c r="AR19" s="305" t="s">
        <v>461</v>
      </c>
      <c r="AS19" s="308"/>
      <c r="AT19" s="349">
        <v>0</v>
      </c>
      <c r="AU19" s="349">
        <f t="shared" si="14"/>
        <v>0</v>
      </c>
      <c r="AW19" s="349">
        <v>0</v>
      </c>
    </row>
    <row r="20" spans="1:54" ht="46.5" customHeight="1">
      <c r="A20" s="13">
        <v>7</v>
      </c>
      <c r="B20" s="6" t="s">
        <v>277</v>
      </c>
      <c r="C20" s="86">
        <v>2013</v>
      </c>
      <c r="D20" s="86"/>
      <c r="E20" s="86"/>
      <c r="F20" s="82" t="s">
        <v>95</v>
      </c>
      <c r="G20" s="3">
        <v>400000</v>
      </c>
      <c r="H20" s="4">
        <f>160510.46+38983.28</f>
        <v>199493.74</v>
      </c>
      <c r="I20" s="3">
        <v>400000</v>
      </c>
      <c r="J20" s="5">
        <v>2998.66</v>
      </c>
      <c r="K20" s="5">
        <f t="shared" si="22"/>
        <v>397001.34</v>
      </c>
      <c r="L20" s="5">
        <v>0</v>
      </c>
      <c r="M20" s="5">
        <v>0</v>
      </c>
      <c r="N20" s="5">
        <v>0</v>
      </c>
      <c r="O20" s="5">
        <f t="shared" si="1"/>
        <v>0</v>
      </c>
      <c r="P20" s="5">
        <v>0</v>
      </c>
      <c r="Q20" s="5">
        <f t="shared" si="2"/>
        <v>0</v>
      </c>
      <c r="R20" s="5">
        <v>0</v>
      </c>
      <c r="S20" s="5">
        <f t="shared" si="23"/>
        <v>2998.66</v>
      </c>
      <c r="T20" s="5">
        <f t="shared" si="4"/>
        <v>397001.34</v>
      </c>
      <c r="U20" s="5">
        <v>96596.66</v>
      </c>
      <c r="V20" s="5">
        <v>0</v>
      </c>
      <c r="W20" s="5">
        <v>0</v>
      </c>
      <c r="X20" s="5">
        <f t="shared" si="5"/>
        <v>96596.66</v>
      </c>
      <c r="Y20" s="5">
        <v>60915.14</v>
      </c>
      <c r="Z20" s="5">
        <v>60915.14</v>
      </c>
      <c r="AA20" s="5">
        <f t="shared" si="6"/>
        <v>157511.79999999999</v>
      </c>
      <c r="AB20" s="99">
        <v>0</v>
      </c>
      <c r="AC20" s="5">
        <f t="shared" si="30"/>
        <v>160510.46000000002</v>
      </c>
      <c r="AD20" s="5">
        <f t="shared" si="8"/>
        <v>239489.53999999998</v>
      </c>
      <c r="AE20" s="99">
        <v>246000</v>
      </c>
      <c r="AF20" s="99">
        <v>34425</v>
      </c>
      <c r="AG20" s="99">
        <v>38983.279999999999</v>
      </c>
      <c r="AH20" s="99">
        <v>0</v>
      </c>
      <c r="AI20" s="99">
        <v>0</v>
      </c>
      <c r="AJ20" s="99">
        <f t="shared" si="24"/>
        <v>38983.279999999999</v>
      </c>
      <c r="AK20" s="99">
        <f t="shared" si="12"/>
        <v>199493.74000000002</v>
      </c>
      <c r="AL20" s="99">
        <v>0</v>
      </c>
      <c r="AM20" s="99">
        <f t="shared" si="25"/>
        <v>38983.279999999999</v>
      </c>
      <c r="AN20" s="99">
        <f t="shared" si="26"/>
        <v>199493.74000000002</v>
      </c>
      <c r="AO20" s="99">
        <f t="shared" si="13"/>
        <v>200506.25999999998</v>
      </c>
      <c r="AP20" s="99">
        <v>200506.26</v>
      </c>
      <c r="AQ20" s="99" t="s">
        <v>441</v>
      </c>
      <c r="AR20" s="305" t="s">
        <v>287</v>
      </c>
      <c r="AS20" s="308"/>
      <c r="AT20" s="349">
        <v>0</v>
      </c>
      <c r="AU20" s="349">
        <f t="shared" si="14"/>
        <v>38983.279999999999</v>
      </c>
      <c r="AW20" s="349">
        <v>0</v>
      </c>
    </row>
    <row r="21" spans="1:54" ht="48.75" customHeight="1">
      <c r="A21" s="13">
        <v>8</v>
      </c>
      <c r="B21" s="6" t="s">
        <v>9</v>
      </c>
      <c r="C21" s="86" t="s">
        <v>366</v>
      </c>
      <c r="D21" s="88"/>
      <c r="E21" s="88" t="s">
        <v>462</v>
      </c>
      <c r="F21" s="82" t="s">
        <v>96</v>
      </c>
      <c r="G21" s="3">
        <v>14673</v>
      </c>
      <c r="H21" s="4">
        <v>14673</v>
      </c>
      <c r="I21" s="3">
        <v>14673</v>
      </c>
      <c r="J21" s="5">
        <v>0</v>
      </c>
      <c r="K21" s="5">
        <f t="shared" si="22"/>
        <v>14673</v>
      </c>
      <c r="L21" s="5">
        <v>0</v>
      </c>
      <c r="M21" s="5">
        <v>0</v>
      </c>
      <c r="N21" s="5">
        <v>0</v>
      </c>
      <c r="O21" s="5">
        <f t="shared" si="1"/>
        <v>0</v>
      </c>
      <c r="P21" s="5">
        <v>10000</v>
      </c>
      <c r="Q21" s="5">
        <f t="shared" si="2"/>
        <v>10000</v>
      </c>
      <c r="R21" s="5">
        <v>0</v>
      </c>
      <c r="S21" s="5">
        <f t="shared" si="23"/>
        <v>0</v>
      </c>
      <c r="T21" s="5">
        <f t="shared" si="4"/>
        <v>14673</v>
      </c>
      <c r="U21" s="5">
        <v>0</v>
      </c>
      <c r="V21" s="5">
        <v>0</v>
      </c>
      <c r="W21" s="5">
        <v>0</v>
      </c>
      <c r="X21" s="5">
        <f t="shared" si="5"/>
        <v>0</v>
      </c>
      <c r="Y21" s="5">
        <v>0</v>
      </c>
      <c r="Z21" s="5">
        <v>0</v>
      </c>
      <c r="AA21" s="5">
        <f t="shared" si="6"/>
        <v>0</v>
      </c>
      <c r="AB21" s="99">
        <v>0</v>
      </c>
      <c r="AC21" s="5">
        <f t="shared" ref="AC21:AC53" si="40">S21+U21+Z21</f>
        <v>0</v>
      </c>
      <c r="AD21" s="5">
        <f t="shared" si="8"/>
        <v>14673</v>
      </c>
      <c r="AE21" s="99">
        <v>14673</v>
      </c>
      <c r="AF21" s="99">
        <v>14673</v>
      </c>
      <c r="AG21" s="99">
        <v>0</v>
      </c>
      <c r="AH21" s="99">
        <v>0</v>
      </c>
      <c r="AI21" s="99">
        <v>0</v>
      </c>
      <c r="AJ21" s="99">
        <f t="shared" si="24"/>
        <v>0</v>
      </c>
      <c r="AK21" s="99">
        <f t="shared" si="12"/>
        <v>0</v>
      </c>
      <c r="AL21" s="99">
        <v>0</v>
      </c>
      <c r="AM21" s="99">
        <f t="shared" si="25"/>
        <v>0</v>
      </c>
      <c r="AN21" s="99">
        <f t="shared" si="26"/>
        <v>0</v>
      </c>
      <c r="AO21" s="99">
        <f t="shared" si="13"/>
        <v>14673</v>
      </c>
      <c r="AP21" s="99">
        <v>14673</v>
      </c>
      <c r="AQ21" s="99" t="s">
        <v>441</v>
      </c>
      <c r="AR21" s="305" t="s">
        <v>215</v>
      </c>
      <c r="AS21" s="308"/>
      <c r="AT21" s="349">
        <v>0</v>
      </c>
      <c r="AU21" s="349">
        <f t="shared" si="14"/>
        <v>0</v>
      </c>
      <c r="AW21" s="349">
        <v>0</v>
      </c>
    </row>
    <row r="22" spans="1:54" ht="53.25" customHeight="1">
      <c r="A22" s="13">
        <v>9</v>
      </c>
      <c r="B22" s="6" t="s">
        <v>10</v>
      </c>
      <c r="C22" s="86" t="s">
        <v>366</v>
      </c>
      <c r="D22" s="88"/>
      <c r="E22" s="88" t="s">
        <v>462</v>
      </c>
      <c r="F22" s="82" t="s">
        <v>96</v>
      </c>
      <c r="G22" s="3">
        <v>9000</v>
      </c>
      <c r="H22" s="4">
        <v>9000</v>
      </c>
      <c r="I22" s="3">
        <v>9000</v>
      </c>
      <c r="J22" s="5">
        <v>0</v>
      </c>
      <c r="K22" s="5">
        <f t="shared" si="22"/>
        <v>9000</v>
      </c>
      <c r="L22" s="5">
        <v>0</v>
      </c>
      <c r="M22" s="5">
        <v>0</v>
      </c>
      <c r="N22" s="5">
        <v>0</v>
      </c>
      <c r="O22" s="5">
        <f t="shared" si="1"/>
        <v>0</v>
      </c>
      <c r="P22" s="5">
        <v>7000</v>
      </c>
      <c r="Q22" s="5">
        <f t="shared" si="2"/>
        <v>7000</v>
      </c>
      <c r="R22" s="5">
        <v>0</v>
      </c>
      <c r="S22" s="5">
        <f t="shared" si="23"/>
        <v>0</v>
      </c>
      <c r="T22" s="5">
        <f t="shared" si="4"/>
        <v>9000</v>
      </c>
      <c r="U22" s="5">
        <v>0</v>
      </c>
      <c r="V22" s="5">
        <v>0</v>
      </c>
      <c r="W22" s="5">
        <v>0</v>
      </c>
      <c r="X22" s="5">
        <f t="shared" si="5"/>
        <v>0</v>
      </c>
      <c r="Y22" s="5">
        <v>0</v>
      </c>
      <c r="Z22" s="5">
        <v>0</v>
      </c>
      <c r="AA22" s="5">
        <f t="shared" si="6"/>
        <v>0</v>
      </c>
      <c r="AB22" s="99">
        <v>0</v>
      </c>
      <c r="AC22" s="5">
        <f t="shared" si="40"/>
        <v>0</v>
      </c>
      <c r="AD22" s="5">
        <f t="shared" si="8"/>
        <v>9000</v>
      </c>
      <c r="AE22" s="99">
        <v>9000</v>
      </c>
      <c r="AF22" s="99">
        <v>9000</v>
      </c>
      <c r="AG22" s="99">
        <v>0</v>
      </c>
      <c r="AH22" s="99">
        <v>0</v>
      </c>
      <c r="AI22" s="99">
        <v>0</v>
      </c>
      <c r="AJ22" s="99">
        <f t="shared" si="24"/>
        <v>0</v>
      </c>
      <c r="AK22" s="99">
        <f t="shared" si="12"/>
        <v>0</v>
      </c>
      <c r="AL22" s="99">
        <v>0</v>
      </c>
      <c r="AM22" s="99">
        <f t="shared" si="25"/>
        <v>0</v>
      </c>
      <c r="AN22" s="99">
        <f t="shared" si="26"/>
        <v>0</v>
      </c>
      <c r="AO22" s="99">
        <f t="shared" si="13"/>
        <v>9000</v>
      </c>
      <c r="AP22" s="99">
        <v>9000</v>
      </c>
      <c r="AQ22" s="99" t="s">
        <v>441</v>
      </c>
      <c r="AR22" s="305" t="s">
        <v>222</v>
      </c>
      <c r="AS22" s="308"/>
      <c r="AT22" s="349">
        <v>0</v>
      </c>
      <c r="AU22" s="349">
        <f t="shared" si="14"/>
        <v>0</v>
      </c>
      <c r="AW22" s="349">
        <v>0</v>
      </c>
    </row>
    <row r="23" spans="1:54" ht="38.25" customHeight="1">
      <c r="A23" s="13">
        <v>10</v>
      </c>
      <c r="B23" s="6" t="s">
        <v>11</v>
      </c>
      <c r="C23" s="86">
        <v>2011</v>
      </c>
      <c r="D23" s="86"/>
      <c r="E23" s="86"/>
      <c r="F23" s="82" t="s">
        <v>95</v>
      </c>
      <c r="G23" s="3">
        <v>150000</v>
      </c>
      <c r="H23" s="4">
        <v>100000</v>
      </c>
      <c r="I23" s="3">
        <v>150000</v>
      </c>
      <c r="J23" s="5">
        <v>67623.78</v>
      </c>
      <c r="K23" s="5">
        <f t="shared" si="22"/>
        <v>82376.22</v>
      </c>
      <c r="L23" s="5">
        <v>0</v>
      </c>
      <c r="M23" s="5">
        <v>0</v>
      </c>
      <c r="N23" s="5">
        <v>0</v>
      </c>
      <c r="O23" s="5">
        <f t="shared" si="1"/>
        <v>0</v>
      </c>
      <c r="P23" s="5">
        <v>0</v>
      </c>
      <c r="Q23" s="5">
        <f t="shared" si="2"/>
        <v>0</v>
      </c>
      <c r="R23" s="5">
        <v>0</v>
      </c>
      <c r="S23" s="5">
        <f t="shared" si="23"/>
        <v>67623.78</v>
      </c>
      <c r="T23" s="5">
        <f t="shared" si="4"/>
        <v>82376.22</v>
      </c>
      <c r="U23" s="5">
        <v>18441</v>
      </c>
      <c r="V23" s="5">
        <v>0</v>
      </c>
      <c r="W23" s="5">
        <v>0</v>
      </c>
      <c r="X23" s="5">
        <f t="shared" si="5"/>
        <v>18441</v>
      </c>
      <c r="Y23" s="5">
        <v>0</v>
      </c>
      <c r="Z23" s="5">
        <v>0</v>
      </c>
      <c r="AA23" s="5">
        <f t="shared" si="6"/>
        <v>18441</v>
      </c>
      <c r="AB23" s="99">
        <v>0</v>
      </c>
      <c r="AC23" s="5">
        <f t="shared" si="40"/>
        <v>86064.78</v>
      </c>
      <c r="AD23" s="5">
        <f t="shared" si="8"/>
        <v>63935.22</v>
      </c>
      <c r="AE23" s="99">
        <v>50000</v>
      </c>
      <c r="AF23" s="99">
        <v>20000</v>
      </c>
      <c r="AG23" s="99">
        <v>0</v>
      </c>
      <c r="AH23" s="99">
        <v>0</v>
      </c>
      <c r="AI23" s="99">
        <v>0</v>
      </c>
      <c r="AJ23" s="99">
        <f t="shared" si="24"/>
        <v>0</v>
      </c>
      <c r="AK23" s="99">
        <f t="shared" si="12"/>
        <v>86064.78</v>
      </c>
      <c r="AL23" s="99">
        <v>0</v>
      </c>
      <c r="AM23" s="99">
        <f t="shared" si="25"/>
        <v>0</v>
      </c>
      <c r="AN23" s="99">
        <f t="shared" si="26"/>
        <v>86064.78</v>
      </c>
      <c r="AO23" s="99">
        <f t="shared" si="13"/>
        <v>63935.22</v>
      </c>
      <c r="AP23" s="99">
        <v>60000</v>
      </c>
      <c r="AQ23" s="99" t="s">
        <v>441</v>
      </c>
      <c r="AR23" s="305" t="s">
        <v>79</v>
      </c>
      <c r="AS23" s="308"/>
      <c r="AT23" s="349">
        <v>0</v>
      </c>
      <c r="AU23" s="349">
        <f t="shared" si="14"/>
        <v>0</v>
      </c>
      <c r="AW23" s="349">
        <v>0</v>
      </c>
    </row>
    <row r="24" spans="1:54" s="93" customFormat="1" ht="75" customHeight="1">
      <c r="A24" s="14">
        <v>11</v>
      </c>
      <c r="B24" s="7" t="s">
        <v>66</v>
      </c>
      <c r="C24" s="87" t="s">
        <v>366</v>
      </c>
      <c r="D24" s="301" t="s">
        <v>529</v>
      </c>
      <c r="E24" s="301" t="s">
        <v>462</v>
      </c>
      <c r="F24" s="83" t="s">
        <v>98</v>
      </c>
      <c r="G24" s="8">
        <v>150000</v>
      </c>
      <c r="H24" s="9">
        <v>111892.35</v>
      </c>
      <c r="I24" s="8">
        <v>150000</v>
      </c>
      <c r="J24" s="9" t="e">
        <f>SUM(#REF!)</f>
        <v>#REF!</v>
      </c>
      <c r="K24" s="9" t="e">
        <f>I24-J24</f>
        <v>#REF!</v>
      </c>
      <c r="L24" s="9" t="e">
        <f>SUM(#REF!)</f>
        <v>#REF!</v>
      </c>
      <c r="M24" s="9" t="e">
        <f>SUM(#REF!)</f>
        <v>#REF!</v>
      </c>
      <c r="N24" s="9" t="e">
        <f>SUM(#REF!)</f>
        <v>#REF!</v>
      </c>
      <c r="O24" s="10" t="e">
        <f t="shared" si="1"/>
        <v>#REF!</v>
      </c>
      <c r="P24" s="10" t="e">
        <f>SUM(#REF!)</f>
        <v>#REF!</v>
      </c>
      <c r="Q24" s="10" t="e">
        <f>SUM(#REF!)</f>
        <v>#REF!</v>
      </c>
      <c r="R24" s="10" t="e">
        <f>SUM(#REF!)</f>
        <v>#REF!</v>
      </c>
      <c r="S24" s="10">
        <v>35704.06</v>
      </c>
      <c r="T24" s="10">
        <f>I24-S24</f>
        <v>114295.94</v>
      </c>
      <c r="U24" s="10">
        <v>9108.41</v>
      </c>
      <c r="V24" s="10">
        <v>0</v>
      </c>
      <c r="W24" s="10">
        <v>0</v>
      </c>
      <c r="X24" s="10">
        <f>SUM(U24:W24)</f>
        <v>9108.41</v>
      </c>
      <c r="Y24" s="10">
        <v>9000</v>
      </c>
      <c r="Z24" s="10">
        <v>4083</v>
      </c>
      <c r="AA24" s="10">
        <f t="shared" si="6"/>
        <v>18108.41</v>
      </c>
      <c r="AB24" s="129">
        <v>4789.3599999999997</v>
      </c>
      <c r="AC24" s="10">
        <f>S24+U24+Z24+AB24</f>
        <v>53684.83</v>
      </c>
      <c r="AD24" s="10">
        <f t="shared" si="8"/>
        <v>96315.17</v>
      </c>
      <c r="AE24" s="10">
        <v>120000</v>
      </c>
      <c r="AF24" s="129">
        <v>65413.81</v>
      </c>
      <c r="AG24" s="129">
        <v>0</v>
      </c>
      <c r="AH24" s="129">
        <v>0</v>
      </c>
      <c r="AI24" s="129">
        <v>0</v>
      </c>
      <c r="AJ24" s="129">
        <f t="shared" si="24"/>
        <v>0</v>
      </c>
      <c r="AK24" s="129">
        <f t="shared" si="12"/>
        <v>53684.83</v>
      </c>
      <c r="AL24" s="129">
        <f>SUM(AL25:AL26)</f>
        <v>40000</v>
      </c>
      <c r="AM24" s="129">
        <f t="shared" si="25"/>
        <v>40000</v>
      </c>
      <c r="AN24" s="129">
        <f t="shared" si="26"/>
        <v>93684.83</v>
      </c>
      <c r="AO24" s="129">
        <f t="shared" si="13"/>
        <v>96315.17</v>
      </c>
      <c r="AP24" s="129">
        <v>90000</v>
      </c>
      <c r="AQ24" s="129" t="s">
        <v>441</v>
      </c>
      <c r="AR24" s="327" t="s">
        <v>286</v>
      </c>
      <c r="AS24" s="309"/>
      <c r="AT24" s="349">
        <v>0</v>
      </c>
      <c r="AU24" s="349">
        <f t="shared" si="14"/>
        <v>0</v>
      </c>
      <c r="AW24" s="349">
        <v>0</v>
      </c>
      <c r="AX24" s="354"/>
      <c r="AY24" s="354"/>
      <c r="BA24" s="354"/>
    </row>
    <row r="25" spans="1:54" ht="47.25" customHeight="1">
      <c r="A25" s="13">
        <v>11.1</v>
      </c>
      <c r="B25" s="6" t="s">
        <v>333</v>
      </c>
      <c r="C25" s="86">
        <v>2017</v>
      </c>
      <c r="D25" s="88">
        <v>2017</v>
      </c>
      <c r="E25" s="88" t="s">
        <v>462</v>
      </c>
      <c r="F25" s="82" t="s">
        <v>98</v>
      </c>
      <c r="G25" s="3">
        <v>60000</v>
      </c>
      <c r="H25" s="4">
        <v>58207.519999999997</v>
      </c>
      <c r="I25" s="3">
        <v>60000</v>
      </c>
      <c r="J25" s="5">
        <v>0</v>
      </c>
      <c r="K25" s="5">
        <f t="shared" ref="K25" si="41">I25-J25</f>
        <v>60000</v>
      </c>
      <c r="L25" s="5">
        <v>16893</v>
      </c>
      <c r="M25" s="5">
        <v>0</v>
      </c>
      <c r="N25" s="5">
        <v>0</v>
      </c>
      <c r="O25" s="5">
        <f t="shared" ref="O25" si="42">SUM(L25:N25)</f>
        <v>16893</v>
      </c>
      <c r="P25" s="5">
        <f>27000-16893</f>
        <v>10107</v>
      </c>
      <c r="Q25" s="5">
        <f t="shared" ref="Q25" si="43">O25+P25</f>
        <v>27000</v>
      </c>
      <c r="R25" s="5">
        <v>16893</v>
      </c>
      <c r="S25" s="5">
        <v>0</v>
      </c>
      <c r="T25" s="5">
        <f t="shared" ref="T25" si="44">I25-S25</f>
        <v>60000</v>
      </c>
      <c r="U25" s="4">
        <v>0</v>
      </c>
      <c r="V25" s="5">
        <v>0</v>
      </c>
      <c r="W25" s="5">
        <v>0</v>
      </c>
      <c r="X25" s="5">
        <f t="shared" ref="X25" si="45">SUM(U25:W25)</f>
        <v>0</v>
      </c>
      <c r="Y25" s="5">
        <v>9000</v>
      </c>
      <c r="Z25" s="5">
        <v>4083</v>
      </c>
      <c r="AA25" s="5">
        <f t="shared" ref="AA25:AA26" si="46">SUM(X25+Y25)</f>
        <v>9000</v>
      </c>
      <c r="AB25" s="99">
        <v>0</v>
      </c>
      <c r="AC25" s="5">
        <v>0</v>
      </c>
      <c r="AD25" s="5">
        <f t="shared" ref="AD25:AD26" si="47">SUM(I25-AC25)</f>
        <v>60000</v>
      </c>
      <c r="AE25" s="99">
        <v>12500</v>
      </c>
      <c r="AF25" s="99">
        <v>60000</v>
      </c>
      <c r="AG25" s="99">
        <v>0</v>
      </c>
      <c r="AH25" s="99">
        <v>0</v>
      </c>
      <c r="AI25" s="99">
        <v>0</v>
      </c>
      <c r="AJ25" s="99">
        <f t="shared" si="24"/>
        <v>0</v>
      </c>
      <c r="AK25" s="99">
        <f t="shared" si="12"/>
        <v>0</v>
      </c>
      <c r="AL25" s="99">
        <v>40000</v>
      </c>
      <c r="AM25" s="99">
        <f t="shared" si="25"/>
        <v>40000</v>
      </c>
      <c r="AN25" s="99">
        <f t="shared" si="26"/>
        <v>40000</v>
      </c>
      <c r="AO25" s="99">
        <f t="shared" si="13"/>
        <v>60000</v>
      </c>
      <c r="AP25" s="99">
        <v>60000</v>
      </c>
      <c r="AQ25" s="99" t="s">
        <v>441</v>
      </c>
      <c r="AR25" s="305" t="s">
        <v>455</v>
      </c>
      <c r="AS25" s="309"/>
      <c r="AT25" s="349">
        <v>0</v>
      </c>
      <c r="AU25" s="349">
        <f t="shared" si="14"/>
        <v>0</v>
      </c>
      <c r="AW25" s="349">
        <v>0</v>
      </c>
    </row>
    <row r="26" spans="1:54" s="48" customFormat="1" ht="75" customHeight="1">
      <c r="A26" s="13">
        <v>11.2</v>
      </c>
      <c r="B26" s="6" t="s">
        <v>450</v>
      </c>
      <c r="C26" s="86" t="s">
        <v>366</v>
      </c>
      <c r="D26" s="88">
        <v>2017</v>
      </c>
      <c r="E26" s="88" t="s">
        <v>462</v>
      </c>
      <c r="F26" s="82" t="s">
        <v>98</v>
      </c>
      <c r="G26" s="4">
        <v>36315.17</v>
      </c>
      <c r="H26" s="4">
        <v>0</v>
      </c>
      <c r="I26" s="4">
        <v>36315.17</v>
      </c>
      <c r="J26" s="4" t="e">
        <f>SUM(#REF!)</f>
        <v>#REF!</v>
      </c>
      <c r="K26" s="4" t="e">
        <f>I26-J26</f>
        <v>#REF!</v>
      </c>
      <c r="L26" s="4" t="e">
        <f>SUM(#REF!)</f>
        <v>#REF!</v>
      </c>
      <c r="M26" s="4" t="e">
        <f>SUM(#REF!)</f>
        <v>#REF!</v>
      </c>
      <c r="N26" s="4" t="e">
        <f>SUM(#REF!)</f>
        <v>#REF!</v>
      </c>
      <c r="O26" s="5" t="e">
        <f t="shared" ref="O26" si="48">SUM(L26:N26)</f>
        <v>#REF!</v>
      </c>
      <c r="P26" s="5" t="e">
        <f>SUM(#REF!)</f>
        <v>#REF!</v>
      </c>
      <c r="Q26" s="5" t="e">
        <f>SUM(#REF!)</f>
        <v>#REF!</v>
      </c>
      <c r="R26" s="5" t="e">
        <f>SUM(#REF!)</f>
        <v>#REF!</v>
      </c>
      <c r="S26" s="5">
        <v>35704.06</v>
      </c>
      <c r="T26" s="5">
        <f>I26-S26</f>
        <v>611.11000000000058</v>
      </c>
      <c r="U26" s="5">
        <v>9108.41</v>
      </c>
      <c r="V26" s="5">
        <v>0</v>
      </c>
      <c r="W26" s="5">
        <v>0</v>
      </c>
      <c r="X26" s="5">
        <f>SUM(U26:W26)</f>
        <v>9108.41</v>
      </c>
      <c r="Y26" s="5">
        <v>9000</v>
      </c>
      <c r="Z26" s="5">
        <v>4083</v>
      </c>
      <c r="AA26" s="5">
        <f t="shared" si="46"/>
        <v>18108.41</v>
      </c>
      <c r="AB26" s="99">
        <v>0</v>
      </c>
      <c r="AC26" s="5">
        <v>0</v>
      </c>
      <c r="AD26" s="5">
        <f t="shared" si="47"/>
        <v>36315.17</v>
      </c>
      <c r="AE26" s="5">
        <v>120000</v>
      </c>
      <c r="AF26" s="99">
        <v>65413.81</v>
      </c>
      <c r="AG26" s="99">
        <v>0</v>
      </c>
      <c r="AH26" s="99">
        <v>0</v>
      </c>
      <c r="AI26" s="99">
        <v>0</v>
      </c>
      <c r="AJ26" s="99">
        <f t="shared" si="24"/>
        <v>0</v>
      </c>
      <c r="AK26" s="99">
        <f t="shared" si="12"/>
        <v>0</v>
      </c>
      <c r="AL26" s="99">
        <v>0</v>
      </c>
      <c r="AM26" s="99">
        <f t="shared" si="25"/>
        <v>0</v>
      </c>
      <c r="AN26" s="99">
        <f t="shared" si="26"/>
        <v>0</v>
      </c>
      <c r="AO26" s="99">
        <f t="shared" si="13"/>
        <v>36315.17</v>
      </c>
      <c r="AP26" s="99">
        <v>30000</v>
      </c>
      <c r="AQ26" s="99"/>
      <c r="AR26" s="305" t="s">
        <v>229</v>
      </c>
      <c r="AS26" s="308"/>
      <c r="AT26" s="349">
        <v>0</v>
      </c>
      <c r="AU26" s="349">
        <f t="shared" si="14"/>
        <v>0</v>
      </c>
      <c r="AW26" s="349">
        <v>0</v>
      </c>
      <c r="AX26" s="353"/>
      <c r="AY26" s="353"/>
      <c r="BA26" s="353"/>
    </row>
    <row r="27" spans="1:54" ht="52.5" customHeight="1">
      <c r="A27" s="13">
        <v>12</v>
      </c>
      <c r="B27" s="6" t="s">
        <v>12</v>
      </c>
      <c r="C27" s="86">
        <v>2013</v>
      </c>
      <c r="D27" s="86"/>
      <c r="E27" s="86"/>
      <c r="F27" s="82" t="s">
        <v>95</v>
      </c>
      <c r="G27" s="3">
        <v>10000</v>
      </c>
      <c r="H27" s="4">
        <v>0</v>
      </c>
      <c r="I27" s="3">
        <v>10000</v>
      </c>
      <c r="J27" s="5">
        <v>0</v>
      </c>
      <c r="K27" s="5">
        <f t="shared" ref="K27:K35" si="49">I27-J27</f>
        <v>10000</v>
      </c>
      <c r="L27" s="5">
        <v>0</v>
      </c>
      <c r="M27" s="5">
        <v>0</v>
      </c>
      <c r="N27" s="5">
        <v>0</v>
      </c>
      <c r="O27" s="5">
        <f t="shared" si="1"/>
        <v>0</v>
      </c>
      <c r="P27" s="5">
        <v>0</v>
      </c>
      <c r="Q27" s="5">
        <f t="shared" si="2"/>
        <v>0</v>
      </c>
      <c r="R27" s="5">
        <v>0</v>
      </c>
      <c r="S27" s="5">
        <f t="shared" si="23"/>
        <v>0</v>
      </c>
      <c r="T27" s="5">
        <f t="shared" si="4"/>
        <v>10000</v>
      </c>
      <c r="U27" s="5">
        <v>0</v>
      </c>
      <c r="V27" s="5">
        <v>0</v>
      </c>
      <c r="W27" s="5">
        <v>0</v>
      </c>
      <c r="X27" s="5">
        <f t="shared" si="5"/>
        <v>0</v>
      </c>
      <c r="Y27" s="5">
        <v>0</v>
      </c>
      <c r="Z27" s="5">
        <v>0</v>
      </c>
      <c r="AA27" s="5">
        <f t="shared" si="6"/>
        <v>0</v>
      </c>
      <c r="AB27" s="99">
        <v>0</v>
      </c>
      <c r="AC27" s="5">
        <f t="shared" ref="AC27:AC28" si="50">S27+U27+Z27+AB27</f>
        <v>0</v>
      </c>
      <c r="AD27" s="5">
        <f t="shared" si="8"/>
        <v>10000</v>
      </c>
      <c r="AE27" s="99">
        <v>30000</v>
      </c>
      <c r="AF27" s="99">
        <v>10000</v>
      </c>
      <c r="AG27" s="99">
        <v>0</v>
      </c>
      <c r="AH27" s="99">
        <v>0</v>
      </c>
      <c r="AI27" s="99">
        <v>0</v>
      </c>
      <c r="AJ27" s="99">
        <f t="shared" si="24"/>
        <v>0</v>
      </c>
      <c r="AK27" s="99">
        <f t="shared" si="12"/>
        <v>0</v>
      </c>
      <c r="AL27" s="99">
        <v>0</v>
      </c>
      <c r="AM27" s="99">
        <f t="shared" si="25"/>
        <v>0</v>
      </c>
      <c r="AN27" s="99">
        <f t="shared" si="26"/>
        <v>0</v>
      </c>
      <c r="AO27" s="99">
        <f t="shared" si="13"/>
        <v>10000</v>
      </c>
      <c r="AP27" s="99">
        <v>10000</v>
      </c>
      <c r="AQ27" s="99" t="s">
        <v>441</v>
      </c>
      <c r="AR27" s="305" t="s">
        <v>286</v>
      </c>
      <c r="AS27" s="308"/>
      <c r="AT27" s="349">
        <v>0</v>
      </c>
      <c r="AU27" s="349">
        <f t="shared" si="14"/>
        <v>0</v>
      </c>
      <c r="AW27" s="349">
        <v>0</v>
      </c>
    </row>
    <row r="28" spans="1:54" ht="47.25" customHeight="1">
      <c r="A28" s="13">
        <v>13</v>
      </c>
      <c r="B28" s="6" t="s">
        <v>15</v>
      </c>
      <c r="C28" s="88">
        <v>2013</v>
      </c>
      <c r="D28" s="88"/>
      <c r="E28" s="88" t="s">
        <v>143</v>
      </c>
      <c r="F28" s="82" t="s">
        <v>95</v>
      </c>
      <c r="G28" s="3">
        <v>120000</v>
      </c>
      <c r="H28" s="4">
        <v>120000</v>
      </c>
      <c r="I28" s="3">
        <v>120000</v>
      </c>
      <c r="J28" s="5">
        <v>0</v>
      </c>
      <c r="K28" s="5">
        <f t="shared" si="49"/>
        <v>120000</v>
      </c>
      <c r="L28" s="5">
        <v>0</v>
      </c>
      <c r="M28" s="5">
        <v>0</v>
      </c>
      <c r="N28" s="5">
        <v>0</v>
      </c>
      <c r="O28" s="5">
        <f t="shared" si="1"/>
        <v>0</v>
      </c>
      <c r="P28" s="5">
        <v>0</v>
      </c>
      <c r="Q28" s="5">
        <f t="shared" si="2"/>
        <v>0</v>
      </c>
      <c r="R28" s="5">
        <v>0</v>
      </c>
      <c r="S28" s="5">
        <f t="shared" si="23"/>
        <v>0</v>
      </c>
      <c r="T28" s="5">
        <f t="shared" si="4"/>
        <v>120000</v>
      </c>
      <c r="U28" s="5">
        <v>0</v>
      </c>
      <c r="V28" s="5">
        <v>0</v>
      </c>
      <c r="W28" s="5">
        <v>0</v>
      </c>
      <c r="X28" s="5">
        <f t="shared" si="5"/>
        <v>0</v>
      </c>
      <c r="Y28" s="5">
        <v>0</v>
      </c>
      <c r="Z28" s="5">
        <v>0</v>
      </c>
      <c r="AA28" s="5">
        <f t="shared" si="6"/>
        <v>0</v>
      </c>
      <c r="AB28" s="99">
        <v>14784.1</v>
      </c>
      <c r="AC28" s="5">
        <f t="shared" si="50"/>
        <v>14784.1</v>
      </c>
      <c r="AD28" s="5">
        <f t="shared" si="8"/>
        <v>105215.9</v>
      </c>
      <c r="AE28" s="99">
        <v>20000</v>
      </c>
      <c r="AF28" s="99">
        <v>25000</v>
      </c>
      <c r="AG28" s="99">
        <v>0</v>
      </c>
      <c r="AH28" s="99">
        <v>0</v>
      </c>
      <c r="AI28" s="99">
        <v>0</v>
      </c>
      <c r="AJ28" s="99">
        <f t="shared" si="24"/>
        <v>0</v>
      </c>
      <c r="AK28" s="99">
        <f t="shared" si="12"/>
        <v>22000.9</v>
      </c>
      <c r="AL28" s="99">
        <v>15000</v>
      </c>
      <c r="AM28" s="99">
        <f t="shared" si="25"/>
        <v>15000</v>
      </c>
      <c r="AN28" s="99">
        <f t="shared" si="26"/>
        <v>29784.1</v>
      </c>
      <c r="AO28" s="99">
        <f t="shared" si="13"/>
        <v>97999.1</v>
      </c>
      <c r="AP28" s="99">
        <v>87999.1</v>
      </c>
      <c r="AQ28" s="99" t="s">
        <v>441</v>
      </c>
      <c r="AR28" s="305" t="s">
        <v>281</v>
      </c>
      <c r="AS28" s="308"/>
      <c r="AT28" s="349">
        <v>7216.8</v>
      </c>
      <c r="AU28" s="349">
        <f t="shared" si="14"/>
        <v>7216.8</v>
      </c>
      <c r="AW28" s="349">
        <f>998.2+1971.6+9244.2+7161+7985.6+1240+2690.8+520.8+793.6</f>
        <v>32605.799999999996</v>
      </c>
      <c r="AZ28" s="362"/>
      <c r="BB28" s="132"/>
    </row>
    <row r="29" spans="1:54" ht="61.5" customHeight="1">
      <c r="A29" s="13">
        <v>14</v>
      </c>
      <c r="B29" s="6" t="s">
        <v>17</v>
      </c>
      <c r="C29" s="86">
        <v>2013</v>
      </c>
      <c r="D29" s="88"/>
      <c r="E29" s="88" t="s">
        <v>462</v>
      </c>
      <c r="F29" s="82" t="s">
        <v>98</v>
      </c>
      <c r="G29" s="3">
        <v>30000</v>
      </c>
      <c r="H29" s="4">
        <v>0</v>
      </c>
      <c r="I29" s="3">
        <v>30000</v>
      </c>
      <c r="J29" s="5">
        <v>0</v>
      </c>
      <c r="K29" s="5">
        <f t="shared" si="49"/>
        <v>30000</v>
      </c>
      <c r="L29" s="5">
        <v>0</v>
      </c>
      <c r="M29" s="5">
        <v>0</v>
      </c>
      <c r="N29" s="5">
        <v>0</v>
      </c>
      <c r="O29" s="5">
        <f t="shared" si="1"/>
        <v>0</v>
      </c>
      <c r="P29" s="5">
        <v>0</v>
      </c>
      <c r="Q29" s="5">
        <f t="shared" si="2"/>
        <v>0</v>
      </c>
      <c r="R29" s="5">
        <v>0</v>
      </c>
      <c r="S29" s="5">
        <f t="shared" si="23"/>
        <v>0</v>
      </c>
      <c r="T29" s="5">
        <f t="shared" si="4"/>
        <v>30000</v>
      </c>
      <c r="U29" s="5">
        <v>0</v>
      </c>
      <c r="V29" s="5">
        <v>0</v>
      </c>
      <c r="W29" s="5">
        <v>0</v>
      </c>
      <c r="X29" s="5">
        <f t="shared" si="5"/>
        <v>0</v>
      </c>
      <c r="Y29" s="5">
        <v>0</v>
      </c>
      <c r="Z29" s="5">
        <v>0</v>
      </c>
      <c r="AA29" s="5">
        <f t="shared" si="6"/>
        <v>0</v>
      </c>
      <c r="AB29" s="99">
        <v>0</v>
      </c>
      <c r="AC29" s="5">
        <f t="shared" si="40"/>
        <v>0</v>
      </c>
      <c r="AD29" s="5">
        <f t="shared" ref="AD29:AD46" si="51">SUM(I29-AC29)</f>
        <v>30000</v>
      </c>
      <c r="AE29" s="99">
        <v>30000</v>
      </c>
      <c r="AF29" s="99">
        <v>10000</v>
      </c>
      <c r="AG29" s="99">
        <v>0</v>
      </c>
      <c r="AH29" s="99">
        <v>0</v>
      </c>
      <c r="AI29" s="99">
        <v>0</v>
      </c>
      <c r="AJ29" s="99">
        <f t="shared" si="24"/>
        <v>0</v>
      </c>
      <c r="AK29" s="99">
        <f t="shared" si="12"/>
        <v>0</v>
      </c>
      <c r="AL29" s="99">
        <v>0</v>
      </c>
      <c r="AM29" s="99">
        <f t="shared" si="25"/>
        <v>0</v>
      </c>
      <c r="AN29" s="99">
        <f t="shared" si="26"/>
        <v>0</v>
      </c>
      <c r="AO29" s="99">
        <f t="shared" si="13"/>
        <v>30000</v>
      </c>
      <c r="AP29" s="99">
        <v>1000</v>
      </c>
      <c r="AQ29" s="99" t="s">
        <v>441</v>
      </c>
      <c r="AR29" s="305" t="s">
        <v>187</v>
      </c>
      <c r="AS29" s="308"/>
      <c r="AT29" s="349">
        <v>0</v>
      </c>
      <c r="AU29" s="349">
        <f t="shared" si="14"/>
        <v>0</v>
      </c>
      <c r="AW29" s="349">
        <v>0</v>
      </c>
    </row>
    <row r="30" spans="1:54" ht="68.25" customHeight="1">
      <c r="A30" s="13">
        <v>15</v>
      </c>
      <c r="B30" s="6" t="s">
        <v>18</v>
      </c>
      <c r="C30" s="86">
        <v>2013</v>
      </c>
      <c r="D30" s="86"/>
      <c r="E30" s="86" t="s">
        <v>119</v>
      </c>
      <c r="F30" s="82" t="s">
        <v>95</v>
      </c>
      <c r="G30" s="3">
        <v>30000</v>
      </c>
      <c r="H30" s="4">
        <v>0</v>
      </c>
      <c r="I30" s="3">
        <v>30000</v>
      </c>
      <c r="J30" s="5">
        <v>0</v>
      </c>
      <c r="K30" s="5">
        <f t="shared" si="49"/>
        <v>30000</v>
      </c>
      <c r="L30" s="5">
        <v>0</v>
      </c>
      <c r="M30" s="5">
        <v>0</v>
      </c>
      <c r="N30" s="5">
        <v>0</v>
      </c>
      <c r="O30" s="5">
        <f t="shared" si="1"/>
        <v>0</v>
      </c>
      <c r="P30" s="5">
        <v>0</v>
      </c>
      <c r="Q30" s="5">
        <f t="shared" si="2"/>
        <v>0</v>
      </c>
      <c r="R30" s="5">
        <v>0</v>
      </c>
      <c r="S30" s="5">
        <f t="shared" si="23"/>
        <v>0</v>
      </c>
      <c r="T30" s="5">
        <f t="shared" si="4"/>
        <v>30000</v>
      </c>
      <c r="U30" s="5">
        <v>0</v>
      </c>
      <c r="V30" s="5">
        <v>0</v>
      </c>
      <c r="W30" s="5">
        <v>0</v>
      </c>
      <c r="X30" s="5">
        <f t="shared" si="5"/>
        <v>0</v>
      </c>
      <c r="Y30" s="5">
        <v>0</v>
      </c>
      <c r="Z30" s="5">
        <v>0</v>
      </c>
      <c r="AA30" s="5">
        <f t="shared" si="6"/>
        <v>0</v>
      </c>
      <c r="AB30" s="99">
        <v>0</v>
      </c>
      <c r="AC30" s="5">
        <f t="shared" si="40"/>
        <v>0</v>
      </c>
      <c r="AD30" s="5">
        <f t="shared" si="51"/>
        <v>30000</v>
      </c>
      <c r="AE30" s="99">
        <v>100000</v>
      </c>
      <c r="AF30" s="99">
        <v>80000</v>
      </c>
      <c r="AG30" s="99">
        <v>0</v>
      </c>
      <c r="AH30" s="99">
        <v>0</v>
      </c>
      <c r="AI30" s="99">
        <v>0</v>
      </c>
      <c r="AJ30" s="99">
        <f t="shared" si="24"/>
        <v>0</v>
      </c>
      <c r="AK30" s="99">
        <f t="shared" si="12"/>
        <v>0</v>
      </c>
      <c r="AL30" s="99">
        <v>0</v>
      </c>
      <c r="AM30" s="99">
        <f t="shared" si="25"/>
        <v>0</v>
      </c>
      <c r="AN30" s="99">
        <f t="shared" si="26"/>
        <v>0</v>
      </c>
      <c r="AO30" s="99">
        <f t="shared" si="13"/>
        <v>30000</v>
      </c>
      <c r="AP30" s="99">
        <v>30000</v>
      </c>
      <c r="AQ30" s="99" t="s">
        <v>441</v>
      </c>
      <c r="AR30" s="305" t="s">
        <v>282</v>
      </c>
      <c r="AS30" s="308"/>
      <c r="AT30" s="349">
        <v>0</v>
      </c>
      <c r="AU30" s="349">
        <f t="shared" si="14"/>
        <v>0</v>
      </c>
      <c r="AW30" s="349">
        <v>0</v>
      </c>
    </row>
    <row r="31" spans="1:54" ht="53.25" customHeight="1">
      <c r="A31" s="13">
        <v>16</v>
      </c>
      <c r="B31" s="6" t="s">
        <v>19</v>
      </c>
      <c r="C31" s="86">
        <v>2013</v>
      </c>
      <c r="D31" s="86"/>
      <c r="E31" s="86" t="s">
        <v>119</v>
      </c>
      <c r="F31" s="82" t="s">
        <v>95</v>
      </c>
      <c r="G31" s="3">
        <v>30000</v>
      </c>
      <c r="H31" s="4">
        <v>0</v>
      </c>
      <c r="I31" s="3">
        <v>30000</v>
      </c>
      <c r="J31" s="5">
        <v>0</v>
      </c>
      <c r="K31" s="5">
        <f t="shared" si="49"/>
        <v>30000</v>
      </c>
      <c r="L31" s="5">
        <v>0</v>
      </c>
      <c r="M31" s="5">
        <v>0</v>
      </c>
      <c r="N31" s="5">
        <v>0</v>
      </c>
      <c r="O31" s="5">
        <f t="shared" si="1"/>
        <v>0</v>
      </c>
      <c r="P31" s="5">
        <v>0</v>
      </c>
      <c r="Q31" s="5">
        <f>O31+P31</f>
        <v>0</v>
      </c>
      <c r="R31" s="5">
        <v>0</v>
      </c>
      <c r="S31" s="5">
        <f t="shared" si="23"/>
        <v>0</v>
      </c>
      <c r="T31" s="5">
        <f t="shared" si="4"/>
        <v>30000</v>
      </c>
      <c r="U31" s="5">
        <v>0</v>
      </c>
      <c r="V31" s="5">
        <v>0</v>
      </c>
      <c r="W31" s="5">
        <v>0</v>
      </c>
      <c r="X31" s="5">
        <f t="shared" si="5"/>
        <v>0</v>
      </c>
      <c r="Y31" s="5">
        <v>0</v>
      </c>
      <c r="Z31" s="5">
        <v>0</v>
      </c>
      <c r="AA31" s="5">
        <f t="shared" si="6"/>
        <v>0</v>
      </c>
      <c r="AB31" s="99">
        <v>0</v>
      </c>
      <c r="AC31" s="5">
        <f t="shared" si="40"/>
        <v>0</v>
      </c>
      <c r="AD31" s="5">
        <f t="shared" si="51"/>
        <v>30000</v>
      </c>
      <c r="AE31" s="99">
        <v>30000</v>
      </c>
      <c r="AF31" s="99">
        <v>30000</v>
      </c>
      <c r="AG31" s="99">
        <v>0</v>
      </c>
      <c r="AH31" s="99">
        <v>0</v>
      </c>
      <c r="AI31" s="99">
        <v>0</v>
      </c>
      <c r="AJ31" s="99">
        <f t="shared" si="24"/>
        <v>0</v>
      </c>
      <c r="AK31" s="99">
        <f t="shared" si="12"/>
        <v>0</v>
      </c>
      <c r="AL31" s="99">
        <v>0</v>
      </c>
      <c r="AM31" s="99">
        <f t="shared" si="25"/>
        <v>0</v>
      </c>
      <c r="AN31" s="99">
        <f t="shared" si="26"/>
        <v>0</v>
      </c>
      <c r="AO31" s="99">
        <f t="shared" si="13"/>
        <v>30000</v>
      </c>
      <c r="AP31" s="99">
        <v>30000</v>
      </c>
      <c r="AQ31" s="99" t="s">
        <v>441</v>
      </c>
      <c r="AR31" s="305" t="s">
        <v>283</v>
      </c>
      <c r="AS31" s="308"/>
      <c r="AT31" s="349">
        <v>0</v>
      </c>
      <c r="AU31" s="349">
        <f t="shared" si="14"/>
        <v>0</v>
      </c>
      <c r="AW31" s="349">
        <v>0</v>
      </c>
    </row>
    <row r="32" spans="1:54" ht="60" customHeight="1">
      <c r="A32" s="13">
        <v>17</v>
      </c>
      <c r="B32" s="6" t="s">
        <v>20</v>
      </c>
      <c r="C32" s="86">
        <v>2014</v>
      </c>
      <c r="D32" s="86"/>
      <c r="E32" s="86"/>
      <c r="F32" s="82" t="s">
        <v>95</v>
      </c>
      <c r="G32" s="3">
        <v>10000</v>
      </c>
      <c r="H32" s="4">
        <v>0</v>
      </c>
      <c r="I32" s="3">
        <v>10000</v>
      </c>
      <c r="J32" s="5">
        <v>0</v>
      </c>
      <c r="K32" s="5">
        <f t="shared" si="49"/>
        <v>10000</v>
      </c>
      <c r="L32" s="5">
        <v>0</v>
      </c>
      <c r="M32" s="5">
        <v>10000</v>
      </c>
      <c r="N32" s="5">
        <v>0</v>
      </c>
      <c r="O32" s="5">
        <f t="shared" si="1"/>
        <v>10000</v>
      </c>
      <c r="P32" s="5">
        <v>0</v>
      </c>
      <c r="Q32" s="5">
        <f t="shared" si="2"/>
        <v>10000</v>
      </c>
      <c r="R32" s="5">
        <v>0</v>
      </c>
      <c r="S32" s="5">
        <f t="shared" si="23"/>
        <v>0</v>
      </c>
      <c r="T32" s="5">
        <f t="shared" si="4"/>
        <v>10000</v>
      </c>
      <c r="U32" s="5">
        <v>0</v>
      </c>
      <c r="V32" s="5">
        <v>0</v>
      </c>
      <c r="W32" s="5">
        <v>0</v>
      </c>
      <c r="X32" s="5">
        <f t="shared" si="5"/>
        <v>0</v>
      </c>
      <c r="Y32" s="5">
        <v>0</v>
      </c>
      <c r="Z32" s="5">
        <v>0</v>
      </c>
      <c r="AA32" s="5">
        <f t="shared" si="6"/>
        <v>0</v>
      </c>
      <c r="AB32" s="99">
        <v>0</v>
      </c>
      <c r="AC32" s="5">
        <f t="shared" si="40"/>
        <v>0</v>
      </c>
      <c r="AD32" s="5">
        <f t="shared" si="51"/>
        <v>10000</v>
      </c>
      <c r="AE32" s="99">
        <v>70000</v>
      </c>
      <c r="AF32" s="99">
        <v>10000</v>
      </c>
      <c r="AG32" s="99">
        <v>0</v>
      </c>
      <c r="AH32" s="99">
        <v>0</v>
      </c>
      <c r="AI32" s="99">
        <v>0</v>
      </c>
      <c r="AJ32" s="99">
        <f t="shared" si="24"/>
        <v>0</v>
      </c>
      <c r="AK32" s="99">
        <f t="shared" si="12"/>
        <v>0</v>
      </c>
      <c r="AL32" s="99">
        <v>0</v>
      </c>
      <c r="AM32" s="99">
        <f t="shared" si="25"/>
        <v>0</v>
      </c>
      <c r="AN32" s="99">
        <f t="shared" si="26"/>
        <v>0</v>
      </c>
      <c r="AO32" s="99">
        <f t="shared" si="13"/>
        <v>10000</v>
      </c>
      <c r="AP32" s="99">
        <v>10000</v>
      </c>
      <c r="AQ32" s="99" t="s">
        <v>441</v>
      </c>
      <c r="AR32" s="305" t="s">
        <v>286</v>
      </c>
      <c r="AS32" s="308"/>
      <c r="AT32" s="349">
        <v>0</v>
      </c>
      <c r="AU32" s="349">
        <f t="shared" si="14"/>
        <v>0</v>
      </c>
      <c r="AW32" s="349">
        <v>0</v>
      </c>
    </row>
    <row r="33" spans="1:53" ht="72" customHeight="1">
      <c r="A33" s="13">
        <v>18</v>
      </c>
      <c r="B33" s="6" t="s">
        <v>22</v>
      </c>
      <c r="C33" s="86" t="s">
        <v>364</v>
      </c>
      <c r="D33" s="86"/>
      <c r="E33" s="86"/>
      <c r="F33" s="82" t="s">
        <v>95</v>
      </c>
      <c r="G33" s="3">
        <v>70000</v>
      </c>
      <c r="H33" s="4">
        <v>70000</v>
      </c>
      <c r="I33" s="3">
        <v>70000</v>
      </c>
      <c r="J33" s="5">
        <v>10000</v>
      </c>
      <c r="K33" s="5">
        <f t="shared" si="49"/>
        <v>60000</v>
      </c>
      <c r="L33" s="5">
        <v>0</v>
      </c>
      <c r="M33" s="5">
        <v>0</v>
      </c>
      <c r="N33" s="5">
        <v>0</v>
      </c>
      <c r="O33" s="5">
        <f t="shared" si="1"/>
        <v>0</v>
      </c>
      <c r="P33" s="5">
        <v>10000</v>
      </c>
      <c r="Q33" s="5">
        <f t="shared" si="2"/>
        <v>10000</v>
      </c>
      <c r="R33" s="5">
        <v>0</v>
      </c>
      <c r="S33" s="5">
        <f t="shared" si="23"/>
        <v>10000</v>
      </c>
      <c r="T33" s="5">
        <f t="shared" si="4"/>
        <v>60000</v>
      </c>
      <c r="U33" s="5">
        <v>6000</v>
      </c>
      <c r="V33" s="5">
        <v>0</v>
      </c>
      <c r="W33" s="5">
        <v>0</v>
      </c>
      <c r="X33" s="5">
        <f t="shared" si="5"/>
        <v>6000</v>
      </c>
      <c r="Y33" s="5">
        <v>0</v>
      </c>
      <c r="Z33" s="5">
        <v>0</v>
      </c>
      <c r="AA33" s="5">
        <f t="shared" si="6"/>
        <v>6000</v>
      </c>
      <c r="AB33" s="99">
        <v>6000</v>
      </c>
      <c r="AC33" s="5">
        <f>S33+U33+Z33+AB33</f>
        <v>22000</v>
      </c>
      <c r="AD33" s="5">
        <f>I33-AC33</f>
        <v>48000</v>
      </c>
      <c r="AE33" s="99">
        <v>30000</v>
      </c>
      <c r="AF33" s="99">
        <v>15000</v>
      </c>
      <c r="AG33" s="99">
        <v>0</v>
      </c>
      <c r="AH33" s="99">
        <v>0</v>
      </c>
      <c r="AI33" s="99">
        <v>0</v>
      </c>
      <c r="AJ33" s="99">
        <f t="shared" si="24"/>
        <v>0</v>
      </c>
      <c r="AK33" s="99">
        <f t="shared" si="12"/>
        <v>28000</v>
      </c>
      <c r="AL33" s="99">
        <v>0</v>
      </c>
      <c r="AM33" s="99">
        <f t="shared" si="25"/>
        <v>0</v>
      </c>
      <c r="AN33" s="99">
        <f t="shared" si="26"/>
        <v>22000</v>
      </c>
      <c r="AO33" s="99">
        <f t="shared" si="13"/>
        <v>42000</v>
      </c>
      <c r="AP33" s="99">
        <v>35000</v>
      </c>
      <c r="AQ33" s="99" t="s">
        <v>441</v>
      </c>
      <c r="AR33" s="305" t="s">
        <v>237</v>
      </c>
      <c r="AS33" s="308"/>
      <c r="AT33" s="349">
        <v>6000</v>
      </c>
      <c r="AU33" s="349">
        <f t="shared" si="14"/>
        <v>6000</v>
      </c>
      <c r="AW33" s="349">
        <v>0</v>
      </c>
      <c r="AY33" s="364"/>
    </row>
    <row r="34" spans="1:53" ht="70.5" customHeight="1">
      <c r="A34" s="13">
        <v>19</v>
      </c>
      <c r="B34" s="6" t="s">
        <v>345</v>
      </c>
      <c r="C34" s="86">
        <v>2016</v>
      </c>
      <c r="D34" s="86"/>
      <c r="E34" s="86" t="s">
        <v>238</v>
      </c>
      <c r="F34" s="82" t="s">
        <v>100</v>
      </c>
      <c r="G34" s="3">
        <v>80000</v>
      </c>
      <c r="H34" s="4">
        <v>80000</v>
      </c>
      <c r="I34" s="3">
        <v>80000</v>
      </c>
      <c r="J34" s="5">
        <v>0</v>
      </c>
      <c r="K34" s="5">
        <f t="shared" si="49"/>
        <v>80000</v>
      </c>
      <c r="L34" s="5">
        <v>0</v>
      </c>
      <c r="M34" s="5">
        <v>0</v>
      </c>
      <c r="N34" s="5">
        <v>0</v>
      </c>
      <c r="O34" s="5">
        <f t="shared" si="1"/>
        <v>0</v>
      </c>
      <c r="P34" s="5">
        <v>0</v>
      </c>
      <c r="Q34" s="5">
        <f t="shared" si="2"/>
        <v>0</v>
      </c>
      <c r="R34" s="5">
        <v>0</v>
      </c>
      <c r="S34" s="5">
        <f t="shared" si="23"/>
        <v>0</v>
      </c>
      <c r="T34" s="5">
        <f t="shared" si="4"/>
        <v>80000</v>
      </c>
      <c r="U34" s="5">
        <v>0</v>
      </c>
      <c r="V34" s="5">
        <v>0</v>
      </c>
      <c r="W34" s="5">
        <v>0</v>
      </c>
      <c r="X34" s="5">
        <f t="shared" si="5"/>
        <v>0</v>
      </c>
      <c r="Y34" s="5">
        <v>0</v>
      </c>
      <c r="Z34" s="5">
        <v>0</v>
      </c>
      <c r="AA34" s="5">
        <f t="shared" si="6"/>
        <v>0</v>
      </c>
      <c r="AB34" s="99">
        <v>0</v>
      </c>
      <c r="AC34" s="5">
        <f t="shared" si="40"/>
        <v>0</v>
      </c>
      <c r="AD34" s="5">
        <f t="shared" si="51"/>
        <v>80000</v>
      </c>
      <c r="AE34" s="99">
        <v>80000</v>
      </c>
      <c r="AF34" s="99">
        <v>80000</v>
      </c>
      <c r="AG34" s="99">
        <v>0</v>
      </c>
      <c r="AH34" s="99">
        <v>0</v>
      </c>
      <c r="AI34" s="99">
        <v>0</v>
      </c>
      <c r="AJ34" s="99">
        <f t="shared" si="24"/>
        <v>0</v>
      </c>
      <c r="AK34" s="99">
        <f t="shared" si="12"/>
        <v>0</v>
      </c>
      <c r="AL34" s="99">
        <v>0</v>
      </c>
      <c r="AM34" s="99">
        <f t="shared" si="25"/>
        <v>0</v>
      </c>
      <c r="AN34" s="99">
        <f t="shared" si="26"/>
        <v>0</v>
      </c>
      <c r="AO34" s="99">
        <f t="shared" si="13"/>
        <v>80000</v>
      </c>
      <c r="AP34" s="99">
        <v>80000</v>
      </c>
      <c r="AQ34" s="99" t="s">
        <v>441</v>
      </c>
      <c r="AR34" s="305" t="s">
        <v>134</v>
      </c>
      <c r="AS34" s="308"/>
      <c r="AT34" s="349">
        <v>0</v>
      </c>
      <c r="AU34" s="349">
        <f t="shared" si="14"/>
        <v>0</v>
      </c>
      <c r="AW34" s="349">
        <v>0</v>
      </c>
    </row>
    <row r="35" spans="1:53" ht="60" customHeight="1">
      <c r="A35" s="13">
        <v>20</v>
      </c>
      <c r="B35" s="6" t="s">
        <v>714</v>
      </c>
      <c r="C35" s="86" t="s">
        <v>364</v>
      </c>
      <c r="D35" s="88"/>
      <c r="E35" s="88" t="s">
        <v>462</v>
      </c>
      <c r="F35" s="82" t="s">
        <v>94</v>
      </c>
      <c r="G35" s="3">
        <v>100000</v>
      </c>
      <c r="H35" s="4">
        <v>0</v>
      </c>
      <c r="I35" s="3">
        <v>100000</v>
      </c>
      <c r="J35" s="5">
        <v>0</v>
      </c>
      <c r="K35" s="5">
        <f t="shared" si="49"/>
        <v>100000</v>
      </c>
      <c r="L35" s="5">
        <v>0</v>
      </c>
      <c r="M35" s="5">
        <v>0</v>
      </c>
      <c r="N35" s="5">
        <v>0</v>
      </c>
      <c r="O35" s="5">
        <f t="shared" si="1"/>
        <v>0</v>
      </c>
      <c r="P35" s="5">
        <v>0</v>
      </c>
      <c r="Q35" s="5">
        <f t="shared" si="2"/>
        <v>0</v>
      </c>
      <c r="R35" s="5">
        <v>0</v>
      </c>
      <c r="S35" s="5">
        <f t="shared" si="23"/>
        <v>0</v>
      </c>
      <c r="T35" s="5">
        <f t="shared" si="4"/>
        <v>100000</v>
      </c>
      <c r="U35" s="5">
        <v>0</v>
      </c>
      <c r="V35" s="5">
        <v>0</v>
      </c>
      <c r="W35" s="5">
        <v>0</v>
      </c>
      <c r="X35" s="5">
        <f t="shared" si="5"/>
        <v>0</v>
      </c>
      <c r="Y35" s="5">
        <v>0</v>
      </c>
      <c r="Z35" s="5">
        <v>0</v>
      </c>
      <c r="AA35" s="5">
        <f t="shared" si="6"/>
        <v>0</v>
      </c>
      <c r="AB35" s="99">
        <v>0</v>
      </c>
      <c r="AC35" s="5">
        <f t="shared" si="40"/>
        <v>0</v>
      </c>
      <c r="AD35" s="5">
        <f t="shared" si="51"/>
        <v>100000</v>
      </c>
      <c r="AE35" s="99">
        <v>50000</v>
      </c>
      <c r="AF35" s="99">
        <v>5000</v>
      </c>
      <c r="AG35" s="99">
        <v>0</v>
      </c>
      <c r="AH35" s="99">
        <v>0</v>
      </c>
      <c r="AI35" s="99">
        <v>0</v>
      </c>
      <c r="AJ35" s="99">
        <f t="shared" si="24"/>
        <v>0</v>
      </c>
      <c r="AK35" s="99">
        <f t="shared" si="12"/>
        <v>0</v>
      </c>
      <c r="AL35" s="99">
        <v>0</v>
      </c>
      <c r="AM35" s="99">
        <f t="shared" si="25"/>
        <v>0</v>
      </c>
      <c r="AN35" s="99">
        <f t="shared" si="26"/>
        <v>0</v>
      </c>
      <c r="AO35" s="99">
        <f t="shared" si="13"/>
        <v>100000</v>
      </c>
      <c r="AP35" s="99">
        <v>100000</v>
      </c>
      <c r="AQ35" s="99" t="s">
        <v>441</v>
      </c>
      <c r="AR35" s="305" t="s">
        <v>187</v>
      </c>
      <c r="AS35" s="308"/>
      <c r="AT35" s="349">
        <v>0</v>
      </c>
      <c r="AU35" s="349">
        <f t="shared" si="14"/>
        <v>0</v>
      </c>
      <c r="AW35" s="349">
        <v>0</v>
      </c>
    </row>
    <row r="36" spans="1:53" s="93" customFormat="1" ht="42.75" customHeight="1">
      <c r="A36" s="14">
        <v>21</v>
      </c>
      <c r="B36" s="102" t="s">
        <v>133</v>
      </c>
      <c r="C36" s="301" t="s">
        <v>365</v>
      </c>
      <c r="D36" s="301"/>
      <c r="E36" s="301" t="s">
        <v>462</v>
      </c>
      <c r="F36" s="103" t="s">
        <v>95</v>
      </c>
      <c r="G36" s="104">
        <v>2904000</v>
      </c>
      <c r="H36" s="104">
        <f>SUM(H37:H52)</f>
        <v>2604000</v>
      </c>
      <c r="I36" s="104">
        <v>2904000</v>
      </c>
      <c r="J36" s="104">
        <f t="shared" ref="J36:AF36" si="52">SUM(J37:J49)</f>
        <v>0</v>
      </c>
      <c r="K36" s="104">
        <f t="shared" si="52"/>
        <v>2346000</v>
      </c>
      <c r="L36" s="104">
        <f t="shared" si="52"/>
        <v>0</v>
      </c>
      <c r="M36" s="104">
        <f t="shared" si="52"/>
        <v>6150</v>
      </c>
      <c r="N36" s="104">
        <f t="shared" si="52"/>
        <v>0</v>
      </c>
      <c r="O36" s="104">
        <f t="shared" si="52"/>
        <v>6150</v>
      </c>
      <c r="P36" s="104">
        <f t="shared" si="52"/>
        <v>0</v>
      </c>
      <c r="Q36" s="104">
        <f t="shared" si="52"/>
        <v>6150</v>
      </c>
      <c r="R36" s="104">
        <f t="shared" si="52"/>
        <v>12300</v>
      </c>
      <c r="S36" s="104">
        <f t="shared" si="52"/>
        <v>12300</v>
      </c>
      <c r="T36" s="104">
        <f t="shared" si="52"/>
        <v>2333700</v>
      </c>
      <c r="U36" s="104">
        <f t="shared" si="52"/>
        <v>18450</v>
      </c>
      <c r="V36" s="104">
        <f t="shared" si="52"/>
        <v>0</v>
      </c>
      <c r="W36" s="104">
        <f t="shared" si="52"/>
        <v>0</v>
      </c>
      <c r="X36" s="104">
        <f t="shared" si="52"/>
        <v>18450</v>
      </c>
      <c r="Y36" s="104">
        <f t="shared" si="52"/>
        <v>0</v>
      </c>
      <c r="Z36" s="104">
        <f t="shared" si="52"/>
        <v>0</v>
      </c>
      <c r="AA36" s="104">
        <f t="shared" si="52"/>
        <v>18450</v>
      </c>
      <c r="AB36" s="104">
        <f t="shared" si="52"/>
        <v>0</v>
      </c>
      <c r="AC36" s="104">
        <f t="shared" si="52"/>
        <v>30750</v>
      </c>
      <c r="AD36" s="104">
        <f t="shared" si="52"/>
        <v>2315250</v>
      </c>
      <c r="AE36" s="104">
        <f t="shared" si="52"/>
        <v>1896160</v>
      </c>
      <c r="AF36" s="104">
        <f t="shared" si="52"/>
        <v>1459250</v>
      </c>
      <c r="AG36" s="104">
        <v>0</v>
      </c>
      <c r="AH36" s="104">
        <v>0</v>
      </c>
      <c r="AI36" s="104">
        <v>0</v>
      </c>
      <c r="AJ36" s="104">
        <f t="shared" si="24"/>
        <v>0</v>
      </c>
      <c r="AK36" s="129">
        <f t="shared" si="12"/>
        <v>30750</v>
      </c>
      <c r="AL36" s="104">
        <v>100000</v>
      </c>
      <c r="AM36" s="104">
        <f t="shared" si="25"/>
        <v>100000</v>
      </c>
      <c r="AN36" s="104">
        <f t="shared" si="26"/>
        <v>130750</v>
      </c>
      <c r="AO36" s="129">
        <f t="shared" si="13"/>
        <v>2873250</v>
      </c>
      <c r="AP36" s="104">
        <f>AP37+AP38+AP39+AP40+AP41+AP42+AP43+AP44+AP45+AP46+AP47+AP48+AP49+AP50+AP51+AP52</f>
        <v>875000</v>
      </c>
      <c r="AQ36" s="104" t="s">
        <v>441</v>
      </c>
      <c r="AR36" s="327" t="s">
        <v>23</v>
      </c>
      <c r="AS36" s="309"/>
      <c r="AT36" s="349">
        <v>0</v>
      </c>
      <c r="AU36" s="349">
        <f t="shared" si="14"/>
        <v>0</v>
      </c>
      <c r="AW36" s="349">
        <v>0</v>
      </c>
      <c r="AX36" s="354"/>
      <c r="AY36" s="354"/>
      <c r="BA36" s="354"/>
    </row>
    <row r="37" spans="1:53" ht="54" customHeight="1">
      <c r="A37" s="13">
        <v>21.1</v>
      </c>
      <c r="B37" s="29" t="s">
        <v>175</v>
      </c>
      <c r="C37" s="88">
        <v>2015</v>
      </c>
      <c r="D37" s="88"/>
      <c r="E37" s="88" t="s">
        <v>462</v>
      </c>
      <c r="F37" s="84" t="s">
        <v>98</v>
      </c>
      <c r="G37" s="45">
        <v>186000</v>
      </c>
      <c r="H37" s="45">
        <v>186000</v>
      </c>
      <c r="I37" s="45">
        <v>186000</v>
      </c>
      <c r="J37" s="47">
        <v>0</v>
      </c>
      <c r="K37" s="47">
        <f>I37-J37</f>
        <v>186000</v>
      </c>
      <c r="L37" s="47">
        <v>0</v>
      </c>
      <c r="M37" s="47">
        <v>6150</v>
      </c>
      <c r="N37" s="47">
        <v>0</v>
      </c>
      <c r="O37" s="5">
        <f t="shared" si="1"/>
        <v>6150</v>
      </c>
      <c r="P37" s="47">
        <v>0</v>
      </c>
      <c r="Q37" s="5">
        <f t="shared" si="2"/>
        <v>6150</v>
      </c>
      <c r="R37" s="5">
        <v>6150</v>
      </c>
      <c r="S37" s="5">
        <f t="shared" si="23"/>
        <v>6150</v>
      </c>
      <c r="T37" s="5">
        <f t="shared" si="4"/>
        <v>179850</v>
      </c>
      <c r="U37" s="5">
        <v>0</v>
      </c>
      <c r="V37" s="5">
        <v>0</v>
      </c>
      <c r="W37" s="5">
        <v>0</v>
      </c>
      <c r="X37" s="5">
        <f t="shared" si="5"/>
        <v>0</v>
      </c>
      <c r="Y37" s="5">
        <v>0</v>
      </c>
      <c r="Z37" s="5">
        <v>0</v>
      </c>
      <c r="AA37" s="5">
        <f t="shared" si="6"/>
        <v>0</v>
      </c>
      <c r="AB37" s="110">
        <v>0</v>
      </c>
      <c r="AC37" s="5">
        <f t="shared" si="40"/>
        <v>6150</v>
      </c>
      <c r="AD37" s="5">
        <f t="shared" si="51"/>
        <v>179850</v>
      </c>
      <c r="AE37" s="110">
        <v>143850</v>
      </c>
      <c r="AF37" s="110">
        <v>179850</v>
      </c>
      <c r="AG37" s="110">
        <v>0</v>
      </c>
      <c r="AH37" s="110">
        <v>0</v>
      </c>
      <c r="AI37" s="110">
        <v>0</v>
      </c>
      <c r="AJ37" s="99">
        <f t="shared" si="24"/>
        <v>0</v>
      </c>
      <c r="AK37" s="99">
        <f t="shared" si="12"/>
        <v>6150</v>
      </c>
      <c r="AL37" s="110">
        <v>0</v>
      </c>
      <c r="AM37" s="99">
        <f t="shared" si="25"/>
        <v>0</v>
      </c>
      <c r="AN37" s="99">
        <f t="shared" si="26"/>
        <v>6150</v>
      </c>
      <c r="AO37" s="99">
        <f t="shared" si="13"/>
        <v>179850</v>
      </c>
      <c r="AP37" s="110">
        <v>100000</v>
      </c>
      <c r="AQ37" s="110"/>
      <c r="AR37" s="305" t="s">
        <v>78</v>
      </c>
      <c r="AS37" s="308"/>
      <c r="AT37" s="349">
        <v>0</v>
      </c>
      <c r="AU37" s="349">
        <f t="shared" si="14"/>
        <v>0</v>
      </c>
      <c r="AW37" s="349">
        <v>0</v>
      </c>
    </row>
    <row r="38" spans="1:53" ht="52.5" customHeight="1">
      <c r="A38" s="13">
        <v>21.2</v>
      </c>
      <c r="B38" s="29" t="s">
        <v>176</v>
      </c>
      <c r="C38" s="88">
        <v>2015</v>
      </c>
      <c r="D38" s="88"/>
      <c r="E38" s="88" t="s">
        <v>462</v>
      </c>
      <c r="F38" s="84" t="s">
        <v>93</v>
      </c>
      <c r="G38" s="45">
        <v>186000</v>
      </c>
      <c r="H38" s="45">
        <v>186000</v>
      </c>
      <c r="I38" s="45">
        <v>186000</v>
      </c>
      <c r="J38" s="47">
        <v>0</v>
      </c>
      <c r="K38" s="47">
        <f t="shared" ref="K38:K55" si="53">I38-J38</f>
        <v>186000</v>
      </c>
      <c r="L38" s="47">
        <v>0</v>
      </c>
      <c r="M38" s="47">
        <v>0</v>
      </c>
      <c r="N38" s="47">
        <v>0</v>
      </c>
      <c r="O38" s="5">
        <f t="shared" ref="O38:O63" si="54">SUM(L38:N38)</f>
        <v>0</v>
      </c>
      <c r="P38" s="47">
        <v>0</v>
      </c>
      <c r="Q38" s="5">
        <f t="shared" ref="Q38:Q63" si="55">O38+P38</f>
        <v>0</v>
      </c>
      <c r="R38" s="5">
        <v>0</v>
      </c>
      <c r="S38" s="5">
        <f t="shared" si="23"/>
        <v>0</v>
      </c>
      <c r="T38" s="5">
        <f t="shared" si="4"/>
        <v>186000</v>
      </c>
      <c r="U38" s="5">
        <v>6150</v>
      </c>
      <c r="V38" s="5">
        <v>0</v>
      </c>
      <c r="W38" s="5">
        <v>0</v>
      </c>
      <c r="X38" s="5">
        <f t="shared" si="5"/>
        <v>6150</v>
      </c>
      <c r="Y38" s="5">
        <v>0</v>
      </c>
      <c r="Z38" s="5">
        <v>0</v>
      </c>
      <c r="AA38" s="5">
        <f t="shared" si="6"/>
        <v>6150</v>
      </c>
      <c r="AB38" s="110">
        <v>0</v>
      </c>
      <c r="AC38" s="5">
        <f t="shared" si="40"/>
        <v>6150</v>
      </c>
      <c r="AD38" s="5">
        <f t="shared" si="51"/>
        <v>179850</v>
      </c>
      <c r="AE38" s="110">
        <v>150000</v>
      </c>
      <c r="AF38" s="110">
        <v>179850</v>
      </c>
      <c r="AG38" s="110">
        <v>0</v>
      </c>
      <c r="AH38" s="110">
        <v>0</v>
      </c>
      <c r="AI38" s="110">
        <v>0</v>
      </c>
      <c r="AJ38" s="99">
        <f t="shared" si="24"/>
        <v>0</v>
      </c>
      <c r="AK38" s="99">
        <f t="shared" si="12"/>
        <v>6150</v>
      </c>
      <c r="AL38" s="110">
        <v>0</v>
      </c>
      <c r="AM38" s="99">
        <f t="shared" si="25"/>
        <v>0</v>
      </c>
      <c r="AN38" s="99">
        <f t="shared" si="26"/>
        <v>6150</v>
      </c>
      <c r="AO38" s="99">
        <f t="shared" si="13"/>
        <v>179850</v>
      </c>
      <c r="AP38" s="110">
        <v>100000</v>
      </c>
      <c r="AQ38" s="110"/>
      <c r="AR38" s="305" t="s">
        <v>78</v>
      </c>
      <c r="AS38" s="308"/>
      <c r="AT38" s="349">
        <v>0</v>
      </c>
      <c r="AU38" s="349">
        <f t="shared" si="14"/>
        <v>0</v>
      </c>
      <c r="AW38" s="349">
        <v>0</v>
      </c>
    </row>
    <row r="39" spans="1:53" ht="55.5" customHeight="1">
      <c r="A39" s="13">
        <v>21.3</v>
      </c>
      <c r="B39" s="29" t="s">
        <v>177</v>
      </c>
      <c r="C39" s="88">
        <v>2015</v>
      </c>
      <c r="D39" s="88"/>
      <c r="E39" s="88" t="s">
        <v>462</v>
      </c>
      <c r="F39" s="84" t="s">
        <v>126</v>
      </c>
      <c r="G39" s="45">
        <v>186000</v>
      </c>
      <c r="H39" s="45">
        <v>186000</v>
      </c>
      <c r="I39" s="45">
        <v>186000</v>
      </c>
      <c r="J39" s="47">
        <v>0</v>
      </c>
      <c r="K39" s="47">
        <f t="shared" si="53"/>
        <v>186000</v>
      </c>
      <c r="L39" s="47">
        <v>0</v>
      </c>
      <c r="M39" s="47">
        <v>0</v>
      </c>
      <c r="N39" s="47">
        <v>0</v>
      </c>
      <c r="O39" s="5">
        <f t="shared" si="54"/>
        <v>0</v>
      </c>
      <c r="P39" s="47">
        <v>0</v>
      </c>
      <c r="Q39" s="5">
        <f t="shared" si="55"/>
        <v>0</v>
      </c>
      <c r="R39" s="5">
        <v>6150</v>
      </c>
      <c r="S39" s="5">
        <f t="shared" si="23"/>
        <v>6150</v>
      </c>
      <c r="T39" s="5">
        <f t="shared" si="4"/>
        <v>179850</v>
      </c>
      <c r="U39" s="5">
        <v>0</v>
      </c>
      <c r="V39" s="5">
        <v>0</v>
      </c>
      <c r="W39" s="5">
        <v>0</v>
      </c>
      <c r="X39" s="5">
        <f t="shared" si="5"/>
        <v>0</v>
      </c>
      <c r="Y39" s="5">
        <v>0</v>
      </c>
      <c r="Z39" s="5">
        <v>0</v>
      </c>
      <c r="AA39" s="5">
        <f t="shared" si="6"/>
        <v>0</v>
      </c>
      <c r="AB39" s="110">
        <v>0</v>
      </c>
      <c r="AC39" s="5">
        <f t="shared" si="40"/>
        <v>6150</v>
      </c>
      <c r="AD39" s="5">
        <f t="shared" si="51"/>
        <v>179850</v>
      </c>
      <c r="AE39" s="110">
        <v>143850</v>
      </c>
      <c r="AF39" s="110">
        <v>179850</v>
      </c>
      <c r="AG39" s="110">
        <v>0</v>
      </c>
      <c r="AH39" s="110">
        <v>0</v>
      </c>
      <c r="AI39" s="110">
        <v>0</v>
      </c>
      <c r="AJ39" s="99">
        <f t="shared" si="24"/>
        <v>0</v>
      </c>
      <c r="AK39" s="99">
        <f t="shared" si="12"/>
        <v>6150</v>
      </c>
      <c r="AL39" s="110">
        <v>0</v>
      </c>
      <c r="AM39" s="99">
        <f t="shared" si="25"/>
        <v>0</v>
      </c>
      <c r="AN39" s="99">
        <f t="shared" si="26"/>
        <v>6150</v>
      </c>
      <c r="AO39" s="99">
        <f t="shared" si="13"/>
        <v>179850</v>
      </c>
      <c r="AP39" s="110">
        <v>100000</v>
      </c>
      <c r="AQ39" s="110"/>
      <c r="AR39" s="305" t="s">
        <v>78</v>
      </c>
      <c r="AS39" s="308"/>
      <c r="AT39" s="349">
        <v>0</v>
      </c>
      <c r="AU39" s="349">
        <f t="shared" si="14"/>
        <v>0</v>
      </c>
      <c r="AW39" s="349">
        <v>0</v>
      </c>
    </row>
    <row r="40" spans="1:53" ht="52.5" customHeight="1">
      <c r="A40" s="13">
        <v>21.4</v>
      </c>
      <c r="B40" s="29" t="s">
        <v>178</v>
      </c>
      <c r="C40" s="88">
        <v>2015</v>
      </c>
      <c r="D40" s="88"/>
      <c r="E40" s="88" t="s">
        <v>462</v>
      </c>
      <c r="F40" s="84" t="s">
        <v>94</v>
      </c>
      <c r="G40" s="45">
        <v>186000</v>
      </c>
      <c r="H40" s="45">
        <v>186000</v>
      </c>
      <c r="I40" s="45">
        <v>186000</v>
      </c>
      <c r="J40" s="47">
        <v>0</v>
      </c>
      <c r="K40" s="47">
        <f t="shared" si="53"/>
        <v>186000</v>
      </c>
      <c r="L40" s="47">
        <v>0</v>
      </c>
      <c r="M40" s="47">
        <v>0</v>
      </c>
      <c r="N40" s="47">
        <v>0</v>
      </c>
      <c r="O40" s="5">
        <f t="shared" si="54"/>
        <v>0</v>
      </c>
      <c r="P40" s="47">
        <v>0</v>
      </c>
      <c r="Q40" s="5">
        <f t="shared" si="55"/>
        <v>0</v>
      </c>
      <c r="R40" s="5">
        <v>0</v>
      </c>
      <c r="S40" s="5">
        <f t="shared" si="23"/>
        <v>0</v>
      </c>
      <c r="T40" s="5">
        <f t="shared" si="4"/>
        <v>186000</v>
      </c>
      <c r="U40" s="5">
        <v>0</v>
      </c>
      <c r="V40" s="5">
        <v>0</v>
      </c>
      <c r="W40" s="5">
        <v>0</v>
      </c>
      <c r="X40" s="5">
        <f t="shared" si="5"/>
        <v>0</v>
      </c>
      <c r="Y40" s="5">
        <v>0</v>
      </c>
      <c r="Z40" s="5">
        <v>0</v>
      </c>
      <c r="AA40" s="5">
        <f t="shared" si="6"/>
        <v>0</v>
      </c>
      <c r="AB40" s="110">
        <v>0</v>
      </c>
      <c r="AC40" s="5">
        <f t="shared" si="40"/>
        <v>0</v>
      </c>
      <c r="AD40" s="5">
        <f t="shared" si="51"/>
        <v>186000</v>
      </c>
      <c r="AE40" s="110">
        <v>150000</v>
      </c>
      <c r="AF40" s="110">
        <v>70000</v>
      </c>
      <c r="AG40" s="110">
        <v>0</v>
      </c>
      <c r="AH40" s="110">
        <v>0</v>
      </c>
      <c r="AI40" s="110">
        <v>0</v>
      </c>
      <c r="AJ40" s="99">
        <f t="shared" si="24"/>
        <v>0</v>
      </c>
      <c r="AK40" s="99">
        <f t="shared" si="12"/>
        <v>0</v>
      </c>
      <c r="AL40" s="110">
        <v>0</v>
      </c>
      <c r="AM40" s="99">
        <f t="shared" si="25"/>
        <v>0</v>
      </c>
      <c r="AN40" s="99">
        <f t="shared" si="26"/>
        <v>0</v>
      </c>
      <c r="AO40" s="99">
        <f t="shared" si="13"/>
        <v>186000</v>
      </c>
      <c r="AP40" s="110">
        <v>35000</v>
      </c>
      <c r="AQ40" s="110"/>
      <c r="AR40" s="305" t="s">
        <v>459</v>
      </c>
      <c r="AS40" s="308"/>
      <c r="AT40" s="349">
        <v>0</v>
      </c>
      <c r="AU40" s="349">
        <f t="shared" si="14"/>
        <v>0</v>
      </c>
      <c r="AW40" s="349">
        <v>0</v>
      </c>
    </row>
    <row r="41" spans="1:53" ht="54.75" customHeight="1">
      <c r="A41" s="13">
        <v>21.5</v>
      </c>
      <c r="B41" s="29" t="s">
        <v>179</v>
      </c>
      <c r="C41" s="88">
        <v>2015</v>
      </c>
      <c r="D41" s="88"/>
      <c r="E41" s="88" t="s">
        <v>462</v>
      </c>
      <c r="F41" s="84" t="s">
        <v>107</v>
      </c>
      <c r="G41" s="45">
        <v>186000</v>
      </c>
      <c r="H41" s="45">
        <v>186000</v>
      </c>
      <c r="I41" s="45">
        <v>186000</v>
      </c>
      <c r="J41" s="47">
        <v>0</v>
      </c>
      <c r="K41" s="47">
        <f t="shared" si="53"/>
        <v>186000</v>
      </c>
      <c r="L41" s="47">
        <v>0</v>
      </c>
      <c r="M41" s="47">
        <v>0</v>
      </c>
      <c r="N41" s="47">
        <v>0</v>
      </c>
      <c r="O41" s="5">
        <f t="shared" si="54"/>
        <v>0</v>
      </c>
      <c r="P41" s="47">
        <v>0</v>
      </c>
      <c r="Q41" s="5">
        <f t="shared" si="55"/>
        <v>0</v>
      </c>
      <c r="R41" s="5">
        <v>0</v>
      </c>
      <c r="S41" s="5">
        <f t="shared" si="23"/>
        <v>0</v>
      </c>
      <c r="T41" s="5">
        <f t="shared" si="4"/>
        <v>186000</v>
      </c>
      <c r="U41" s="5">
        <v>6150</v>
      </c>
      <c r="V41" s="5">
        <v>0</v>
      </c>
      <c r="W41" s="5">
        <v>0</v>
      </c>
      <c r="X41" s="5">
        <f t="shared" si="5"/>
        <v>6150</v>
      </c>
      <c r="Y41" s="5">
        <v>0</v>
      </c>
      <c r="Z41" s="5">
        <v>0</v>
      </c>
      <c r="AA41" s="5">
        <f t="shared" si="6"/>
        <v>6150</v>
      </c>
      <c r="AB41" s="110">
        <v>0</v>
      </c>
      <c r="AC41" s="5">
        <f t="shared" si="40"/>
        <v>6150</v>
      </c>
      <c r="AD41" s="5">
        <f t="shared" si="51"/>
        <v>179850</v>
      </c>
      <c r="AE41" s="110">
        <v>150000</v>
      </c>
      <c r="AF41" s="110">
        <v>179850</v>
      </c>
      <c r="AG41" s="110">
        <v>0</v>
      </c>
      <c r="AH41" s="110">
        <v>0</v>
      </c>
      <c r="AI41" s="110">
        <v>0</v>
      </c>
      <c r="AJ41" s="99">
        <f t="shared" si="24"/>
        <v>0</v>
      </c>
      <c r="AK41" s="99">
        <f t="shared" si="12"/>
        <v>6150</v>
      </c>
      <c r="AL41" s="110">
        <v>0</v>
      </c>
      <c r="AM41" s="99">
        <f t="shared" si="25"/>
        <v>0</v>
      </c>
      <c r="AN41" s="99">
        <f t="shared" si="26"/>
        <v>6150</v>
      </c>
      <c r="AO41" s="99">
        <f t="shared" si="13"/>
        <v>179850</v>
      </c>
      <c r="AP41" s="110">
        <v>100000</v>
      </c>
      <c r="AQ41" s="110"/>
      <c r="AR41" s="305" t="s">
        <v>78</v>
      </c>
      <c r="AS41" s="308"/>
      <c r="AT41" s="349">
        <v>0</v>
      </c>
      <c r="AU41" s="349">
        <f t="shared" si="14"/>
        <v>0</v>
      </c>
      <c r="AW41" s="349">
        <v>0</v>
      </c>
    </row>
    <row r="42" spans="1:53" ht="57.75" customHeight="1">
      <c r="A42" s="13">
        <v>21.6</v>
      </c>
      <c r="B42" s="29" t="s">
        <v>180</v>
      </c>
      <c r="C42" s="88">
        <v>2015</v>
      </c>
      <c r="D42" s="88"/>
      <c r="E42" s="88" t="s">
        <v>462</v>
      </c>
      <c r="F42" s="84" t="s">
        <v>89</v>
      </c>
      <c r="G42" s="45">
        <v>186000</v>
      </c>
      <c r="H42" s="45">
        <v>186000</v>
      </c>
      <c r="I42" s="45">
        <v>186000</v>
      </c>
      <c r="J42" s="47">
        <v>0</v>
      </c>
      <c r="K42" s="47">
        <f t="shared" si="53"/>
        <v>186000</v>
      </c>
      <c r="L42" s="47">
        <v>0</v>
      </c>
      <c r="M42" s="47">
        <v>0</v>
      </c>
      <c r="N42" s="47">
        <v>0</v>
      </c>
      <c r="O42" s="5">
        <f t="shared" si="54"/>
        <v>0</v>
      </c>
      <c r="P42" s="47">
        <v>0</v>
      </c>
      <c r="Q42" s="5">
        <f t="shared" si="55"/>
        <v>0</v>
      </c>
      <c r="R42" s="5">
        <v>0</v>
      </c>
      <c r="S42" s="5">
        <f t="shared" si="23"/>
        <v>0</v>
      </c>
      <c r="T42" s="5">
        <f t="shared" si="4"/>
        <v>186000</v>
      </c>
      <c r="U42" s="5">
        <v>6150</v>
      </c>
      <c r="V42" s="5">
        <v>0</v>
      </c>
      <c r="W42" s="5">
        <v>0</v>
      </c>
      <c r="X42" s="5">
        <f t="shared" si="5"/>
        <v>6150</v>
      </c>
      <c r="Y42" s="5">
        <v>0</v>
      </c>
      <c r="Z42" s="5">
        <v>0</v>
      </c>
      <c r="AA42" s="5">
        <f t="shared" si="6"/>
        <v>6150</v>
      </c>
      <c r="AB42" s="110">
        <v>0</v>
      </c>
      <c r="AC42" s="5">
        <f t="shared" si="40"/>
        <v>6150</v>
      </c>
      <c r="AD42" s="5">
        <f t="shared" si="51"/>
        <v>179850</v>
      </c>
      <c r="AE42" s="110">
        <v>150000</v>
      </c>
      <c r="AF42" s="110">
        <v>179850</v>
      </c>
      <c r="AG42" s="110">
        <v>0</v>
      </c>
      <c r="AH42" s="110">
        <v>0</v>
      </c>
      <c r="AI42" s="110">
        <v>0</v>
      </c>
      <c r="AJ42" s="99">
        <f t="shared" si="24"/>
        <v>0</v>
      </c>
      <c r="AK42" s="99">
        <f t="shared" si="12"/>
        <v>6150</v>
      </c>
      <c r="AL42" s="110">
        <v>0</v>
      </c>
      <c r="AM42" s="99">
        <f t="shared" si="25"/>
        <v>0</v>
      </c>
      <c r="AN42" s="99">
        <f t="shared" si="26"/>
        <v>6150</v>
      </c>
      <c r="AO42" s="99">
        <f t="shared" si="13"/>
        <v>179850</v>
      </c>
      <c r="AP42" s="110">
        <v>100000</v>
      </c>
      <c r="AQ42" s="110"/>
      <c r="AR42" s="305" t="s">
        <v>78</v>
      </c>
      <c r="AS42" s="308"/>
      <c r="AT42" s="349">
        <v>0</v>
      </c>
      <c r="AU42" s="349">
        <f t="shared" si="14"/>
        <v>0</v>
      </c>
      <c r="AW42" s="349">
        <v>0</v>
      </c>
    </row>
    <row r="43" spans="1:53" ht="56.25" customHeight="1">
      <c r="A43" s="13">
        <v>21.7</v>
      </c>
      <c r="B43" s="29" t="s">
        <v>181</v>
      </c>
      <c r="C43" s="88">
        <v>2015</v>
      </c>
      <c r="D43" s="88"/>
      <c r="E43" s="88" t="s">
        <v>462</v>
      </c>
      <c r="F43" s="84" t="s">
        <v>92</v>
      </c>
      <c r="G43" s="45">
        <v>186000</v>
      </c>
      <c r="H43" s="45">
        <v>186000</v>
      </c>
      <c r="I43" s="45">
        <v>186000</v>
      </c>
      <c r="J43" s="47">
        <v>0</v>
      </c>
      <c r="K43" s="47">
        <f t="shared" si="53"/>
        <v>186000</v>
      </c>
      <c r="L43" s="47">
        <v>0</v>
      </c>
      <c r="M43" s="47">
        <v>0</v>
      </c>
      <c r="N43" s="47">
        <v>0</v>
      </c>
      <c r="O43" s="5">
        <f t="shared" si="54"/>
        <v>0</v>
      </c>
      <c r="P43" s="47">
        <v>0</v>
      </c>
      <c r="Q43" s="5">
        <f t="shared" si="55"/>
        <v>0</v>
      </c>
      <c r="R43" s="5">
        <v>0</v>
      </c>
      <c r="S43" s="5">
        <f t="shared" si="23"/>
        <v>0</v>
      </c>
      <c r="T43" s="5">
        <f t="shared" si="4"/>
        <v>186000</v>
      </c>
      <c r="U43" s="5">
        <v>0</v>
      </c>
      <c r="V43" s="5">
        <v>0</v>
      </c>
      <c r="W43" s="5">
        <v>0</v>
      </c>
      <c r="X43" s="5">
        <f t="shared" si="5"/>
        <v>0</v>
      </c>
      <c r="Y43" s="5">
        <v>0</v>
      </c>
      <c r="Z43" s="5">
        <v>0</v>
      </c>
      <c r="AA43" s="5">
        <f t="shared" si="6"/>
        <v>0</v>
      </c>
      <c r="AB43" s="110">
        <v>0</v>
      </c>
      <c r="AC43" s="5">
        <f t="shared" si="40"/>
        <v>0</v>
      </c>
      <c r="AD43" s="5">
        <f t="shared" si="51"/>
        <v>186000</v>
      </c>
      <c r="AE43" s="110">
        <v>150000</v>
      </c>
      <c r="AF43" s="110">
        <v>70000</v>
      </c>
      <c r="AG43" s="110">
        <v>0</v>
      </c>
      <c r="AH43" s="110">
        <v>0</v>
      </c>
      <c r="AI43" s="110">
        <v>0</v>
      </c>
      <c r="AJ43" s="99">
        <f t="shared" si="24"/>
        <v>0</v>
      </c>
      <c r="AK43" s="99">
        <f t="shared" si="12"/>
        <v>0</v>
      </c>
      <c r="AL43" s="110">
        <v>0</v>
      </c>
      <c r="AM43" s="99">
        <f t="shared" si="25"/>
        <v>0</v>
      </c>
      <c r="AN43" s="99">
        <f t="shared" si="26"/>
        <v>0</v>
      </c>
      <c r="AO43" s="99">
        <f t="shared" si="13"/>
        <v>186000</v>
      </c>
      <c r="AP43" s="110">
        <v>35000</v>
      </c>
      <c r="AQ43" s="110"/>
      <c r="AR43" s="305" t="s">
        <v>660</v>
      </c>
      <c r="AS43" s="308"/>
      <c r="AT43" s="349">
        <v>0</v>
      </c>
      <c r="AU43" s="349">
        <f t="shared" si="14"/>
        <v>0</v>
      </c>
      <c r="AW43" s="349">
        <v>0</v>
      </c>
    </row>
    <row r="44" spans="1:53" ht="63" customHeight="1">
      <c r="A44" s="13">
        <v>21.8</v>
      </c>
      <c r="B44" s="6" t="s">
        <v>182</v>
      </c>
      <c r="C44" s="88">
        <v>2015</v>
      </c>
      <c r="D44" s="88"/>
      <c r="E44" s="86" t="s">
        <v>462</v>
      </c>
      <c r="F44" s="82" t="s">
        <v>101</v>
      </c>
      <c r="G44" s="3">
        <v>186000</v>
      </c>
      <c r="H44" s="3">
        <v>186000</v>
      </c>
      <c r="I44" s="3">
        <v>186000</v>
      </c>
      <c r="J44" s="47">
        <v>0</v>
      </c>
      <c r="K44" s="47">
        <f t="shared" si="53"/>
        <v>186000</v>
      </c>
      <c r="L44" s="47">
        <v>0</v>
      </c>
      <c r="M44" s="47">
        <v>0</v>
      </c>
      <c r="N44" s="47">
        <v>0</v>
      </c>
      <c r="O44" s="5">
        <f t="shared" si="54"/>
        <v>0</v>
      </c>
      <c r="P44" s="47">
        <v>0</v>
      </c>
      <c r="Q44" s="5">
        <f t="shared" si="55"/>
        <v>0</v>
      </c>
      <c r="R44" s="5">
        <v>0</v>
      </c>
      <c r="S44" s="5">
        <f>J44+R44</f>
        <v>0</v>
      </c>
      <c r="T44" s="5">
        <f t="shared" si="4"/>
        <v>186000</v>
      </c>
      <c r="U44" s="47">
        <v>0</v>
      </c>
      <c r="V44" s="5">
        <v>0</v>
      </c>
      <c r="W44" s="5">
        <v>0</v>
      </c>
      <c r="X44" s="5">
        <f t="shared" si="5"/>
        <v>0</v>
      </c>
      <c r="Y44" s="5">
        <v>0</v>
      </c>
      <c r="Z44" s="5">
        <v>0</v>
      </c>
      <c r="AA44" s="5">
        <f t="shared" si="6"/>
        <v>0</v>
      </c>
      <c r="AB44" s="110">
        <v>0</v>
      </c>
      <c r="AC44" s="5">
        <f t="shared" si="40"/>
        <v>0</v>
      </c>
      <c r="AD44" s="5">
        <f t="shared" si="51"/>
        <v>186000</v>
      </c>
      <c r="AE44" s="110">
        <v>150000</v>
      </c>
      <c r="AF44" s="110">
        <v>70000</v>
      </c>
      <c r="AG44" s="110">
        <v>0</v>
      </c>
      <c r="AH44" s="110">
        <v>0</v>
      </c>
      <c r="AI44" s="110">
        <v>0</v>
      </c>
      <c r="AJ44" s="99">
        <f t="shared" si="24"/>
        <v>0</v>
      </c>
      <c r="AK44" s="99">
        <f t="shared" si="12"/>
        <v>0</v>
      </c>
      <c r="AL44" s="110">
        <v>0</v>
      </c>
      <c r="AM44" s="99">
        <f t="shared" si="25"/>
        <v>0</v>
      </c>
      <c r="AN44" s="99">
        <f t="shared" si="26"/>
        <v>0</v>
      </c>
      <c r="AO44" s="99">
        <f t="shared" si="13"/>
        <v>186000</v>
      </c>
      <c r="AP44" s="4">
        <v>35000</v>
      </c>
      <c r="AQ44" s="110"/>
      <c r="AR44" s="305" t="s">
        <v>660</v>
      </c>
      <c r="AS44" s="308"/>
      <c r="AT44" s="349">
        <v>0</v>
      </c>
      <c r="AU44" s="349">
        <f t="shared" si="14"/>
        <v>0</v>
      </c>
      <c r="AW44" s="349">
        <v>0</v>
      </c>
    </row>
    <row r="45" spans="1:53" ht="56.25" customHeight="1">
      <c r="A45" s="13">
        <v>21.9</v>
      </c>
      <c r="B45" s="29" t="s">
        <v>183</v>
      </c>
      <c r="C45" s="88">
        <v>2015</v>
      </c>
      <c r="D45" s="88"/>
      <c r="E45" s="88" t="s">
        <v>462</v>
      </c>
      <c r="F45" s="84" t="s">
        <v>132</v>
      </c>
      <c r="G45" s="45">
        <v>186000</v>
      </c>
      <c r="H45" s="45">
        <v>186000</v>
      </c>
      <c r="I45" s="45">
        <v>186000</v>
      </c>
      <c r="J45" s="47">
        <v>0</v>
      </c>
      <c r="K45" s="47">
        <f t="shared" si="53"/>
        <v>186000</v>
      </c>
      <c r="L45" s="47">
        <v>0</v>
      </c>
      <c r="M45" s="47">
        <v>0</v>
      </c>
      <c r="N45" s="47">
        <v>0</v>
      </c>
      <c r="O45" s="5">
        <f t="shared" si="54"/>
        <v>0</v>
      </c>
      <c r="P45" s="47">
        <v>0</v>
      </c>
      <c r="Q45" s="5">
        <f t="shared" si="55"/>
        <v>0</v>
      </c>
      <c r="R45" s="5">
        <v>0</v>
      </c>
      <c r="S45" s="5">
        <f t="shared" si="23"/>
        <v>0</v>
      </c>
      <c r="T45" s="5">
        <f t="shared" si="4"/>
        <v>186000</v>
      </c>
      <c r="U45" s="45">
        <v>0</v>
      </c>
      <c r="V45" s="5">
        <v>0</v>
      </c>
      <c r="W45" s="5">
        <v>0</v>
      </c>
      <c r="X45" s="5">
        <f t="shared" si="5"/>
        <v>0</v>
      </c>
      <c r="Y45" s="5">
        <v>0</v>
      </c>
      <c r="Z45" s="5">
        <v>0</v>
      </c>
      <c r="AA45" s="5">
        <f t="shared" si="6"/>
        <v>0</v>
      </c>
      <c r="AB45" s="110">
        <v>0</v>
      </c>
      <c r="AC45" s="5">
        <f t="shared" si="40"/>
        <v>0</v>
      </c>
      <c r="AD45" s="5">
        <f t="shared" si="51"/>
        <v>186000</v>
      </c>
      <c r="AE45" s="110">
        <v>150000</v>
      </c>
      <c r="AF45" s="110">
        <v>70000</v>
      </c>
      <c r="AG45" s="110">
        <v>0</v>
      </c>
      <c r="AH45" s="110">
        <v>0</v>
      </c>
      <c r="AI45" s="110">
        <v>0</v>
      </c>
      <c r="AJ45" s="99">
        <f t="shared" si="24"/>
        <v>0</v>
      </c>
      <c r="AK45" s="99">
        <f t="shared" si="12"/>
        <v>0</v>
      </c>
      <c r="AL45" s="110">
        <v>0</v>
      </c>
      <c r="AM45" s="99">
        <f t="shared" si="25"/>
        <v>0</v>
      </c>
      <c r="AN45" s="99">
        <f t="shared" si="26"/>
        <v>0</v>
      </c>
      <c r="AO45" s="99">
        <f t="shared" si="13"/>
        <v>186000</v>
      </c>
      <c r="AP45" s="110">
        <v>35000</v>
      </c>
      <c r="AQ45" s="110"/>
      <c r="AR45" s="305" t="s">
        <v>660</v>
      </c>
      <c r="AS45" s="308"/>
      <c r="AT45" s="349">
        <v>0</v>
      </c>
      <c r="AU45" s="349">
        <f t="shared" si="14"/>
        <v>0</v>
      </c>
      <c r="AW45" s="349">
        <v>0</v>
      </c>
    </row>
    <row r="46" spans="1:53" ht="58.5" customHeight="1">
      <c r="A46" s="150">
        <v>21.1</v>
      </c>
      <c r="B46" s="29" t="s">
        <v>184</v>
      </c>
      <c r="C46" s="88">
        <v>2015</v>
      </c>
      <c r="D46" s="88"/>
      <c r="E46" s="88" t="s">
        <v>462</v>
      </c>
      <c r="F46" s="84" t="s">
        <v>91</v>
      </c>
      <c r="G46" s="45">
        <v>186000</v>
      </c>
      <c r="H46" s="45">
        <v>186000</v>
      </c>
      <c r="I46" s="45">
        <v>186000</v>
      </c>
      <c r="J46" s="47">
        <v>0</v>
      </c>
      <c r="K46" s="47">
        <f t="shared" si="53"/>
        <v>186000</v>
      </c>
      <c r="L46" s="47">
        <v>0</v>
      </c>
      <c r="M46" s="47">
        <v>0</v>
      </c>
      <c r="N46" s="47">
        <v>0</v>
      </c>
      <c r="O46" s="5">
        <f t="shared" si="54"/>
        <v>0</v>
      </c>
      <c r="P46" s="47">
        <v>0</v>
      </c>
      <c r="Q46" s="5">
        <f t="shared" si="55"/>
        <v>0</v>
      </c>
      <c r="R46" s="5">
        <v>0</v>
      </c>
      <c r="S46" s="5">
        <f t="shared" si="23"/>
        <v>0</v>
      </c>
      <c r="T46" s="5">
        <f t="shared" si="4"/>
        <v>186000</v>
      </c>
      <c r="U46" s="47">
        <v>0</v>
      </c>
      <c r="V46" s="5">
        <v>0</v>
      </c>
      <c r="W46" s="5">
        <v>0</v>
      </c>
      <c r="X46" s="5">
        <f t="shared" si="5"/>
        <v>0</v>
      </c>
      <c r="Y46" s="5">
        <v>0</v>
      </c>
      <c r="Z46" s="5">
        <v>0</v>
      </c>
      <c r="AA46" s="5">
        <f t="shared" si="6"/>
        <v>0</v>
      </c>
      <c r="AB46" s="110">
        <v>0</v>
      </c>
      <c r="AC46" s="5">
        <f t="shared" si="40"/>
        <v>0</v>
      </c>
      <c r="AD46" s="5">
        <f t="shared" si="51"/>
        <v>186000</v>
      </c>
      <c r="AE46" s="110">
        <v>150000</v>
      </c>
      <c r="AF46" s="110">
        <v>70000</v>
      </c>
      <c r="AG46" s="110">
        <v>0</v>
      </c>
      <c r="AH46" s="110">
        <v>0</v>
      </c>
      <c r="AI46" s="110">
        <v>0</v>
      </c>
      <c r="AJ46" s="99">
        <f t="shared" si="24"/>
        <v>0</v>
      </c>
      <c r="AK46" s="99">
        <f t="shared" si="12"/>
        <v>0</v>
      </c>
      <c r="AL46" s="110">
        <v>0</v>
      </c>
      <c r="AM46" s="99">
        <f t="shared" si="25"/>
        <v>0</v>
      </c>
      <c r="AN46" s="99">
        <f t="shared" si="26"/>
        <v>0</v>
      </c>
      <c r="AO46" s="99">
        <f t="shared" si="13"/>
        <v>186000</v>
      </c>
      <c r="AP46" s="110">
        <v>35000</v>
      </c>
      <c r="AQ46" s="110"/>
      <c r="AR46" s="305" t="s">
        <v>459</v>
      </c>
      <c r="AS46" s="308"/>
      <c r="AT46" s="349">
        <v>0</v>
      </c>
      <c r="AU46" s="349">
        <f t="shared" si="14"/>
        <v>0</v>
      </c>
      <c r="AW46" s="349">
        <v>0</v>
      </c>
    </row>
    <row r="47" spans="1:53" ht="58.5" customHeight="1">
      <c r="A47" s="13">
        <v>21.11</v>
      </c>
      <c r="B47" s="29" t="s">
        <v>242</v>
      </c>
      <c r="C47" s="88">
        <v>2016</v>
      </c>
      <c r="D47" s="88"/>
      <c r="E47" s="88" t="s">
        <v>462</v>
      </c>
      <c r="F47" s="84" t="s">
        <v>90</v>
      </c>
      <c r="G47" s="45">
        <v>150000</v>
      </c>
      <c r="H47" s="45">
        <v>0</v>
      </c>
      <c r="I47" s="45">
        <v>150000</v>
      </c>
      <c r="J47" s="47">
        <v>0</v>
      </c>
      <c r="K47" s="47">
        <f t="shared" ref="K47:K48" si="56">I47-J47</f>
        <v>150000</v>
      </c>
      <c r="L47" s="47">
        <v>0</v>
      </c>
      <c r="M47" s="47">
        <v>0</v>
      </c>
      <c r="N47" s="47">
        <v>0</v>
      </c>
      <c r="O47" s="5">
        <f t="shared" ref="O47:O48" si="57">SUM(L47:N47)</f>
        <v>0</v>
      </c>
      <c r="P47" s="47">
        <v>0</v>
      </c>
      <c r="Q47" s="5">
        <f t="shared" ref="Q47:Q48" si="58">O47+P47</f>
        <v>0</v>
      </c>
      <c r="R47" s="5">
        <v>0</v>
      </c>
      <c r="S47" s="5">
        <f t="shared" ref="S47:S48" si="59">J47+R47</f>
        <v>0</v>
      </c>
      <c r="T47" s="5">
        <f t="shared" si="4"/>
        <v>150000</v>
      </c>
      <c r="U47" s="47">
        <v>0</v>
      </c>
      <c r="V47" s="5">
        <v>0</v>
      </c>
      <c r="W47" s="5">
        <v>0</v>
      </c>
      <c r="X47" s="5">
        <f t="shared" si="5"/>
        <v>0</v>
      </c>
      <c r="Y47" s="5">
        <v>0</v>
      </c>
      <c r="Z47" s="5">
        <v>0</v>
      </c>
      <c r="AA47" s="5">
        <f t="shared" si="6"/>
        <v>0</v>
      </c>
      <c r="AB47" s="110">
        <v>0</v>
      </c>
      <c r="AC47" s="5">
        <f t="shared" si="40"/>
        <v>0</v>
      </c>
      <c r="AD47" s="5">
        <f t="shared" ref="AD47:AD62" si="60">SUM(I47-AC47)</f>
        <v>150000</v>
      </c>
      <c r="AE47" s="110">
        <v>108460</v>
      </c>
      <c r="AF47" s="110">
        <v>70000</v>
      </c>
      <c r="AG47" s="110">
        <v>0</v>
      </c>
      <c r="AH47" s="110">
        <v>0</v>
      </c>
      <c r="AI47" s="110">
        <v>0</v>
      </c>
      <c r="AJ47" s="99">
        <f t="shared" si="24"/>
        <v>0</v>
      </c>
      <c r="AK47" s="99">
        <f t="shared" si="12"/>
        <v>0</v>
      </c>
      <c r="AL47" s="110">
        <v>0</v>
      </c>
      <c r="AM47" s="99">
        <f t="shared" si="25"/>
        <v>0</v>
      </c>
      <c r="AN47" s="99">
        <f t="shared" si="26"/>
        <v>0</v>
      </c>
      <c r="AO47" s="99">
        <f t="shared" si="13"/>
        <v>150000</v>
      </c>
      <c r="AP47" s="110">
        <v>30000</v>
      </c>
      <c r="AQ47" s="110"/>
      <c r="AR47" s="305" t="s">
        <v>459</v>
      </c>
      <c r="AS47" s="308"/>
      <c r="AT47" s="349">
        <v>0</v>
      </c>
      <c r="AU47" s="349">
        <f t="shared" si="14"/>
        <v>0</v>
      </c>
      <c r="AW47" s="349">
        <v>0</v>
      </c>
    </row>
    <row r="48" spans="1:53" ht="58.5" customHeight="1">
      <c r="A48" s="150">
        <v>21.12</v>
      </c>
      <c r="B48" s="29" t="s">
        <v>296</v>
      </c>
      <c r="C48" s="88">
        <v>2016</v>
      </c>
      <c r="D48" s="88"/>
      <c r="E48" s="88" t="s">
        <v>462</v>
      </c>
      <c r="F48" s="84" t="s">
        <v>104</v>
      </c>
      <c r="G48" s="45">
        <v>186000</v>
      </c>
      <c r="H48" s="45">
        <v>186000</v>
      </c>
      <c r="I48" s="45">
        <v>186000</v>
      </c>
      <c r="J48" s="47">
        <v>0</v>
      </c>
      <c r="K48" s="47">
        <f t="shared" si="56"/>
        <v>186000</v>
      </c>
      <c r="L48" s="47">
        <v>0</v>
      </c>
      <c r="M48" s="47">
        <v>0</v>
      </c>
      <c r="N48" s="47">
        <v>0</v>
      </c>
      <c r="O48" s="5">
        <f t="shared" si="57"/>
        <v>0</v>
      </c>
      <c r="P48" s="47">
        <v>0</v>
      </c>
      <c r="Q48" s="5">
        <f t="shared" si="58"/>
        <v>0</v>
      </c>
      <c r="R48" s="5">
        <v>0</v>
      </c>
      <c r="S48" s="5">
        <f t="shared" si="59"/>
        <v>0</v>
      </c>
      <c r="T48" s="5">
        <f t="shared" ref="T48" si="61">I48-S48</f>
        <v>186000</v>
      </c>
      <c r="U48" s="47">
        <v>0</v>
      </c>
      <c r="V48" s="5">
        <v>0</v>
      </c>
      <c r="W48" s="5">
        <v>0</v>
      </c>
      <c r="X48" s="5">
        <f t="shared" ref="X48" si="62">SUM(U48:W48)</f>
        <v>0</v>
      </c>
      <c r="Y48" s="5">
        <v>0</v>
      </c>
      <c r="Z48" s="5">
        <v>0</v>
      </c>
      <c r="AA48" s="5">
        <f t="shared" ref="AA48" si="63">SUM(X48+Y48)</f>
        <v>0</v>
      </c>
      <c r="AB48" s="110">
        <v>0</v>
      </c>
      <c r="AC48" s="5">
        <f t="shared" si="40"/>
        <v>0</v>
      </c>
      <c r="AD48" s="5">
        <f t="shared" si="60"/>
        <v>186000</v>
      </c>
      <c r="AE48" s="110">
        <v>150000</v>
      </c>
      <c r="AF48" s="110">
        <v>70000</v>
      </c>
      <c r="AG48" s="110">
        <v>0</v>
      </c>
      <c r="AH48" s="110">
        <v>0</v>
      </c>
      <c r="AI48" s="110">
        <v>0</v>
      </c>
      <c r="AJ48" s="99">
        <f t="shared" si="24"/>
        <v>0</v>
      </c>
      <c r="AK48" s="99">
        <f t="shared" si="12"/>
        <v>0</v>
      </c>
      <c r="AL48" s="110">
        <v>0</v>
      </c>
      <c r="AM48" s="99">
        <f t="shared" si="25"/>
        <v>0</v>
      </c>
      <c r="AN48" s="99">
        <f t="shared" si="26"/>
        <v>0</v>
      </c>
      <c r="AO48" s="99">
        <f t="shared" si="13"/>
        <v>186000</v>
      </c>
      <c r="AP48" s="110">
        <v>35000</v>
      </c>
      <c r="AQ48" s="110"/>
      <c r="AR48" s="305" t="s">
        <v>459</v>
      </c>
      <c r="AS48" s="308"/>
      <c r="AT48" s="349">
        <v>0</v>
      </c>
      <c r="AU48" s="349">
        <f t="shared" si="14"/>
        <v>0</v>
      </c>
      <c r="AW48" s="349">
        <v>0</v>
      </c>
    </row>
    <row r="49" spans="1:53" ht="58.5" customHeight="1">
      <c r="A49" s="13">
        <v>21.13</v>
      </c>
      <c r="B49" s="29" t="s">
        <v>485</v>
      </c>
      <c r="C49" s="88">
        <v>2016</v>
      </c>
      <c r="D49" s="88"/>
      <c r="E49" s="88" t="s">
        <v>462</v>
      </c>
      <c r="F49" s="84" t="s">
        <v>102</v>
      </c>
      <c r="G49" s="45">
        <v>150000</v>
      </c>
      <c r="H49" s="45">
        <v>0</v>
      </c>
      <c r="I49" s="45">
        <v>150000</v>
      </c>
      <c r="J49" s="47">
        <v>0</v>
      </c>
      <c r="K49" s="47">
        <f t="shared" ref="K49" si="64">I49-J49</f>
        <v>150000</v>
      </c>
      <c r="L49" s="47">
        <v>0</v>
      </c>
      <c r="M49" s="47">
        <v>0</v>
      </c>
      <c r="N49" s="47">
        <v>0</v>
      </c>
      <c r="O49" s="5">
        <f t="shared" ref="O49" si="65">SUM(L49:N49)</f>
        <v>0</v>
      </c>
      <c r="P49" s="47">
        <v>0</v>
      </c>
      <c r="Q49" s="5">
        <f t="shared" ref="Q49" si="66">O49+P49</f>
        <v>0</v>
      </c>
      <c r="R49" s="5">
        <v>0</v>
      </c>
      <c r="S49" s="5">
        <f t="shared" ref="S49" si="67">J49+R49</f>
        <v>0</v>
      </c>
      <c r="T49" s="5">
        <f t="shared" ref="T49" si="68">I49-S49</f>
        <v>150000</v>
      </c>
      <c r="U49" s="47">
        <v>0</v>
      </c>
      <c r="V49" s="5">
        <v>0</v>
      </c>
      <c r="W49" s="5">
        <v>0</v>
      </c>
      <c r="X49" s="5">
        <f t="shared" ref="X49" si="69">SUM(U49:W49)</f>
        <v>0</v>
      </c>
      <c r="Y49" s="5">
        <v>0</v>
      </c>
      <c r="Z49" s="5">
        <v>0</v>
      </c>
      <c r="AA49" s="5">
        <f t="shared" ref="AA49" si="70">SUM(X49+Y49)</f>
        <v>0</v>
      </c>
      <c r="AB49" s="110">
        <v>0</v>
      </c>
      <c r="AC49" s="5">
        <f t="shared" ref="AC49" si="71">S49+U49+Z49</f>
        <v>0</v>
      </c>
      <c r="AD49" s="5">
        <f t="shared" ref="AD49:AD52" si="72">SUM(I49-AC49)</f>
        <v>150000</v>
      </c>
      <c r="AE49" s="110">
        <v>150000</v>
      </c>
      <c r="AF49" s="110">
        <v>70000</v>
      </c>
      <c r="AG49" s="110">
        <v>0</v>
      </c>
      <c r="AH49" s="110">
        <v>0</v>
      </c>
      <c r="AI49" s="110">
        <v>0</v>
      </c>
      <c r="AJ49" s="99">
        <f t="shared" si="24"/>
        <v>0</v>
      </c>
      <c r="AK49" s="99">
        <f t="shared" si="12"/>
        <v>0</v>
      </c>
      <c r="AL49" s="110">
        <v>0</v>
      </c>
      <c r="AM49" s="99">
        <f t="shared" si="25"/>
        <v>0</v>
      </c>
      <c r="AN49" s="99">
        <f t="shared" si="26"/>
        <v>0</v>
      </c>
      <c r="AO49" s="99">
        <f t="shared" si="13"/>
        <v>150000</v>
      </c>
      <c r="AP49" s="110">
        <v>30000</v>
      </c>
      <c r="AQ49" s="110"/>
      <c r="AR49" s="305" t="s">
        <v>661</v>
      </c>
      <c r="AS49" s="308"/>
      <c r="AT49" s="349">
        <v>0</v>
      </c>
      <c r="AU49" s="349">
        <f t="shared" si="14"/>
        <v>0</v>
      </c>
      <c r="AW49" s="349">
        <v>0</v>
      </c>
    </row>
    <row r="50" spans="1:53" ht="58.5" customHeight="1">
      <c r="A50" s="150">
        <v>21.14</v>
      </c>
      <c r="B50" s="29" t="s">
        <v>536</v>
      </c>
      <c r="C50" s="88"/>
      <c r="D50" s="88">
        <v>2018</v>
      </c>
      <c r="E50" s="88" t="s">
        <v>462</v>
      </c>
      <c r="F50" s="84" t="s">
        <v>124</v>
      </c>
      <c r="G50" s="45">
        <v>186000</v>
      </c>
      <c r="H50" s="45">
        <v>186000</v>
      </c>
      <c r="I50" s="45">
        <v>186000</v>
      </c>
      <c r="J50" s="47"/>
      <c r="K50" s="47"/>
      <c r="L50" s="47"/>
      <c r="M50" s="47"/>
      <c r="N50" s="47"/>
      <c r="O50" s="5"/>
      <c r="P50" s="47"/>
      <c r="Q50" s="5"/>
      <c r="R50" s="5"/>
      <c r="S50" s="5"/>
      <c r="T50" s="5"/>
      <c r="U50" s="47"/>
      <c r="V50" s="47"/>
      <c r="W50" s="47"/>
      <c r="X50" s="5"/>
      <c r="Y50" s="47"/>
      <c r="Z50" s="47"/>
      <c r="AA50" s="5"/>
      <c r="AB50" s="110"/>
      <c r="AC50" s="5">
        <v>0</v>
      </c>
      <c r="AD50" s="5">
        <f t="shared" si="72"/>
        <v>186000</v>
      </c>
      <c r="AE50" s="110"/>
      <c r="AF50" s="110"/>
      <c r="AG50" s="110">
        <v>0</v>
      </c>
      <c r="AH50" s="110">
        <v>0</v>
      </c>
      <c r="AI50" s="110">
        <v>0</v>
      </c>
      <c r="AJ50" s="111">
        <f t="shared" si="24"/>
        <v>0</v>
      </c>
      <c r="AK50" s="99">
        <f t="shared" si="12"/>
        <v>0</v>
      </c>
      <c r="AL50" s="110">
        <v>0</v>
      </c>
      <c r="AM50" s="111">
        <f t="shared" si="25"/>
        <v>0</v>
      </c>
      <c r="AN50" s="111">
        <v>0</v>
      </c>
      <c r="AO50" s="99">
        <f t="shared" si="13"/>
        <v>186000</v>
      </c>
      <c r="AP50" s="110">
        <v>35000</v>
      </c>
      <c r="AQ50" s="110"/>
      <c r="AR50" s="305" t="s">
        <v>459</v>
      </c>
      <c r="AS50" s="308"/>
      <c r="AT50" s="349">
        <v>0</v>
      </c>
      <c r="AU50" s="349">
        <f t="shared" si="14"/>
        <v>0</v>
      </c>
      <c r="AW50" s="349">
        <v>0</v>
      </c>
    </row>
    <row r="51" spans="1:53" ht="58.5" customHeight="1">
      <c r="A51" s="13">
        <v>21.15</v>
      </c>
      <c r="B51" s="29" t="s">
        <v>537</v>
      </c>
      <c r="C51" s="88"/>
      <c r="D51" s="88">
        <v>2018</v>
      </c>
      <c r="E51" s="88" t="s">
        <v>462</v>
      </c>
      <c r="F51" s="84" t="s">
        <v>100</v>
      </c>
      <c r="G51" s="45">
        <v>186000</v>
      </c>
      <c r="H51" s="45">
        <v>186000</v>
      </c>
      <c r="I51" s="45">
        <v>186000</v>
      </c>
      <c r="J51" s="47"/>
      <c r="K51" s="47"/>
      <c r="L51" s="47"/>
      <c r="M51" s="47"/>
      <c r="N51" s="47"/>
      <c r="O51" s="5"/>
      <c r="P51" s="47"/>
      <c r="Q51" s="5"/>
      <c r="R51" s="5"/>
      <c r="S51" s="5"/>
      <c r="T51" s="5"/>
      <c r="U51" s="47"/>
      <c r="V51" s="47"/>
      <c r="W51" s="47"/>
      <c r="X51" s="5"/>
      <c r="Y51" s="47"/>
      <c r="Z51" s="47"/>
      <c r="AA51" s="5"/>
      <c r="AB51" s="110"/>
      <c r="AC51" s="5">
        <v>0</v>
      </c>
      <c r="AD51" s="5">
        <f t="shared" si="72"/>
        <v>186000</v>
      </c>
      <c r="AE51" s="110"/>
      <c r="AF51" s="110"/>
      <c r="AG51" s="110">
        <v>0</v>
      </c>
      <c r="AH51" s="110">
        <v>0</v>
      </c>
      <c r="AI51" s="110">
        <v>0</v>
      </c>
      <c r="AJ51" s="111">
        <f t="shared" si="24"/>
        <v>0</v>
      </c>
      <c r="AK51" s="99">
        <f t="shared" si="12"/>
        <v>0</v>
      </c>
      <c r="AL51" s="110">
        <v>0</v>
      </c>
      <c r="AM51" s="111">
        <f t="shared" si="25"/>
        <v>0</v>
      </c>
      <c r="AN51" s="111">
        <v>0</v>
      </c>
      <c r="AO51" s="99">
        <f t="shared" si="13"/>
        <v>186000</v>
      </c>
      <c r="AP51" s="110">
        <v>35000</v>
      </c>
      <c r="AQ51" s="110"/>
      <c r="AR51" s="305" t="s">
        <v>660</v>
      </c>
      <c r="AS51" s="308"/>
      <c r="AT51" s="349">
        <v>0</v>
      </c>
      <c r="AU51" s="349">
        <f t="shared" si="14"/>
        <v>0</v>
      </c>
      <c r="AW51" s="349">
        <v>0</v>
      </c>
    </row>
    <row r="52" spans="1:53" ht="58.5" customHeight="1">
      <c r="A52" s="150">
        <v>21.16</v>
      </c>
      <c r="B52" s="29" t="s">
        <v>538</v>
      </c>
      <c r="C52" s="88"/>
      <c r="D52" s="88">
        <v>2018</v>
      </c>
      <c r="E52" s="88" t="s">
        <v>462</v>
      </c>
      <c r="F52" s="84" t="s">
        <v>515</v>
      </c>
      <c r="G52" s="45">
        <v>186000</v>
      </c>
      <c r="H52" s="45">
        <v>186000</v>
      </c>
      <c r="I52" s="45">
        <v>186000</v>
      </c>
      <c r="J52" s="47"/>
      <c r="K52" s="47"/>
      <c r="L52" s="47"/>
      <c r="M52" s="47"/>
      <c r="N52" s="47"/>
      <c r="O52" s="5"/>
      <c r="P52" s="47"/>
      <c r="Q52" s="5"/>
      <c r="R52" s="5"/>
      <c r="S52" s="5"/>
      <c r="T52" s="5"/>
      <c r="U52" s="47"/>
      <c r="V52" s="47"/>
      <c r="W52" s="47"/>
      <c r="X52" s="5"/>
      <c r="Y52" s="47"/>
      <c r="Z52" s="47"/>
      <c r="AA52" s="5"/>
      <c r="AB52" s="110"/>
      <c r="AC52" s="5">
        <v>0</v>
      </c>
      <c r="AD52" s="5">
        <f t="shared" si="72"/>
        <v>186000</v>
      </c>
      <c r="AE52" s="110"/>
      <c r="AF52" s="110"/>
      <c r="AG52" s="110">
        <v>0</v>
      </c>
      <c r="AH52" s="110">
        <v>0</v>
      </c>
      <c r="AI52" s="110">
        <v>0</v>
      </c>
      <c r="AJ52" s="111">
        <f t="shared" si="24"/>
        <v>0</v>
      </c>
      <c r="AK52" s="99">
        <f t="shared" si="12"/>
        <v>0</v>
      </c>
      <c r="AL52" s="110">
        <v>0</v>
      </c>
      <c r="AM52" s="111">
        <f t="shared" si="25"/>
        <v>0</v>
      </c>
      <c r="AN52" s="111">
        <v>0</v>
      </c>
      <c r="AO52" s="99">
        <f t="shared" si="13"/>
        <v>186000</v>
      </c>
      <c r="AP52" s="110">
        <v>35000</v>
      </c>
      <c r="AQ52" s="110"/>
      <c r="AR52" s="305" t="s">
        <v>459</v>
      </c>
      <c r="AS52" s="308"/>
      <c r="AT52" s="349">
        <v>0</v>
      </c>
      <c r="AU52" s="349">
        <f t="shared" si="14"/>
        <v>0</v>
      </c>
      <c r="AW52" s="349">
        <v>0</v>
      </c>
    </row>
    <row r="53" spans="1:53" s="94" customFormat="1" ht="57.75" customHeight="1">
      <c r="A53" s="13">
        <v>22</v>
      </c>
      <c r="B53" s="29" t="s">
        <v>284</v>
      </c>
      <c r="C53" s="88" t="s">
        <v>365</v>
      </c>
      <c r="D53" s="88"/>
      <c r="E53" s="88" t="s">
        <v>462</v>
      </c>
      <c r="F53" s="84" t="s">
        <v>124</v>
      </c>
      <c r="G53" s="45">
        <v>54902</v>
      </c>
      <c r="H53" s="46">
        <v>0</v>
      </c>
      <c r="I53" s="45">
        <v>54902</v>
      </c>
      <c r="J53" s="47">
        <v>0</v>
      </c>
      <c r="K53" s="47">
        <f t="shared" si="53"/>
        <v>54902</v>
      </c>
      <c r="L53" s="47">
        <v>0</v>
      </c>
      <c r="M53" s="47">
        <v>0</v>
      </c>
      <c r="N53" s="47">
        <v>0</v>
      </c>
      <c r="O53" s="5">
        <f t="shared" si="54"/>
        <v>0</v>
      </c>
      <c r="P53" s="47">
        <v>0</v>
      </c>
      <c r="Q53" s="5">
        <f t="shared" si="55"/>
        <v>0</v>
      </c>
      <c r="R53" s="5">
        <v>0</v>
      </c>
      <c r="S53" s="5">
        <f t="shared" si="23"/>
        <v>0</v>
      </c>
      <c r="T53" s="5">
        <f t="shared" ref="T53:T64" si="73">I53-S53</f>
        <v>54902</v>
      </c>
      <c r="U53" s="47">
        <v>0</v>
      </c>
      <c r="V53" s="47">
        <v>0</v>
      </c>
      <c r="W53" s="47">
        <v>0</v>
      </c>
      <c r="X53" s="5">
        <f t="shared" ref="X53:X70" si="74">SUM(U53:W53)</f>
        <v>0</v>
      </c>
      <c r="Y53" s="47">
        <v>0</v>
      </c>
      <c r="Z53" s="47">
        <v>0</v>
      </c>
      <c r="AA53" s="5">
        <f t="shared" ref="AA53:AA70" si="75">SUM(X53+Y53)</f>
        <v>0</v>
      </c>
      <c r="AB53" s="110">
        <v>0</v>
      </c>
      <c r="AC53" s="5">
        <f t="shared" si="40"/>
        <v>0</v>
      </c>
      <c r="AD53" s="5">
        <f t="shared" si="60"/>
        <v>54902</v>
      </c>
      <c r="AE53" s="110">
        <v>50000</v>
      </c>
      <c r="AF53" s="110">
        <v>54902</v>
      </c>
      <c r="AG53" s="110">
        <v>0</v>
      </c>
      <c r="AH53" s="110">
        <v>0</v>
      </c>
      <c r="AI53" s="110">
        <v>0</v>
      </c>
      <c r="AJ53" s="110">
        <f t="shared" si="24"/>
        <v>0</v>
      </c>
      <c r="AK53" s="99">
        <f t="shared" si="12"/>
        <v>0</v>
      </c>
      <c r="AL53" s="110">
        <v>0</v>
      </c>
      <c r="AM53" s="110">
        <f t="shared" si="25"/>
        <v>0</v>
      </c>
      <c r="AN53" s="110">
        <f t="shared" si="26"/>
        <v>0</v>
      </c>
      <c r="AO53" s="99">
        <f t="shared" si="13"/>
        <v>54902</v>
      </c>
      <c r="AP53" s="110">
        <v>15000</v>
      </c>
      <c r="AQ53" s="110" t="s">
        <v>441</v>
      </c>
      <c r="AR53" s="305" t="s">
        <v>187</v>
      </c>
      <c r="AS53" s="310"/>
      <c r="AT53" s="349">
        <v>0</v>
      </c>
      <c r="AU53" s="349">
        <f t="shared" si="14"/>
        <v>0</v>
      </c>
      <c r="AW53" s="349">
        <v>0</v>
      </c>
      <c r="AX53" s="355"/>
      <c r="AY53" s="355"/>
      <c r="BA53" s="355"/>
    </row>
    <row r="54" spans="1:53" ht="40.5" customHeight="1">
      <c r="A54" s="13">
        <v>23</v>
      </c>
      <c r="B54" s="6" t="s">
        <v>26</v>
      </c>
      <c r="C54" s="86" t="s">
        <v>366</v>
      </c>
      <c r="D54" s="88"/>
      <c r="E54" s="88" t="s">
        <v>462</v>
      </c>
      <c r="F54" s="82" t="s">
        <v>103</v>
      </c>
      <c r="G54" s="3">
        <v>170259</v>
      </c>
      <c r="H54" s="4">
        <v>170259</v>
      </c>
      <c r="I54" s="3">
        <v>170259</v>
      </c>
      <c r="J54" s="5">
        <v>101389.64000000001</v>
      </c>
      <c r="K54" s="47">
        <f t="shared" si="53"/>
        <v>68869.359999999986</v>
      </c>
      <c r="L54" s="5">
        <v>0</v>
      </c>
      <c r="M54" s="5">
        <v>0</v>
      </c>
      <c r="N54" s="5">
        <v>0</v>
      </c>
      <c r="O54" s="5">
        <f t="shared" si="54"/>
        <v>0</v>
      </c>
      <c r="P54" s="5">
        <v>0</v>
      </c>
      <c r="Q54" s="5">
        <f t="shared" si="55"/>
        <v>0</v>
      </c>
      <c r="R54" s="5">
        <v>0</v>
      </c>
      <c r="S54" s="5">
        <f t="shared" ref="S54:S63" si="76">J54+R54</f>
        <v>101389.64000000001</v>
      </c>
      <c r="T54" s="5">
        <f t="shared" si="73"/>
        <v>68869.359999999986</v>
      </c>
      <c r="U54" s="47">
        <v>0</v>
      </c>
      <c r="V54" s="47">
        <v>0</v>
      </c>
      <c r="W54" s="47">
        <v>0</v>
      </c>
      <c r="X54" s="5">
        <f t="shared" si="74"/>
        <v>0</v>
      </c>
      <c r="Y54" s="47">
        <v>0</v>
      </c>
      <c r="Z54" s="47">
        <v>0</v>
      </c>
      <c r="AA54" s="5">
        <f t="shared" si="75"/>
        <v>0</v>
      </c>
      <c r="AB54" s="100">
        <v>11418.95</v>
      </c>
      <c r="AC54" s="5">
        <f>S54+U54+Z54+AB54</f>
        <v>112808.59000000001</v>
      </c>
      <c r="AD54" s="5">
        <f t="shared" si="60"/>
        <v>57450.409999999989</v>
      </c>
      <c r="AE54" s="100">
        <v>68000</v>
      </c>
      <c r="AF54" s="100">
        <v>60000</v>
      </c>
      <c r="AG54" s="100">
        <v>0</v>
      </c>
      <c r="AH54" s="100">
        <v>0</v>
      </c>
      <c r="AI54" s="100">
        <v>0</v>
      </c>
      <c r="AJ54" s="110">
        <f t="shared" ref="AJ54:AJ60" si="77">AG54+AH54+AI54</f>
        <v>0</v>
      </c>
      <c r="AK54" s="99">
        <f t="shared" si="12"/>
        <v>112808.59000000001</v>
      </c>
      <c r="AL54" s="100">
        <v>0</v>
      </c>
      <c r="AM54" s="110">
        <f t="shared" ref="AM54:AM60" si="78">AJ54+AL54</f>
        <v>0</v>
      </c>
      <c r="AN54" s="110">
        <f t="shared" ref="AN54:AN60" si="79">AC54+AM54</f>
        <v>112808.59000000001</v>
      </c>
      <c r="AO54" s="99">
        <f t="shared" si="13"/>
        <v>57450.409999999989</v>
      </c>
      <c r="AP54" s="100">
        <v>57450.41</v>
      </c>
      <c r="AQ54" s="384" t="s">
        <v>441</v>
      </c>
      <c r="AR54" s="305" t="s">
        <v>78</v>
      </c>
      <c r="AS54" s="308"/>
      <c r="AT54" s="349">
        <v>0</v>
      </c>
      <c r="AU54" s="349">
        <f t="shared" si="14"/>
        <v>0</v>
      </c>
      <c r="AW54" s="349">
        <v>0</v>
      </c>
      <c r="AY54" s="364"/>
    </row>
    <row r="55" spans="1:53" ht="63" customHeight="1">
      <c r="A55" s="13">
        <v>24</v>
      </c>
      <c r="B55" s="6" t="s">
        <v>110</v>
      </c>
      <c r="C55" s="86">
        <v>2016</v>
      </c>
      <c r="D55" s="86"/>
      <c r="E55" s="86" t="s">
        <v>462</v>
      </c>
      <c r="F55" s="82" t="s">
        <v>94</v>
      </c>
      <c r="G55" s="3">
        <v>6000</v>
      </c>
      <c r="H55" s="4">
        <v>0</v>
      </c>
      <c r="I55" s="3">
        <v>6000</v>
      </c>
      <c r="J55" s="5">
        <v>0</v>
      </c>
      <c r="K55" s="5">
        <f t="shared" si="53"/>
        <v>6000</v>
      </c>
      <c r="L55" s="5">
        <v>0</v>
      </c>
      <c r="M55" s="5">
        <v>0</v>
      </c>
      <c r="N55" s="5">
        <v>0</v>
      </c>
      <c r="O55" s="5">
        <f t="shared" ref="O55" si="80">SUM(L55:N55)</f>
        <v>0</v>
      </c>
      <c r="P55" s="5">
        <v>0</v>
      </c>
      <c r="Q55" s="5">
        <f t="shared" ref="Q55" si="81">O55+P55</f>
        <v>0</v>
      </c>
      <c r="R55" s="5">
        <v>0</v>
      </c>
      <c r="S55" s="5">
        <f t="shared" ref="S55" si="82">J55+R55</f>
        <v>0</v>
      </c>
      <c r="T55" s="5">
        <f t="shared" ref="T55" si="83">I55-S55</f>
        <v>6000</v>
      </c>
      <c r="U55" s="5">
        <v>0</v>
      </c>
      <c r="V55" s="47">
        <v>0</v>
      </c>
      <c r="W55" s="47">
        <v>0</v>
      </c>
      <c r="X55" s="5">
        <f t="shared" ref="X55" si="84">SUM(U55:W55)</f>
        <v>0</v>
      </c>
      <c r="Y55" s="47">
        <v>0</v>
      </c>
      <c r="Z55" s="47">
        <v>0</v>
      </c>
      <c r="AA55" s="5">
        <f t="shared" ref="AA55" si="85">SUM(X55+Y55)</f>
        <v>0</v>
      </c>
      <c r="AB55" s="99">
        <v>0</v>
      </c>
      <c r="AC55" s="5">
        <f t="shared" ref="AC55:AC70" si="86">S55+U55+Z55</f>
        <v>0</v>
      </c>
      <c r="AD55" s="5">
        <f t="shared" ref="AD55" si="87">SUM(I55-AC55)</f>
        <v>6000</v>
      </c>
      <c r="AE55" s="99">
        <v>10000</v>
      </c>
      <c r="AF55" s="99">
        <v>6000</v>
      </c>
      <c r="AG55" s="99">
        <v>0</v>
      </c>
      <c r="AH55" s="99">
        <v>0</v>
      </c>
      <c r="AI55" s="99">
        <v>0</v>
      </c>
      <c r="AJ55" s="110">
        <f t="shared" si="77"/>
        <v>0</v>
      </c>
      <c r="AK55" s="99">
        <f t="shared" si="12"/>
        <v>0</v>
      </c>
      <c r="AL55" s="99">
        <v>0</v>
      </c>
      <c r="AM55" s="110">
        <f t="shared" si="78"/>
        <v>0</v>
      </c>
      <c r="AN55" s="110">
        <f t="shared" si="79"/>
        <v>0</v>
      </c>
      <c r="AO55" s="99">
        <f t="shared" si="13"/>
        <v>6000</v>
      </c>
      <c r="AP55" s="99">
        <v>6000</v>
      </c>
      <c r="AQ55" s="99" t="s">
        <v>441</v>
      </c>
      <c r="AR55" s="305" t="s">
        <v>187</v>
      </c>
      <c r="AS55" s="308"/>
      <c r="AT55" s="349">
        <v>0</v>
      </c>
      <c r="AU55" s="349">
        <f t="shared" si="14"/>
        <v>0</v>
      </c>
      <c r="AW55" s="349">
        <v>0</v>
      </c>
    </row>
    <row r="56" spans="1:53" ht="77.25" customHeight="1">
      <c r="A56" s="13">
        <v>25</v>
      </c>
      <c r="B56" s="6" t="s">
        <v>112</v>
      </c>
      <c r="C56" s="86">
        <v>2015</v>
      </c>
      <c r="D56" s="86"/>
      <c r="E56" s="86" t="s">
        <v>142</v>
      </c>
      <c r="F56" s="82" t="s">
        <v>103</v>
      </c>
      <c r="G56" s="3">
        <v>200000</v>
      </c>
      <c r="H56" s="4">
        <v>0</v>
      </c>
      <c r="I56" s="3">
        <v>200000</v>
      </c>
      <c r="J56" s="5">
        <v>0</v>
      </c>
      <c r="K56" s="5">
        <f t="shared" ref="K56:K63" si="88">I56-J56</f>
        <v>200000</v>
      </c>
      <c r="L56" s="5">
        <v>0</v>
      </c>
      <c r="M56" s="5">
        <v>0</v>
      </c>
      <c r="N56" s="5">
        <v>0</v>
      </c>
      <c r="O56" s="5">
        <f t="shared" si="54"/>
        <v>0</v>
      </c>
      <c r="P56" s="5">
        <v>0</v>
      </c>
      <c r="Q56" s="5">
        <f t="shared" si="55"/>
        <v>0</v>
      </c>
      <c r="R56" s="5">
        <v>0</v>
      </c>
      <c r="S56" s="5">
        <f t="shared" si="76"/>
        <v>0</v>
      </c>
      <c r="T56" s="5">
        <f t="shared" si="73"/>
        <v>200000</v>
      </c>
      <c r="U56" s="5">
        <v>0</v>
      </c>
      <c r="V56" s="5">
        <v>0</v>
      </c>
      <c r="W56" s="5">
        <v>0</v>
      </c>
      <c r="X56" s="5">
        <f t="shared" si="74"/>
        <v>0</v>
      </c>
      <c r="Y56" s="5">
        <v>0</v>
      </c>
      <c r="Z56" s="5">
        <v>0</v>
      </c>
      <c r="AA56" s="5">
        <f t="shared" si="75"/>
        <v>0</v>
      </c>
      <c r="AB56" s="100">
        <v>0</v>
      </c>
      <c r="AC56" s="5">
        <f t="shared" si="86"/>
        <v>0</v>
      </c>
      <c r="AD56" s="5">
        <f t="shared" si="60"/>
        <v>200000</v>
      </c>
      <c r="AE56" s="100">
        <v>1000</v>
      </c>
      <c r="AF56" s="100">
        <v>1000</v>
      </c>
      <c r="AG56" s="100">
        <v>0</v>
      </c>
      <c r="AH56" s="100">
        <v>0</v>
      </c>
      <c r="AI56" s="100">
        <v>0</v>
      </c>
      <c r="AJ56" s="110">
        <f t="shared" si="77"/>
        <v>0</v>
      </c>
      <c r="AK56" s="99">
        <f t="shared" si="12"/>
        <v>0</v>
      </c>
      <c r="AL56" s="100">
        <v>0</v>
      </c>
      <c r="AM56" s="110">
        <f t="shared" si="78"/>
        <v>0</v>
      </c>
      <c r="AN56" s="110">
        <f t="shared" si="79"/>
        <v>0</v>
      </c>
      <c r="AO56" s="99">
        <f t="shared" si="13"/>
        <v>200000</v>
      </c>
      <c r="AP56" s="100">
        <v>19000</v>
      </c>
      <c r="AQ56" s="100" t="s">
        <v>441</v>
      </c>
      <c r="AR56" s="305" t="s">
        <v>550</v>
      </c>
      <c r="AS56" s="308"/>
      <c r="AT56" s="349">
        <v>0</v>
      </c>
      <c r="AU56" s="349">
        <f t="shared" si="14"/>
        <v>0</v>
      </c>
      <c r="AW56" s="349">
        <v>0</v>
      </c>
    </row>
    <row r="57" spans="1:53" ht="139.5" customHeight="1">
      <c r="A57" s="13">
        <v>26</v>
      </c>
      <c r="B57" s="6" t="s">
        <v>131</v>
      </c>
      <c r="C57" s="86">
        <v>2015</v>
      </c>
      <c r="D57" s="86"/>
      <c r="E57" s="86" t="s">
        <v>144</v>
      </c>
      <c r="F57" s="82" t="s">
        <v>97</v>
      </c>
      <c r="G57" s="45">
        <v>38752</v>
      </c>
      <c r="H57" s="46">
        <v>38752</v>
      </c>
      <c r="I57" s="45">
        <v>38752</v>
      </c>
      <c r="J57" s="47">
        <v>0</v>
      </c>
      <c r="K57" s="5">
        <f t="shared" si="88"/>
        <v>38752</v>
      </c>
      <c r="L57" s="47">
        <v>0</v>
      </c>
      <c r="M57" s="47">
        <v>0</v>
      </c>
      <c r="N57" s="47">
        <v>0</v>
      </c>
      <c r="O57" s="5">
        <f t="shared" si="54"/>
        <v>0</v>
      </c>
      <c r="P57" s="47">
        <v>0</v>
      </c>
      <c r="Q57" s="5">
        <f t="shared" si="55"/>
        <v>0</v>
      </c>
      <c r="R57" s="5">
        <v>0</v>
      </c>
      <c r="S57" s="5">
        <f t="shared" si="76"/>
        <v>0</v>
      </c>
      <c r="T57" s="5">
        <f t="shared" si="73"/>
        <v>38752</v>
      </c>
      <c r="U57" s="5">
        <v>0</v>
      </c>
      <c r="V57" s="5">
        <v>0</v>
      </c>
      <c r="W57" s="5">
        <v>0</v>
      </c>
      <c r="X57" s="5">
        <f t="shared" si="74"/>
        <v>0</v>
      </c>
      <c r="Y57" s="5">
        <v>15000</v>
      </c>
      <c r="Z57" s="5">
        <v>0</v>
      </c>
      <c r="AA57" s="5">
        <f t="shared" si="75"/>
        <v>15000</v>
      </c>
      <c r="AB57" s="111">
        <v>0</v>
      </c>
      <c r="AC57" s="5">
        <f t="shared" si="86"/>
        <v>0</v>
      </c>
      <c r="AD57" s="5">
        <f t="shared" si="60"/>
        <v>38752</v>
      </c>
      <c r="AE57" s="111">
        <v>38752</v>
      </c>
      <c r="AF57" s="111">
        <v>38752</v>
      </c>
      <c r="AG57" s="111">
        <v>0</v>
      </c>
      <c r="AH57" s="111">
        <v>0</v>
      </c>
      <c r="AI57" s="111">
        <v>0</v>
      </c>
      <c r="AJ57" s="110">
        <f t="shared" si="77"/>
        <v>0</v>
      </c>
      <c r="AK57" s="99">
        <f t="shared" si="12"/>
        <v>0</v>
      </c>
      <c r="AL57" s="111">
        <v>38752</v>
      </c>
      <c r="AM57" s="110">
        <f t="shared" si="78"/>
        <v>38752</v>
      </c>
      <c r="AN57" s="110">
        <f t="shared" si="79"/>
        <v>38752</v>
      </c>
      <c r="AO57" s="99">
        <f t="shared" si="13"/>
        <v>38752</v>
      </c>
      <c r="AP57" s="111">
        <v>38752</v>
      </c>
      <c r="AQ57" s="111" t="s">
        <v>441</v>
      </c>
      <c r="AR57" s="305" t="s">
        <v>662</v>
      </c>
      <c r="AS57" s="308"/>
      <c r="AT57" s="349">
        <v>0</v>
      </c>
      <c r="AU57" s="349">
        <f t="shared" si="14"/>
        <v>0</v>
      </c>
      <c r="AW57" s="349">
        <v>0</v>
      </c>
    </row>
    <row r="58" spans="1:53" ht="39.75" customHeight="1">
      <c r="A58" s="13">
        <v>27</v>
      </c>
      <c r="B58" s="29" t="s">
        <v>130</v>
      </c>
      <c r="C58" s="88">
        <v>2015</v>
      </c>
      <c r="D58" s="88"/>
      <c r="E58" s="88" t="s">
        <v>143</v>
      </c>
      <c r="F58" s="84" t="s">
        <v>95</v>
      </c>
      <c r="G58" s="3">
        <v>300000</v>
      </c>
      <c r="H58" s="46">
        <v>300000</v>
      </c>
      <c r="I58" s="3">
        <v>300000</v>
      </c>
      <c r="J58" s="47">
        <v>0</v>
      </c>
      <c r="K58" s="5">
        <f t="shared" si="88"/>
        <v>300000</v>
      </c>
      <c r="L58" s="47">
        <v>0</v>
      </c>
      <c r="M58" s="47">
        <v>0</v>
      </c>
      <c r="N58" s="47">
        <v>0</v>
      </c>
      <c r="O58" s="5">
        <f t="shared" si="54"/>
        <v>0</v>
      </c>
      <c r="P58" s="47">
        <v>0</v>
      </c>
      <c r="Q58" s="5">
        <f t="shared" si="55"/>
        <v>0</v>
      </c>
      <c r="R58" s="5">
        <v>0</v>
      </c>
      <c r="S58" s="5">
        <f t="shared" si="76"/>
        <v>0</v>
      </c>
      <c r="T58" s="5">
        <f t="shared" si="73"/>
        <v>300000</v>
      </c>
      <c r="U58" s="5">
        <v>0</v>
      </c>
      <c r="V58" s="5">
        <v>0</v>
      </c>
      <c r="W58" s="5">
        <v>0</v>
      </c>
      <c r="X58" s="5">
        <f t="shared" si="74"/>
        <v>0</v>
      </c>
      <c r="Y58" s="5">
        <v>0</v>
      </c>
      <c r="Z58" s="5">
        <v>0</v>
      </c>
      <c r="AA58" s="5">
        <f t="shared" si="75"/>
        <v>0</v>
      </c>
      <c r="AB58" s="111">
        <v>27924.799999999999</v>
      </c>
      <c r="AC58" s="5">
        <f>S58+U58+Z58+AB58</f>
        <v>27924.799999999999</v>
      </c>
      <c r="AD58" s="5">
        <f t="shared" si="60"/>
        <v>272075.2</v>
      </c>
      <c r="AE58" s="111">
        <v>50000</v>
      </c>
      <c r="AF58" s="111">
        <v>61000</v>
      </c>
      <c r="AG58" s="111">
        <v>13120.51</v>
      </c>
      <c r="AH58" s="111">
        <v>0</v>
      </c>
      <c r="AI58" s="111">
        <v>0</v>
      </c>
      <c r="AJ58" s="110">
        <f t="shared" si="77"/>
        <v>13120.51</v>
      </c>
      <c r="AK58" s="99">
        <f t="shared" si="12"/>
        <v>71516.710000000006</v>
      </c>
      <c r="AL58" s="111">
        <v>15000</v>
      </c>
      <c r="AM58" s="110">
        <f t="shared" si="78"/>
        <v>28120.510000000002</v>
      </c>
      <c r="AN58" s="110">
        <f t="shared" si="79"/>
        <v>56045.31</v>
      </c>
      <c r="AO58" s="99">
        <f t="shared" si="13"/>
        <v>228483.28999999998</v>
      </c>
      <c r="AP58" s="111">
        <v>198483.29</v>
      </c>
      <c r="AQ58" s="111" t="s">
        <v>441</v>
      </c>
      <c r="AR58" s="305" t="s">
        <v>392</v>
      </c>
      <c r="AS58" s="308"/>
      <c r="AT58" s="349">
        <v>30471.4</v>
      </c>
      <c r="AU58" s="349">
        <f t="shared" si="14"/>
        <v>43591.91</v>
      </c>
      <c r="AW58" s="349">
        <f>1463.2+2839.6+4426.8+1113.05+915.1+8037.25+3731.52+4264.59+6074.65</f>
        <v>32865.760000000002</v>
      </c>
      <c r="AY58" s="132"/>
    </row>
    <row r="59" spans="1:53" ht="54.75" customHeight="1">
      <c r="A59" s="13">
        <v>28</v>
      </c>
      <c r="B59" s="29" t="s">
        <v>261</v>
      </c>
      <c r="C59" s="88">
        <v>2015</v>
      </c>
      <c r="D59" s="88"/>
      <c r="E59" s="88" t="s">
        <v>462</v>
      </c>
      <c r="F59" s="82" t="s">
        <v>107</v>
      </c>
      <c r="G59" s="45">
        <v>23132.12</v>
      </c>
      <c r="H59" s="46">
        <v>23132.12</v>
      </c>
      <c r="I59" s="45">
        <v>23132.12</v>
      </c>
      <c r="J59" s="46">
        <v>0</v>
      </c>
      <c r="K59" s="5">
        <f t="shared" si="88"/>
        <v>23132.12</v>
      </c>
      <c r="L59" s="46">
        <v>0</v>
      </c>
      <c r="M59" s="46">
        <v>0</v>
      </c>
      <c r="N59" s="46">
        <v>0</v>
      </c>
      <c r="O59" s="5">
        <f t="shared" si="54"/>
        <v>0</v>
      </c>
      <c r="P59" s="46">
        <v>0</v>
      </c>
      <c r="Q59" s="5">
        <f t="shared" si="55"/>
        <v>0</v>
      </c>
      <c r="R59" s="5">
        <v>0</v>
      </c>
      <c r="S59" s="5">
        <f t="shared" si="76"/>
        <v>0</v>
      </c>
      <c r="T59" s="5">
        <f t="shared" si="73"/>
        <v>23132.12</v>
      </c>
      <c r="U59" s="47">
        <v>0</v>
      </c>
      <c r="V59" s="47">
        <v>0</v>
      </c>
      <c r="W59" s="47">
        <v>0</v>
      </c>
      <c r="X59" s="5">
        <f t="shared" si="74"/>
        <v>0</v>
      </c>
      <c r="Y59" s="47">
        <v>15000</v>
      </c>
      <c r="Z59" s="47">
        <v>0</v>
      </c>
      <c r="AA59" s="5">
        <f t="shared" si="75"/>
        <v>15000</v>
      </c>
      <c r="AB59" s="99">
        <v>16292.5</v>
      </c>
      <c r="AC59" s="5">
        <f>S59+U59+Z59+AB59</f>
        <v>16292.5</v>
      </c>
      <c r="AD59" s="5">
        <f t="shared" si="60"/>
        <v>6839.619999999999</v>
      </c>
      <c r="AE59" s="5">
        <v>25600</v>
      </c>
      <c r="AF59" s="99">
        <v>25553.15</v>
      </c>
      <c r="AG59" s="99">
        <v>0</v>
      </c>
      <c r="AH59" s="99">
        <v>0</v>
      </c>
      <c r="AI59" s="99">
        <v>0</v>
      </c>
      <c r="AJ59" s="99">
        <f t="shared" si="77"/>
        <v>0</v>
      </c>
      <c r="AK59" s="99">
        <f t="shared" si="12"/>
        <v>16292.5</v>
      </c>
      <c r="AL59" s="99">
        <v>0</v>
      </c>
      <c r="AM59" s="99">
        <f t="shared" si="78"/>
        <v>0</v>
      </c>
      <c r="AN59" s="99">
        <f t="shared" si="79"/>
        <v>16292.5</v>
      </c>
      <c r="AO59" s="99">
        <f t="shared" si="13"/>
        <v>6839.619999999999</v>
      </c>
      <c r="AP59" s="99">
        <v>6839.62</v>
      </c>
      <c r="AQ59" s="99" t="s">
        <v>441</v>
      </c>
      <c r="AR59" s="305" t="s">
        <v>118</v>
      </c>
      <c r="AS59" s="308"/>
      <c r="AT59" s="349">
        <v>0</v>
      </c>
      <c r="AU59" s="349">
        <f t="shared" si="14"/>
        <v>0</v>
      </c>
      <c r="AV59" s="482"/>
      <c r="AW59" s="482">
        <v>4785.71</v>
      </c>
      <c r="AX59" s="482"/>
      <c r="AY59" s="363"/>
    </row>
    <row r="60" spans="1:53" ht="57.75" customHeight="1">
      <c r="A60" s="13">
        <v>29</v>
      </c>
      <c r="B60" s="6" t="s">
        <v>140</v>
      </c>
      <c r="C60" s="86">
        <v>2015</v>
      </c>
      <c r="D60" s="86"/>
      <c r="E60" s="86" t="s">
        <v>462</v>
      </c>
      <c r="F60" s="82" t="s">
        <v>107</v>
      </c>
      <c r="G60" s="3">
        <v>40000</v>
      </c>
      <c r="H60" s="4">
        <v>17969.080000000002</v>
      </c>
      <c r="I60" s="3">
        <v>40000</v>
      </c>
      <c r="J60" s="46">
        <v>0</v>
      </c>
      <c r="K60" s="5">
        <f t="shared" si="88"/>
        <v>40000</v>
      </c>
      <c r="L60" s="46">
        <v>0</v>
      </c>
      <c r="M60" s="46">
        <v>0</v>
      </c>
      <c r="N60" s="46">
        <v>0</v>
      </c>
      <c r="O60" s="5">
        <f t="shared" si="54"/>
        <v>0</v>
      </c>
      <c r="P60" s="46">
        <v>0</v>
      </c>
      <c r="Q60" s="5">
        <f t="shared" si="55"/>
        <v>0</v>
      </c>
      <c r="R60" s="5">
        <v>0</v>
      </c>
      <c r="S60" s="5">
        <f t="shared" si="76"/>
        <v>0</v>
      </c>
      <c r="T60" s="5">
        <f t="shared" si="73"/>
        <v>40000</v>
      </c>
      <c r="U60" s="5">
        <v>0</v>
      </c>
      <c r="V60" s="5">
        <v>0</v>
      </c>
      <c r="W60" s="5">
        <v>0</v>
      </c>
      <c r="X60" s="5">
        <f t="shared" si="74"/>
        <v>0</v>
      </c>
      <c r="Y60" s="5">
        <v>10000</v>
      </c>
      <c r="Z60" s="5">
        <v>0</v>
      </c>
      <c r="AA60" s="5">
        <f t="shared" si="75"/>
        <v>10000</v>
      </c>
      <c r="AB60" s="99">
        <v>0</v>
      </c>
      <c r="AC60" s="5">
        <f t="shared" ref="AC60:AC66" si="89">S60+U60+Z60+AB60</f>
        <v>0</v>
      </c>
      <c r="AD60" s="5">
        <f t="shared" si="60"/>
        <v>40000</v>
      </c>
      <c r="AE60" s="5">
        <v>20000</v>
      </c>
      <c r="AF60" s="99">
        <v>20162.61</v>
      </c>
      <c r="AG60" s="99">
        <v>0</v>
      </c>
      <c r="AH60" s="99">
        <v>0</v>
      </c>
      <c r="AI60" s="99">
        <v>0</v>
      </c>
      <c r="AJ60" s="99">
        <f t="shared" si="77"/>
        <v>0</v>
      </c>
      <c r="AK60" s="99">
        <f t="shared" si="12"/>
        <v>0</v>
      </c>
      <c r="AL60" s="99">
        <v>12000</v>
      </c>
      <c r="AM60" s="99">
        <f t="shared" si="78"/>
        <v>12000</v>
      </c>
      <c r="AN60" s="99">
        <f t="shared" si="79"/>
        <v>12000</v>
      </c>
      <c r="AO60" s="99">
        <f t="shared" si="13"/>
        <v>40000</v>
      </c>
      <c r="AP60" s="99">
        <v>20162.61</v>
      </c>
      <c r="AQ60" s="99" t="s">
        <v>441</v>
      </c>
      <c r="AR60" s="305" t="s">
        <v>118</v>
      </c>
      <c r="AS60" s="308"/>
      <c r="AT60" s="349">
        <v>0</v>
      </c>
      <c r="AU60" s="349">
        <f t="shared" si="14"/>
        <v>0</v>
      </c>
      <c r="AW60" s="349">
        <v>0</v>
      </c>
    </row>
    <row r="61" spans="1:53" ht="55.5" customHeight="1">
      <c r="A61" s="13">
        <v>30</v>
      </c>
      <c r="B61" s="29" t="s">
        <v>346</v>
      </c>
      <c r="C61" s="88">
        <v>2015</v>
      </c>
      <c r="D61" s="88"/>
      <c r="E61" s="88" t="s">
        <v>462</v>
      </c>
      <c r="F61" s="82" t="s">
        <v>96</v>
      </c>
      <c r="G61" s="45">
        <v>16000</v>
      </c>
      <c r="H61" s="46">
        <v>0</v>
      </c>
      <c r="I61" s="45">
        <v>16000</v>
      </c>
      <c r="J61" s="46">
        <v>0</v>
      </c>
      <c r="K61" s="5">
        <f t="shared" si="88"/>
        <v>16000</v>
      </c>
      <c r="L61" s="46">
        <v>0</v>
      </c>
      <c r="M61" s="46">
        <v>0</v>
      </c>
      <c r="N61" s="46">
        <v>0</v>
      </c>
      <c r="O61" s="5">
        <f t="shared" si="54"/>
        <v>0</v>
      </c>
      <c r="P61" s="46">
        <v>0</v>
      </c>
      <c r="Q61" s="5">
        <f t="shared" si="55"/>
        <v>0</v>
      </c>
      <c r="R61" s="5">
        <v>0</v>
      </c>
      <c r="S61" s="5">
        <f t="shared" si="76"/>
        <v>0</v>
      </c>
      <c r="T61" s="5">
        <f t="shared" si="73"/>
        <v>16000</v>
      </c>
      <c r="U61" s="5">
        <v>0</v>
      </c>
      <c r="V61" s="5">
        <v>0</v>
      </c>
      <c r="W61" s="5">
        <v>0</v>
      </c>
      <c r="X61" s="5">
        <f t="shared" si="74"/>
        <v>0</v>
      </c>
      <c r="Y61" s="5">
        <v>0</v>
      </c>
      <c r="Z61" s="5">
        <v>0</v>
      </c>
      <c r="AA61" s="5">
        <f t="shared" si="75"/>
        <v>0</v>
      </c>
      <c r="AB61" s="99">
        <v>0</v>
      </c>
      <c r="AC61" s="5">
        <f t="shared" si="89"/>
        <v>0</v>
      </c>
      <c r="AD61" s="5">
        <f t="shared" si="60"/>
        <v>16000</v>
      </c>
      <c r="AE61" s="5">
        <v>16000</v>
      </c>
      <c r="AF61" s="99">
        <v>16000</v>
      </c>
      <c r="AG61" s="99">
        <v>0</v>
      </c>
      <c r="AH61" s="99">
        <v>0</v>
      </c>
      <c r="AI61" s="99">
        <v>0</v>
      </c>
      <c r="AJ61" s="110">
        <f t="shared" ref="AJ61:AJ66" si="90">AG61+AH61+AI61</f>
        <v>0</v>
      </c>
      <c r="AK61" s="99">
        <f t="shared" si="12"/>
        <v>0</v>
      </c>
      <c r="AL61" s="99">
        <v>0</v>
      </c>
      <c r="AM61" s="110">
        <f t="shared" ref="AM61:AM66" si="91">AJ61+AL61</f>
        <v>0</v>
      </c>
      <c r="AN61" s="110">
        <f t="shared" ref="AN61:AN66" si="92">AC61+AM61</f>
        <v>0</v>
      </c>
      <c r="AO61" s="99">
        <f t="shared" si="13"/>
        <v>16000</v>
      </c>
      <c r="AP61" s="99">
        <v>16000</v>
      </c>
      <c r="AQ61" s="99" t="s">
        <v>441</v>
      </c>
      <c r="AR61" s="305" t="s">
        <v>288</v>
      </c>
      <c r="AS61" s="308"/>
      <c r="AT61" s="349">
        <v>0</v>
      </c>
      <c r="AU61" s="349">
        <f t="shared" si="14"/>
        <v>0</v>
      </c>
      <c r="AW61" s="349">
        <v>0</v>
      </c>
    </row>
    <row r="62" spans="1:53" ht="59.25" customHeight="1">
      <c r="A62" s="13">
        <v>31</v>
      </c>
      <c r="B62" s="29" t="s">
        <v>145</v>
      </c>
      <c r="C62" s="88">
        <v>2015</v>
      </c>
      <c r="D62" s="88"/>
      <c r="E62" s="88" t="s">
        <v>239</v>
      </c>
      <c r="F62" s="84" t="s">
        <v>124</v>
      </c>
      <c r="G62" s="45">
        <v>70000</v>
      </c>
      <c r="H62" s="46">
        <v>70000</v>
      </c>
      <c r="I62" s="45">
        <v>70000</v>
      </c>
      <c r="J62" s="47">
        <v>0</v>
      </c>
      <c r="K62" s="5">
        <f t="shared" si="88"/>
        <v>70000</v>
      </c>
      <c r="L62" s="47">
        <v>0</v>
      </c>
      <c r="M62" s="47">
        <v>0</v>
      </c>
      <c r="N62" s="47">
        <v>0</v>
      </c>
      <c r="O62" s="5">
        <f t="shared" si="54"/>
        <v>0</v>
      </c>
      <c r="P62" s="47">
        <v>0</v>
      </c>
      <c r="Q62" s="5">
        <f t="shared" si="55"/>
        <v>0</v>
      </c>
      <c r="R62" s="5">
        <v>0</v>
      </c>
      <c r="S62" s="5">
        <f t="shared" si="76"/>
        <v>0</v>
      </c>
      <c r="T62" s="5">
        <f t="shared" si="73"/>
        <v>70000</v>
      </c>
      <c r="U62" s="5">
        <v>0</v>
      </c>
      <c r="V62" s="5">
        <v>0</v>
      </c>
      <c r="W62" s="5">
        <v>0</v>
      </c>
      <c r="X62" s="5">
        <f t="shared" si="74"/>
        <v>0</v>
      </c>
      <c r="Y62" s="5">
        <v>0</v>
      </c>
      <c r="Z62" s="5">
        <v>0</v>
      </c>
      <c r="AA62" s="5">
        <f t="shared" si="75"/>
        <v>0</v>
      </c>
      <c r="AB62" s="99">
        <v>0</v>
      </c>
      <c r="AC62" s="5">
        <f t="shared" si="89"/>
        <v>0</v>
      </c>
      <c r="AD62" s="5">
        <f t="shared" si="60"/>
        <v>70000</v>
      </c>
      <c r="AE62" s="5">
        <v>70000</v>
      </c>
      <c r="AF62" s="99">
        <v>70000</v>
      </c>
      <c r="AG62" s="99">
        <v>0</v>
      </c>
      <c r="AH62" s="99">
        <v>0</v>
      </c>
      <c r="AI62" s="99">
        <v>0</v>
      </c>
      <c r="AJ62" s="110">
        <f t="shared" si="90"/>
        <v>0</v>
      </c>
      <c r="AK62" s="99">
        <f t="shared" si="12"/>
        <v>0</v>
      </c>
      <c r="AL62" s="99">
        <v>10000</v>
      </c>
      <c r="AM62" s="110">
        <f t="shared" si="91"/>
        <v>10000</v>
      </c>
      <c r="AN62" s="110">
        <f t="shared" si="92"/>
        <v>10000</v>
      </c>
      <c r="AO62" s="99">
        <f t="shared" si="13"/>
        <v>70000</v>
      </c>
      <c r="AP62" s="99">
        <v>70000</v>
      </c>
      <c r="AQ62" s="99" t="s">
        <v>441</v>
      </c>
      <c r="AR62" s="305" t="s">
        <v>204</v>
      </c>
      <c r="AS62" s="308"/>
      <c r="AT62" s="349">
        <v>0</v>
      </c>
      <c r="AU62" s="349">
        <f t="shared" si="14"/>
        <v>0</v>
      </c>
      <c r="AW62" s="349">
        <v>0</v>
      </c>
    </row>
    <row r="63" spans="1:53" ht="60.75" customHeight="1">
      <c r="A63" s="13">
        <v>32</v>
      </c>
      <c r="B63" s="6" t="s">
        <v>174</v>
      </c>
      <c r="C63" s="86">
        <v>2015</v>
      </c>
      <c r="D63" s="86"/>
      <c r="E63" s="86" t="s">
        <v>209</v>
      </c>
      <c r="F63" s="82" t="s">
        <v>96</v>
      </c>
      <c r="G63" s="3">
        <v>36000</v>
      </c>
      <c r="H63" s="4">
        <v>0</v>
      </c>
      <c r="I63" s="3">
        <v>36000</v>
      </c>
      <c r="J63" s="47">
        <v>0</v>
      </c>
      <c r="K63" s="47">
        <f t="shared" si="88"/>
        <v>36000</v>
      </c>
      <c r="L63" s="47">
        <v>0</v>
      </c>
      <c r="M63" s="47">
        <v>0</v>
      </c>
      <c r="N63" s="47">
        <v>0</v>
      </c>
      <c r="O63" s="5">
        <f t="shared" si="54"/>
        <v>0</v>
      </c>
      <c r="P63" s="47">
        <v>0</v>
      </c>
      <c r="Q63" s="5">
        <f t="shared" si="55"/>
        <v>0</v>
      </c>
      <c r="R63" s="5">
        <v>0</v>
      </c>
      <c r="S63" s="5">
        <f t="shared" si="76"/>
        <v>0</v>
      </c>
      <c r="T63" s="5">
        <f t="shared" si="73"/>
        <v>36000</v>
      </c>
      <c r="U63" s="5">
        <v>0</v>
      </c>
      <c r="V63" s="5">
        <v>0</v>
      </c>
      <c r="W63" s="5">
        <v>0</v>
      </c>
      <c r="X63" s="5">
        <f t="shared" si="74"/>
        <v>0</v>
      </c>
      <c r="Y63" s="5">
        <v>0</v>
      </c>
      <c r="Z63" s="5">
        <v>0</v>
      </c>
      <c r="AA63" s="5">
        <f t="shared" si="75"/>
        <v>0</v>
      </c>
      <c r="AB63" s="99">
        <v>0</v>
      </c>
      <c r="AC63" s="5">
        <f t="shared" si="89"/>
        <v>0</v>
      </c>
      <c r="AD63" s="5">
        <f t="shared" ref="AD63:AD71" si="93">SUM(I63-AC63)</f>
        <v>36000</v>
      </c>
      <c r="AE63" s="5">
        <v>36000</v>
      </c>
      <c r="AF63" s="99">
        <v>36000</v>
      </c>
      <c r="AG63" s="99">
        <v>0</v>
      </c>
      <c r="AH63" s="99">
        <v>0</v>
      </c>
      <c r="AI63" s="99">
        <v>0</v>
      </c>
      <c r="AJ63" s="110">
        <f t="shared" si="90"/>
        <v>0</v>
      </c>
      <c r="AK63" s="99">
        <f t="shared" si="12"/>
        <v>0</v>
      </c>
      <c r="AL63" s="99">
        <v>0</v>
      </c>
      <c r="AM63" s="110">
        <f t="shared" si="91"/>
        <v>0</v>
      </c>
      <c r="AN63" s="110">
        <f t="shared" si="92"/>
        <v>0</v>
      </c>
      <c r="AO63" s="99">
        <f t="shared" si="13"/>
        <v>36000</v>
      </c>
      <c r="AP63" s="99">
        <v>36000</v>
      </c>
      <c r="AQ63" s="99" t="s">
        <v>441</v>
      </c>
      <c r="AR63" s="305" t="s">
        <v>187</v>
      </c>
      <c r="AS63" s="308"/>
      <c r="AT63" s="349">
        <v>0</v>
      </c>
      <c r="AU63" s="349">
        <f t="shared" si="14"/>
        <v>0</v>
      </c>
      <c r="AW63" s="349">
        <v>0</v>
      </c>
    </row>
    <row r="64" spans="1:53" ht="87.75" customHeight="1">
      <c r="A64" s="13">
        <v>33</v>
      </c>
      <c r="B64" s="6" t="s">
        <v>210</v>
      </c>
      <c r="C64" s="88">
        <v>2015</v>
      </c>
      <c r="D64" s="88"/>
      <c r="E64" s="86" t="s">
        <v>236</v>
      </c>
      <c r="F64" s="82" t="s">
        <v>98</v>
      </c>
      <c r="G64" s="3">
        <v>7000</v>
      </c>
      <c r="H64" s="4">
        <v>7000</v>
      </c>
      <c r="I64" s="3">
        <v>7000</v>
      </c>
      <c r="J64" s="47">
        <v>0</v>
      </c>
      <c r="K64" s="5">
        <f t="shared" ref="K64" si="94">I64-J64</f>
        <v>7000</v>
      </c>
      <c r="L64" s="47">
        <v>0</v>
      </c>
      <c r="M64" s="47">
        <v>0</v>
      </c>
      <c r="N64" s="47">
        <v>0</v>
      </c>
      <c r="O64" s="5">
        <f t="shared" ref="O64" si="95">SUM(L64:N64)</f>
        <v>0</v>
      </c>
      <c r="P64" s="47">
        <v>0</v>
      </c>
      <c r="Q64" s="5">
        <f t="shared" ref="Q64" si="96">O64+P64</f>
        <v>0</v>
      </c>
      <c r="R64" s="5">
        <v>0</v>
      </c>
      <c r="S64" s="5">
        <f t="shared" ref="S64" si="97">J64+R64</f>
        <v>0</v>
      </c>
      <c r="T64" s="5">
        <f t="shared" si="73"/>
        <v>7000</v>
      </c>
      <c r="U64" s="47">
        <v>0</v>
      </c>
      <c r="V64" s="47">
        <v>0</v>
      </c>
      <c r="W64" s="47">
        <v>0</v>
      </c>
      <c r="X64" s="5">
        <f t="shared" si="74"/>
        <v>0</v>
      </c>
      <c r="Y64" s="47">
        <v>0</v>
      </c>
      <c r="Z64" s="47">
        <v>0</v>
      </c>
      <c r="AA64" s="5">
        <f t="shared" si="75"/>
        <v>0</v>
      </c>
      <c r="AB64" s="110">
        <v>0</v>
      </c>
      <c r="AC64" s="5">
        <f t="shared" si="89"/>
        <v>0</v>
      </c>
      <c r="AD64" s="5">
        <f t="shared" si="93"/>
        <v>7000</v>
      </c>
      <c r="AE64" s="110">
        <v>25000</v>
      </c>
      <c r="AF64" s="110">
        <v>25000</v>
      </c>
      <c r="AG64" s="110">
        <v>0</v>
      </c>
      <c r="AH64" s="110">
        <v>0</v>
      </c>
      <c r="AI64" s="110">
        <v>0</v>
      </c>
      <c r="AJ64" s="110">
        <f t="shared" si="90"/>
        <v>0</v>
      </c>
      <c r="AK64" s="5">
        <f t="shared" si="12"/>
        <v>0</v>
      </c>
      <c r="AL64" s="110">
        <v>7000</v>
      </c>
      <c r="AM64" s="110">
        <f t="shared" si="91"/>
        <v>7000</v>
      </c>
      <c r="AN64" s="110">
        <f t="shared" si="92"/>
        <v>7000</v>
      </c>
      <c r="AO64" s="99">
        <f t="shared" si="13"/>
        <v>7000</v>
      </c>
      <c r="AP64" s="4">
        <v>7000</v>
      </c>
      <c r="AQ64" s="395" t="s">
        <v>441</v>
      </c>
      <c r="AR64" s="305" t="s">
        <v>484</v>
      </c>
      <c r="AS64" s="308"/>
      <c r="AT64" s="349">
        <v>0</v>
      </c>
      <c r="AU64" s="349">
        <f t="shared" si="14"/>
        <v>0</v>
      </c>
      <c r="AW64" s="349">
        <v>0</v>
      </c>
    </row>
    <row r="65" spans="1:53" ht="86.25" customHeight="1">
      <c r="A65" s="13">
        <v>34</v>
      </c>
      <c r="B65" s="29" t="s">
        <v>240</v>
      </c>
      <c r="C65" s="88">
        <v>2016</v>
      </c>
      <c r="D65" s="88"/>
      <c r="E65" s="86" t="s">
        <v>235</v>
      </c>
      <c r="F65" s="84" t="s">
        <v>93</v>
      </c>
      <c r="G65" s="45">
        <v>23637</v>
      </c>
      <c r="H65" s="46">
        <v>23637</v>
      </c>
      <c r="I65" s="45">
        <v>23637</v>
      </c>
      <c r="J65" s="47">
        <v>0</v>
      </c>
      <c r="K65" s="47">
        <f t="shared" ref="K65:K68" si="98">I65-J65</f>
        <v>23637</v>
      </c>
      <c r="L65" s="47">
        <v>0</v>
      </c>
      <c r="M65" s="47">
        <v>0</v>
      </c>
      <c r="N65" s="47">
        <v>0</v>
      </c>
      <c r="O65" s="5">
        <f t="shared" ref="O65:O66" si="99">SUM(L65:N65)</f>
        <v>0</v>
      </c>
      <c r="P65" s="5">
        <v>0</v>
      </c>
      <c r="Q65" s="5">
        <f t="shared" ref="Q65:Q68" si="100">O65+P65</f>
        <v>0</v>
      </c>
      <c r="R65" s="5">
        <v>0</v>
      </c>
      <c r="S65" s="5">
        <f t="shared" ref="S65:S68" si="101">J65+R65</f>
        <v>0</v>
      </c>
      <c r="T65" s="5">
        <f t="shared" ref="T65:T68" si="102">I65-S65</f>
        <v>23637</v>
      </c>
      <c r="U65" s="47">
        <v>0</v>
      </c>
      <c r="V65" s="47">
        <v>0</v>
      </c>
      <c r="W65" s="47">
        <v>0</v>
      </c>
      <c r="X65" s="5">
        <f t="shared" si="74"/>
        <v>0</v>
      </c>
      <c r="Y65" s="47">
        <v>0</v>
      </c>
      <c r="Z65" s="47">
        <v>0</v>
      </c>
      <c r="AA65" s="5">
        <f t="shared" si="75"/>
        <v>0</v>
      </c>
      <c r="AB65" s="99">
        <v>0</v>
      </c>
      <c r="AC65" s="5">
        <f t="shared" si="89"/>
        <v>0</v>
      </c>
      <c r="AD65" s="5">
        <f t="shared" si="93"/>
        <v>23637</v>
      </c>
      <c r="AE65" s="5">
        <v>23637</v>
      </c>
      <c r="AF65" s="99">
        <v>23637</v>
      </c>
      <c r="AG65" s="99">
        <v>0</v>
      </c>
      <c r="AH65" s="99">
        <v>0</v>
      </c>
      <c r="AI65" s="99">
        <v>0</v>
      </c>
      <c r="AJ65" s="99">
        <f t="shared" si="90"/>
        <v>0</v>
      </c>
      <c r="AK65" s="99">
        <f t="shared" si="12"/>
        <v>0</v>
      </c>
      <c r="AL65" s="99">
        <v>0</v>
      </c>
      <c r="AM65" s="99">
        <f t="shared" si="91"/>
        <v>0</v>
      </c>
      <c r="AN65" s="99">
        <f t="shared" si="92"/>
        <v>0</v>
      </c>
      <c r="AO65" s="99">
        <f t="shared" si="13"/>
        <v>23637</v>
      </c>
      <c r="AP65" s="99">
        <v>23637</v>
      </c>
      <c r="AQ65" s="99" t="s">
        <v>441</v>
      </c>
      <c r="AR65" s="305" t="s">
        <v>118</v>
      </c>
      <c r="AS65" s="308"/>
      <c r="AT65" s="349">
        <v>0</v>
      </c>
      <c r="AU65" s="349">
        <f t="shared" si="14"/>
        <v>0</v>
      </c>
      <c r="AW65" s="349">
        <v>0</v>
      </c>
    </row>
    <row r="66" spans="1:53" ht="36.75" customHeight="1">
      <c r="A66" s="13">
        <v>35</v>
      </c>
      <c r="B66" s="29" t="s">
        <v>211</v>
      </c>
      <c r="C66" s="88">
        <v>2016</v>
      </c>
      <c r="D66" s="88"/>
      <c r="E66" s="86"/>
      <c r="F66" s="84"/>
      <c r="G66" s="45">
        <v>25000</v>
      </c>
      <c r="H66" s="46">
        <v>0</v>
      </c>
      <c r="I66" s="45">
        <v>25000</v>
      </c>
      <c r="J66" s="47">
        <v>0</v>
      </c>
      <c r="K66" s="47">
        <f t="shared" ref="K66" si="103">I66-J66</f>
        <v>25000</v>
      </c>
      <c r="L66" s="47">
        <v>0</v>
      </c>
      <c r="M66" s="47">
        <v>0</v>
      </c>
      <c r="N66" s="47">
        <v>0</v>
      </c>
      <c r="O66" s="5">
        <f t="shared" si="99"/>
        <v>0</v>
      </c>
      <c r="P66" s="5">
        <v>0</v>
      </c>
      <c r="Q66" s="47">
        <f t="shared" ref="Q66" si="104">O66+P66</f>
        <v>0</v>
      </c>
      <c r="R66" s="5">
        <f t="shared" ref="R66" si="105">J66+Q66</f>
        <v>0</v>
      </c>
      <c r="S66" s="5">
        <f t="shared" ref="S66" si="106">J66+R66</f>
        <v>0</v>
      </c>
      <c r="T66" s="5">
        <f t="shared" si="102"/>
        <v>25000</v>
      </c>
      <c r="U66" s="5">
        <v>0</v>
      </c>
      <c r="V66" s="5">
        <v>0</v>
      </c>
      <c r="W66" s="5">
        <v>0</v>
      </c>
      <c r="X66" s="5">
        <f t="shared" si="74"/>
        <v>0</v>
      </c>
      <c r="Y66" s="5">
        <v>0</v>
      </c>
      <c r="Z66" s="5">
        <v>0</v>
      </c>
      <c r="AA66" s="5">
        <f t="shared" si="75"/>
        <v>0</v>
      </c>
      <c r="AB66" s="5">
        <v>0</v>
      </c>
      <c r="AC66" s="5">
        <f t="shared" si="89"/>
        <v>0</v>
      </c>
      <c r="AD66" s="5">
        <f t="shared" si="93"/>
        <v>25000</v>
      </c>
      <c r="AE66" s="5">
        <v>25000</v>
      </c>
      <c r="AF66" s="5">
        <v>1000</v>
      </c>
      <c r="AG66" s="5">
        <v>0</v>
      </c>
      <c r="AH66" s="5">
        <v>0</v>
      </c>
      <c r="AI66" s="5">
        <v>0</v>
      </c>
      <c r="AJ66" s="5">
        <f t="shared" si="90"/>
        <v>0</v>
      </c>
      <c r="AK66" s="99">
        <f t="shared" si="12"/>
        <v>0</v>
      </c>
      <c r="AL66" s="5">
        <v>0</v>
      </c>
      <c r="AM66" s="5">
        <f t="shared" si="91"/>
        <v>0</v>
      </c>
      <c r="AN66" s="5">
        <f t="shared" si="92"/>
        <v>0</v>
      </c>
      <c r="AO66" s="99">
        <f t="shared" si="13"/>
        <v>25000</v>
      </c>
      <c r="AP66" s="5">
        <v>1000</v>
      </c>
      <c r="AQ66" s="5" t="s">
        <v>441</v>
      </c>
      <c r="AR66" s="305" t="s">
        <v>204</v>
      </c>
      <c r="AS66" s="311"/>
      <c r="AT66" s="349">
        <v>0</v>
      </c>
      <c r="AU66" s="349">
        <f t="shared" si="14"/>
        <v>0</v>
      </c>
      <c r="AW66" s="349">
        <v>0</v>
      </c>
    </row>
    <row r="67" spans="1:53" ht="129" customHeight="1">
      <c r="A67" s="13">
        <v>36</v>
      </c>
      <c r="B67" s="29" t="s">
        <v>278</v>
      </c>
      <c r="C67" s="88">
        <v>2016</v>
      </c>
      <c r="D67" s="88"/>
      <c r="E67" s="86" t="s">
        <v>144</v>
      </c>
      <c r="F67" s="84" t="s">
        <v>104</v>
      </c>
      <c r="G67" s="45">
        <v>1000</v>
      </c>
      <c r="H67" s="46">
        <v>1000</v>
      </c>
      <c r="I67" s="45">
        <v>1000</v>
      </c>
      <c r="J67" s="47">
        <v>0</v>
      </c>
      <c r="K67" s="47">
        <f t="shared" ref="K67" si="107">I67-J67</f>
        <v>1000</v>
      </c>
      <c r="L67" s="47">
        <v>0</v>
      </c>
      <c r="M67" s="47">
        <v>0</v>
      </c>
      <c r="N67" s="47">
        <v>0</v>
      </c>
      <c r="O67" s="5">
        <f t="shared" ref="O67" si="108">SUM(L67:N67)</f>
        <v>0</v>
      </c>
      <c r="P67" s="5">
        <v>0</v>
      </c>
      <c r="Q67" s="47">
        <f t="shared" ref="Q67" si="109">O67+P67</f>
        <v>0</v>
      </c>
      <c r="R67" s="5">
        <f t="shared" ref="R67" si="110">J67+Q67</f>
        <v>0</v>
      </c>
      <c r="S67" s="5">
        <f t="shared" ref="S67" si="111">J67+R67</f>
        <v>0</v>
      </c>
      <c r="T67" s="5">
        <f t="shared" si="102"/>
        <v>1000</v>
      </c>
      <c r="U67" s="47">
        <v>0</v>
      </c>
      <c r="V67" s="47">
        <v>0</v>
      </c>
      <c r="W67" s="47">
        <v>0</v>
      </c>
      <c r="X67" s="5">
        <f t="shared" si="74"/>
        <v>0</v>
      </c>
      <c r="Y67" s="47">
        <v>1000</v>
      </c>
      <c r="Z67" s="47">
        <v>0</v>
      </c>
      <c r="AA67" s="5">
        <f t="shared" si="75"/>
        <v>1000</v>
      </c>
      <c r="AB67" s="5">
        <v>0</v>
      </c>
      <c r="AC67" s="5">
        <f t="shared" si="86"/>
        <v>0</v>
      </c>
      <c r="AD67" s="5">
        <f t="shared" si="93"/>
        <v>1000</v>
      </c>
      <c r="AE67" s="5">
        <v>1000</v>
      </c>
      <c r="AF67" s="5">
        <v>1000</v>
      </c>
      <c r="AG67" s="5">
        <v>0</v>
      </c>
      <c r="AH67" s="5">
        <v>0</v>
      </c>
      <c r="AI67" s="5">
        <v>0</v>
      </c>
      <c r="AJ67" s="99">
        <f t="shared" ref="AJ67:AJ72" si="112">AG67+AH67+AI67</f>
        <v>0</v>
      </c>
      <c r="AK67" s="99">
        <f t="shared" si="12"/>
        <v>0</v>
      </c>
      <c r="AL67" s="5">
        <v>0</v>
      </c>
      <c r="AM67" s="99">
        <f t="shared" ref="AM67:AM72" si="113">AJ67+AL67</f>
        <v>0</v>
      </c>
      <c r="AN67" s="99">
        <f t="shared" ref="AN67:AN72" si="114">AC67+AM67</f>
        <v>0</v>
      </c>
      <c r="AO67" s="99">
        <f t="shared" si="13"/>
        <v>1000</v>
      </c>
      <c r="AP67" s="5">
        <v>1000</v>
      </c>
      <c r="AQ67" s="5" t="s">
        <v>441</v>
      </c>
      <c r="AR67" s="305" t="s">
        <v>456</v>
      </c>
      <c r="AS67" s="311"/>
      <c r="AT67" s="349">
        <v>0</v>
      </c>
      <c r="AU67" s="349">
        <f t="shared" si="14"/>
        <v>0</v>
      </c>
      <c r="AW67" s="349">
        <v>0</v>
      </c>
    </row>
    <row r="68" spans="1:53" ht="155.25" customHeight="1">
      <c r="A68" s="13">
        <v>37</v>
      </c>
      <c r="B68" s="6" t="s">
        <v>451</v>
      </c>
      <c r="C68" s="88">
        <v>2016</v>
      </c>
      <c r="D68" s="88"/>
      <c r="E68" s="86" t="s">
        <v>144</v>
      </c>
      <c r="F68" s="82" t="s">
        <v>92</v>
      </c>
      <c r="G68" s="3">
        <v>1000</v>
      </c>
      <c r="H68" s="4">
        <v>1000</v>
      </c>
      <c r="I68" s="3">
        <v>1000</v>
      </c>
      <c r="J68" s="47">
        <v>0</v>
      </c>
      <c r="K68" s="47">
        <f t="shared" si="98"/>
        <v>1000</v>
      </c>
      <c r="L68" s="47">
        <v>0</v>
      </c>
      <c r="M68" s="47">
        <v>0</v>
      </c>
      <c r="N68" s="47">
        <v>0</v>
      </c>
      <c r="O68" s="5">
        <f t="shared" ref="O68" si="115">SUM(L68:N68)</f>
        <v>0</v>
      </c>
      <c r="P68" s="5">
        <v>0</v>
      </c>
      <c r="Q68" s="47">
        <f t="shared" si="100"/>
        <v>0</v>
      </c>
      <c r="R68" s="5">
        <f t="shared" ref="R68" si="116">J68+Q68</f>
        <v>0</v>
      </c>
      <c r="S68" s="5">
        <f t="shared" si="101"/>
        <v>0</v>
      </c>
      <c r="T68" s="5">
        <f t="shared" si="102"/>
        <v>1000</v>
      </c>
      <c r="U68" s="47">
        <v>0</v>
      </c>
      <c r="V68" s="47">
        <v>0</v>
      </c>
      <c r="W68" s="47">
        <v>0</v>
      </c>
      <c r="X68" s="5">
        <f t="shared" si="74"/>
        <v>0</v>
      </c>
      <c r="Y68" s="47">
        <v>1000</v>
      </c>
      <c r="Z68" s="47">
        <v>0</v>
      </c>
      <c r="AA68" s="5">
        <f t="shared" si="75"/>
        <v>1000</v>
      </c>
      <c r="AB68" s="5">
        <v>0</v>
      </c>
      <c r="AC68" s="5">
        <f t="shared" si="86"/>
        <v>0</v>
      </c>
      <c r="AD68" s="5">
        <f t="shared" si="93"/>
        <v>1000</v>
      </c>
      <c r="AE68" s="5">
        <v>1000</v>
      </c>
      <c r="AF68" s="5">
        <v>1000</v>
      </c>
      <c r="AG68" s="5">
        <v>0</v>
      </c>
      <c r="AH68" s="5">
        <v>0</v>
      </c>
      <c r="AI68" s="5">
        <v>0</v>
      </c>
      <c r="AJ68" s="99">
        <f t="shared" si="112"/>
        <v>0</v>
      </c>
      <c r="AK68" s="99">
        <f t="shared" si="12"/>
        <v>0</v>
      </c>
      <c r="AL68" s="5">
        <v>0</v>
      </c>
      <c r="AM68" s="99">
        <f t="shared" si="113"/>
        <v>0</v>
      </c>
      <c r="AN68" s="99">
        <f t="shared" si="114"/>
        <v>0</v>
      </c>
      <c r="AO68" s="99">
        <f t="shared" si="13"/>
        <v>1000</v>
      </c>
      <c r="AP68" s="5">
        <v>1000</v>
      </c>
      <c r="AQ68" s="5" t="s">
        <v>441</v>
      </c>
      <c r="AR68" s="305" t="s">
        <v>456</v>
      </c>
      <c r="AS68" s="311"/>
      <c r="AT68" s="349">
        <v>0</v>
      </c>
      <c r="AU68" s="349">
        <f t="shared" si="14"/>
        <v>0</v>
      </c>
      <c r="AW68" s="349">
        <v>0</v>
      </c>
    </row>
    <row r="69" spans="1:53" ht="95.25" customHeight="1">
      <c r="A69" s="13">
        <v>38</v>
      </c>
      <c r="B69" s="29" t="s">
        <v>302</v>
      </c>
      <c r="C69" s="88">
        <v>2016</v>
      </c>
      <c r="D69" s="88"/>
      <c r="E69" s="88" t="s">
        <v>462</v>
      </c>
      <c r="F69" s="84" t="s">
        <v>95</v>
      </c>
      <c r="G69" s="45">
        <v>6000</v>
      </c>
      <c r="H69" s="46">
        <v>6000</v>
      </c>
      <c r="I69" s="45">
        <v>6000</v>
      </c>
      <c r="J69" s="47"/>
      <c r="K69" s="47"/>
      <c r="L69" s="47"/>
      <c r="M69" s="47"/>
      <c r="N69" s="47"/>
      <c r="O69" s="47"/>
      <c r="P69" s="47"/>
      <c r="Q69" s="47"/>
      <c r="R69" s="47"/>
      <c r="S69" s="47">
        <v>0</v>
      </c>
      <c r="T69" s="47">
        <f>I69-S69</f>
        <v>6000</v>
      </c>
      <c r="U69" s="47">
        <v>0</v>
      </c>
      <c r="V69" s="47">
        <v>0</v>
      </c>
      <c r="W69" s="47">
        <v>0</v>
      </c>
      <c r="X69" s="5">
        <f t="shared" si="74"/>
        <v>0</v>
      </c>
      <c r="Y69" s="47">
        <v>0</v>
      </c>
      <c r="Z69" s="47">
        <v>0</v>
      </c>
      <c r="AA69" s="5">
        <f t="shared" si="75"/>
        <v>0</v>
      </c>
      <c r="AB69" s="47">
        <v>0</v>
      </c>
      <c r="AC69" s="5">
        <f t="shared" si="86"/>
        <v>0</v>
      </c>
      <c r="AD69" s="5">
        <f t="shared" si="93"/>
        <v>6000</v>
      </c>
      <c r="AE69" s="47"/>
      <c r="AF69" s="47">
        <v>6000</v>
      </c>
      <c r="AG69" s="47">
        <v>0</v>
      </c>
      <c r="AH69" s="47">
        <v>0</v>
      </c>
      <c r="AI69" s="47">
        <v>0</v>
      </c>
      <c r="AJ69" s="99">
        <f t="shared" si="112"/>
        <v>0</v>
      </c>
      <c r="AK69" s="99">
        <f t="shared" si="12"/>
        <v>0</v>
      </c>
      <c r="AL69" s="47">
        <v>3000</v>
      </c>
      <c r="AM69" s="99">
        <f t="shared" si="113"/>
        <v>3000</v>
      </c>
      <c r="AN69" s="99">
        <f t="shared" si="114"/>
        <v>3000</v>
      </c>
      <c r="AO69" s="99">
        <f t="shared" si="13"/>
        <v>6000</v>
      </c>
      <c r="AP69" s="47">
        <v>6000</v>
      </c>
      <c r="AQ69" s="365" t="s">
        <v>441</v>
      </c>
      <c r="AR69" s="328" t="s">
        <v>349</v>
      </c>
      <c r="AS69" s="311"/>
      <c r="AT69" s="349">
        <v>0</v>
      </c>
      <c r="AU69" s="349">
        <f t="shared" si="14"/>
        <v>0</v>
      </c>
      <c r="AW69" s="349">
        <v>0</v>
      </c>
    </row>
    <row r="70" spans="1:53" ht="69" customHeight="1">
      <c r="A70" s="13">
        <v>39</v>
      </c>
      <c r="B70" s="29" t="s">
        <v>303</v>
      </c>
      <c r="C70" s="88">
        <v>2016</v>
      </c>
      <c r="D70" s="88"/>
      <c r="E70" s="88" t="s">
        <v>304</v>
      </c>
      <c r="F70" s="84" t="s">
        <v>95</v>
      </c>
      <c r="G70" s="45">
        <v>40000</v>
      </c>
      <c r="H70" s="46">
        <v>40000</v>
      </c>
      <c r="I70" s="45">
        <v>40000</v>
      </c>
      <c r="J70" s="47"/>
      <c r="K70" s="47"/>
      <c r="L70" s="47"/>
      <c r="M70" s="47"/>
      <c r="N70" s="47"/>
      <c r="O70" s="47"/>
      <c r="P70" s="47"/>
      <c r="Q70" s="47"/>
      <c r="R70" s="47"/>
      <c r="S70" s="47">
        <v>0</v>
      </c>
      <c r="T70" s="47">
        <f>I70-S70</f>
        <v>40000</v>
      </c>
      <c r="U70" s="47">
        <v>0</v>
      </c>
      <c r="V70" s="47">
        <v>0</v>
      </c>
      <c r="W70" s="47">
        <v>0</v>
      </c>
      <c r="X70" s="5">
        <f t="shared" si="74"/>
        <v>0</v>
      </c>
      <c r="Y70" s="47">
        <v>0</v>
      </c>
      <c r="Z70" s="47">
        <v>0</v>
      </c>
      <c r="AA70" s="5">
        <f t="shared" si="75"/>
        <v>0</v>
      </c>
      <c r="AB70" s="47">
        <v>0</v>
      </c>
      <c r="AC70" s="5">
        <f t="shared" si="86"/>
        <v>0</v>
      </c>
      <c r="AD70" s="5">
        <f t="shared" si="93"/>
        <v>40000</v>
      </c>
      <c r="AE70" s="47"/>
      <c r="AF70" s="47">
        <v>70000</v>
      </c>
      <c r="AG70" s="47">
        <v>0</v>
      </c>
      <c r="AH70" s="47">
        <v>0</v>
      </c>
      <c r="AI70" s="47">
        <v>0</v>
      </c>
      <c r="AJ70" s="99">
        <f t="shared" si="112"/>
        <v>0</v>
      </c>
      <c r="AK70" s="99">
        <f t="shared" si="12"/>
        <v>0</v>
      </c>
      <c r="AL70" s="47">
        <v>0</v>
      </c>
      <c r="AM70" s="99">
        <f t="shared" si="113"/>
        <v>0</v>
      </c>
      <c r="AN70" s="99">
        <f t="shared" si="114"/>
        <v>0</v>
      </c>
      <c r="AO70" s="99">
        <f t="shared" si="13"/>
        <v>40000</v>
      </c>
      <c r="AP70" s="47">
        <v>40000</v>
      </c>
      <c r="AQ70" s="47" t="s">
        <v>441</v>
      </c>
      <c r="AR70" s="305" t="s">
        <v>478</v>
      </c>
      <c r="AS70" s="311"/>
      <c r="AT70" s="349">
        <v>0</v>
      </c>
      <c r="AU70" s="349">
        <f t="shared" si="14"/>
        <v>0</v>
      </c>
      <c r="AW70" s="349">
        <v>0</v>
      </c>
    </row>
    <row r="71" spans="1:53" ht="138.75" customHeight="1">
      <c r="A71" s="13">
        <v>40</v>
      </c>
      <c r="B71" s="29" t="s">
        <v>544</v>
      </c>
      <c r="C71" s="88">
        <v>2017</v>
      </c>
      <c r="D71" s="88"/>
      <c r="E71" s="88"/>
      <c r="F71" s="84" t="s">
        <v>95</v>
      </c>
      <c r="G71" s="45">
        <v>25000</v>
      </c>
      <c r="H71" s="46">
        <v>25000</v>
      </c>
      <c r="I71" s="45">
        <v>25000</v>
      </c>
      <c r="J71" s="47"/>
      <c r="K71" s="47"/>
      <c r="L71" s="47"/>
      <c r="M71" s="47"/>
      <c r="N71" s="47"/>
      <c r="O71" s="47"/>
      <c r="P71" s="47"/>
      <c r="Q71" s="47"/>
      <c r="R71" s="47"/>
      <c r="S71" s="47">
        <v>0</v>
      </c>
      <c r="T71" s="47">
        <f>I71-S71</f>
        <v>25000</v>
      </c>
      <c r="U71" s="47">
        <v>0</v>
      </c>
      <c r="V71" s="47">
        <v>0</v>
      </c>
      <c r="W71" s="47">
        <v>0</v>
      </c>
      <c r="X71" s="5">
        <f t="shared" ref="X71" si="117">SUM(U71:W71)</f>
        <v>0</v>
      </c>
      <c r="Y71" s="47">
        <v>0</v>
      </c>
      <c r="Z71" s="47">
        <v>0</v>
      </c>
      <c r="AA71" s="5">
        <f t="shared" ref="AA71" si="118">SUM(X71+Y71)</f>
        <v>0</v>
      </c>
      <c r="AB71" s="47">
        <v>0</v>
      </c>
      <c r="AC71" s="5">
        <v>0</v>
      </c>
      <c r="AD71" s="5">
        <f t="shared" si="93"/>
        <v>25000</v>
      </c>
      <c r="AE71" s="47"/>
      <c r="AF71" s="47">
        <v>25000</v>
      </c>
      <c r="AG71" s="47">
        <v>0</v>
      </c>
      <c r="AH71" s="47">
        <v>0</v>
      </c>
      <c r="AI71" s="47">
        <v>0</v>
      </c>
      <c r="AJ71" s="99">
        <f t="shared" si="112"/>
        <v>0</v>
      </c>
      <c r="AK71" s="99">
        <f t="shared" ref="AK71:AK84" si="119">AC71+AU71</f>
        <v>0</v>
      </c>
      <c r="AL71" s="47">
        <v>0</v>
      </c>
      <c r="AM71" s="99">
        <f t="shared" si="113"/>
        <v>0</v>
      </c>
      <c r="AN71" s="99">
        <f t="shared" si="114"/>
        <v>0</v>
      </c>
      <c r="AO71" s="99">
        <f t="shared" ref="AO71:AO96" si="120">I71-AK71</f>
        <v>25000</v>
      </c>
      <c r="AP71" s="47">
        <v>25000</v>
      </c>
      <c r="AQ71" s="47" t="s">
        <v>441</v>
      </c>
      <c r="AR71" s="305" t="s">
        <v>118</v>
      </c>
      <c r="AS71" s="311"/>
      <c r="AT71" s="349">
        <v>0</v>
      </c>
      <c r="AU71" s="349">
        <f t="shared" ref="AU71:AU84" si="121">AG71+AT71</f>
        <v>0</v>
      </c>
      <c r="AW71" s="349">
        <v>0</v>
      </c>
    </row>
    <row r="72" spans="1:53" s="48" customFormat="1" ht="87.75" customHeight="1">
      <c r="A72" s="13">
        <v>41</v>
      </c>
      <c r="B72" s="6" t="s">
        <v>372</v>
      </c>
      <c r="C72" s="88">
        <v>2017</v>
      </c>
      <c r="D72" s="88"/>
      <c r="E72" s="86" t="s">
        <v>373</v>
      </c>
      <c r="F72" s="82" t="s">
        <v>132</v>
      </c>
      <c r="G72" s="3">
        <v>25000</v>
      </c>
      <c r="H72" s="4">
        <v>0</v>
      </c>
      <c r="I72" s="3">
        <v>25000</v>
      </c>
      <c r="J72" s="47"/>
      <c r="K72" s="47"/>
      <c r="L72" s="47"/>
      <c r="M72" s="47"/>
      <c r="N72" s="47"/>
      <c r="O72" s="47"/>
      <c r="P72" s="47"/>
      <c r="Q72" s="47"/>
      <c r="R72" s="47"/>
      <c r="S72" s="47"/>
      <c r="T72" s="47"/>
      <c r="U72" s="47"/>
      <c r="V72" s="47"/>
      <c r="W72" s="47"/>
      <c r="X72" s="5"/>
      <c r="Y72" s="47"/>
      <c r="Z72" s="47"/>
      <c r="AA72" s="5"/>
      <c r="AB72" s="111">
        <v>0</v>
      </c>
      <c r="AC72" s="5">
        <v>0</v>
      </c>
      <c r="AD72" s="5">
        <f t="shared" ref="AD72:AD74" si="122">SUM(I72-AC72)</f>
        <v>25000</v>
      </c>
      <c r="AE72" s="111"/>
      <c r="AF72" s="111">
        <v>0</v>
      </c>
      <c r="AG72" s="111">
        <v>0</v>
      </c>
      <c r="AH72" s="111">
        <v>0</v>
      </c>
      <c r="AI72" s="111">
        <v>0</v>
      </c>
      <c r="AJ72" s="99">
        <f t="shared" si="112"/>
        <v>0</v>
      </c>
      <c r="AK72" s="5">
        <f t="shared" si="119"/>
        <v>0</v>
      </c>
      <c r="AL72" s="111">
        <v>0</v>
      </c>
      <c r="AM72" s="99">
        <f t="shared" si="113"/>
        <v>0</v>
      </c>
      <c r="AN72" s="99">
        <f t="shared" si="114"/>
        <v>0</v>
      </c>
      <c r="AO72" s="99">
        <f t="shared" si="120"/>
        <v>25000</v>
      </c>
      <c r="AP72" s="5">
        <v>15000</v>
      </c>
      <c r="AQ72" s="111" t="s">
        <v>441</v>
      </c>
      <c r="AR72" s="305" t="s">
        <v>187</v>
      </c>
      <c r="AS72" s="308"/>
      <c r="AT72" s="349">
        <v>0</v>
      </c>
      <c r="AU72" s="349">
        <f t="shared" si="121"/>
        <v>0</v>
      </c>
      <c r="AW72" s="349">
        <v>0</v>
      </c>
      <c r="AX72" s="353"/>
      <c r="AY72" s="353"/>
      <c r="BA72" s="353"/>
    </row>
    <row r="73" spans="1:53" s="48" customFormat="1" ht="51.75" customHeight="1">
      <c r="A73" s="13">
        <v>42</v>
      </c>
      <c r="B73" s="6" t="s">
        <v>414</v>
      </c>
      <c r="C73" s="88">
        <v>2017</v>
      </c>
      <c r="D73" s="88"/>
      <c r="E73" s="86" t="s">
        <v>373</v>
      </c>
      <c r="F73" s="82" t="s">
        <v>103</v>
      </c>
      <c r="G73" s="3">
        <v>6354.82</v>
      </c>
      <c r="H73" s="4">
        <v>6354.82</v>
      </c>
      <c r="I73" s="3">
        <v>6354.82</v>
      </c>
      <c r="J73" s="47"/>
      <c r="K73" s="47"/>
      <c r="L73" s="47"/>
      <c r="M73" s="47"/>
      <c r="N73" s="47"/>
      <c r="O73" s="47"/>
      <c r="P73" s="47"/>
      <c r="Q73" s="47"/>
      <c r="R73" s="47"/>
      <c r="S73" s="47"/>
      <c r="T73" s="47"/>
      <c r="U73" s="47"/>
      <c r="V73" s="47"/>
      <c r="W73" s="47"/>
      <c r="X73" s="5"/>
      <c r="Y73" s="47"/>
      <c r="Z73" s="47"/>
      <c r="AA73" s="5"/>
      <c r="AB73" s="111">
        <v>0</v>
      </c>
      <c r="AC73" s="5">
        <v>0</v>
      </c>
      <c r="AD73" s="5">
        <f t="shared" ref="AD73" si="123">SUM(I73-AC73)</f>
        <v>6354.82</v>
      </c>
      <c r="AE73" s="111"/>
      <c r="AF73" s="111">
        <v>0</v>
      </c>
      <c r="AG73" s="111">
        <v>0</v>
      </c>
      <c r="AH73" s="111">
        <v>0</v>
      </c>
      <c r="AI73" s="111">
        <v>0</v>
      </c>
      <c r="AJ73" s="99">
        <f t="shared" ref="AJ73" si="124">AG73+AH73+AI73</f>
        <v>0</v>
      </c>
      <c r="AK73" s="99">
        <f t="shared" si="119"/>
        <v>0</v>
      </c>
      <c r="AL73" s="111">
        <v>4000</v>
      </c>
      <c r="AM73" s="99">
        <f t="shared" ref="AM73" si="125">AJ73+AL73</f>
        <v>4000</v>
      </c>
      <c r="AN73" s="99">
        <f t="shared" ref="AN73" si="126">AC73+AM73</f>
        <v>4000</v>
      </c>
      <c r="AO73" s="99">
        <f t="shared" si="120"/>
        <v>6354.82</v>
      </c>
      <c r="AP73" s="5">
        <v>6354.82</v>
      </c>
      <c r="AQ73" s="111" t="s">
        <v>441</v>
      </c>
      <c r="AR73" s="305" t="s">
        <v>682</v>
      </c>
      <c r="AS73" s="308"/>
      <c r="AT73" s="349">
        <v>0</v>
      </c>
      <c r="AU73" s="349">
        <f t="shared" si="121"/>
        <v>0</v>
      </c>
      <c r="AW73" s="349">
        <v>140.54</v>
      </c>
      <c r="AX73" s="353"/>
      <c r="AY73" s="353"/>
      <c r="BA73" s="353"/>
    </row>
    <row r="74" spans="1:53" s="48" customFormat="1" ht="73.5" customHeight="1">
      <c r="A74" s="13">
        <v>43</v>
      </c>
      <c r="B74" s="29" t="s">
        <v>394</v>
      </c>
      <c r="C74" s="88">
        <v>2017</v>
      </c>
      <c r="D74" s="88"/>
      <c r="E74" s="88" t="s">
        <v>144</v>
      </c>
      <c r="F74" s="84" t="s">
        <v>91</v>
      </c>
      <c r="G74" s="45">
        <v>500</v>
      </c>
      <c r="H74" s="46">
        <v>500</v>
      </c>
      <c r="I74" s="45">
        <v>500</v>
      </c>
      <c r="J74" s="47"/>
      <c r="K74" s="47"/>
      <c r="L74" s="47"/>
      <c r="M74" s="47"/>
      <c r="N74" s="47"/>
      <c r="O74" s="47"/>
      <c r="P74" s="47"/>
      <c r="Q74" s="47"/>
      <c r="R74" s="47"/>
      <c r="S74" s="47"/>
      <c r="T74" s="47"/>
      <c r="U74" s="47"/>
      <c r="V74" s="47"/>
      <c r="W74" s="47"/>
      <c r="X74" s="5"/>
      <c r="Y74" s="47"/>
      <c r="Z74" s="47"/>
      <c r="AA74" s="5"/>
      <c r="AB74" s="111">
        <v>0</v>
      </c>
      <c r="AC74" s="5">
        <v>0</v>
      </c>
      <c r="AD74" s="5">
        <f t="shared" si="122"/>
        <v>500</v>
      </c>
      <c r="AE74" s="111"/>
      <c r="AF74" s="111">
        <v>0</v>
      </c>
      <c r="AG74" s="111">
        <v>0</v>
      </c>
      <c r="AH74" s="111">
        <v>0</v>
      </c>
      <c r="AI74" s="111">
        <v>0</v>
      </c>
      <c r="AJ74" s="99">
        <f t="shared" ref="AJ74" si="127">AG74+AH74+AI74</f>
        <v>0</v>
      </c>
      <c r="AK74" s="99">
        <f t="shared" si="119"/>
        <v>0</v>
      </c>
      <c r="AL74" s="111">
        <v>0</v>
      </c>
      <c r="AM74" s="99">
        <f t="shared" ref="AM74" si="128">AJ74+AL74</f>
        <v>0</v>
      </c>
      <c r="AN74" s="99">
        <f t="shared" ref="AN74" si="129">AC74+AM74</f>
        <v>0</v>
      </c>
      <c r="AO74" s="99">
        <f t="shared" si="120"/>
        <v>500</v>
      </c>
      <c r="AP74" s="111">
        <v>500</v>
      </c>
      <c r="AQ74" s="111" t="s">
        <v>441</v>
      </c>
      <c r="AR74" s="305" t="s">
        <v>118</v>
      </c>
      <c r="AS74" s="308"/>
      <c r="AT74" s="349">
        <v>0</v>
      </c>
      <c r="AU74" s="349">
        <f t="shared" si="121"/>
        <v>0</v>
      </c>
      <c r="AW74" s="349">
        <v>0</v>
      </c>
      <c r="AX74" s="353"/>
      <c r="AY74" s="353"/>
      <c r="BA74" s="353"/>
    </row>
    <row r="75" spans="1:53" ht="61.5" customHeight="1">
      <c r="A75" s="13">
        <v>44</v>
      </c>
      <c r="B75" s="29" t="s">
        <v>452</v>
      </c>
      <c r="C75" s="86"/>
      <c r="D75" s="86"/>
      <c r="E75" s="86" t="s">
        <v>119</v>
      </c>
      <c r="F75" s="82" t="s">
        <v>95</v>
      </c>
      <c r="G75" s="45">
        <v>80000</v>
      </c>
      <c r="H75" s="4">
        <v>0</v>
      </c>
      <c r="I75" s="45">
        <v>80000</v>
      </c>
      <c r="J75" s="5">
        <v>0</v>
      </c>
      <c r="K75" s="5">
        <f t="shared" ref="K75" si="130">SUM(I75-J75)</f>
        <v>80000</v>
      </c>
      <c r="L75" s="99">
        <v>0</v>
      </c>
      <c r="M75" s="99">
        <v>0</v>
      </c>
      <c r="N75" s="99">
        <v>0</v>
      </c>
      <c r="O75" s="99">
        <f t="shared" ref="O75" si="131">L75+M75+N75</f>
        <v>0</v>
      </c>
      <c r="P75" s="99">
        <v>0</v>
      </c>
      <c r="Q75" s="99">
        <f t="shared" ref="Q75" si="132">O75+P75</f>
        <v>0</v>
      </c>
      <c r="R75" s="99">
        <f t="shared" ref="R75" si="133">J75+Q75</f>
        <v>0</v>
      </c>
      <c r="S75" s="99">
        <f t="shared" ref="S75" si="134">I75-R75</f>
        <v>80000</v>
      </c>
      <c r="T75" s="99">
        <v>60000</v>
      </c>
      <c r="U75" s="305" t="s">
        <v>453</v>
      </c>
      <c r="V75" s="308"/>
      <c r="W75" s="318" t="s">
        <v>454</v>
      </c>
      <c r="X75" s="15"/>
      <c r="Y75" s="15"/>
      <c r="Z75" s="15"/>
      <c r="AA75" s="15"/>
      <c r="AB75" s="99">
        <v>0</v>
      </c>
      <c r="AC75" s="5">
        <v>0</v>
      </c>
      <c r="AD75" s="5">
        <f t="shared" ref="AD75:AD78" si="135">SUM(I75-AC75)</f>
        <v>80000</v>
      </c>
      <c r="AE75" s="99"/>
      <c r="AF75" s="99"/>
      <c r="AG75" s="99">
        <v>0</v>
      </c>
      <c r="AH75" s="99">
        <v>0</v>
      </c>
      <c r="AI75" s="99">
        <v>0</v>
      </c>
      <c r="AJ75" s="99">
        <f t="shared" ref="AJ75:AJ77" si="136">AG75+AH75+AI75</f>
        <v>0</v>
      </c>
      <c r="AK75" s="99">
        <f t="shared" si="119"/>
        <v>0</v>
      </c>
      <c r="AL75" s="99">
        <v>0</v>
      </c>
      <c r="AM75" s="99">
        <f t="shared" ref="AM75:AM77" si="137">AJ75+AL75</f>
        <v>0</v>
      </c>
      <c r="AN75" s="99">
        <f t="shared" ref="AN75:AN77" si="138">AC75+AM75</f>
        <v>0</v>
      </c>
      <c r="AO75" s="99">
        <f t="shared" si="120"/>
        <v>80000</v>
      </c>
      <c r="AP75" s="99">
        <v>80000</v>
      </c>
      <c r="AQ75" s="99"/>
      <c r="AR75" s="305" t="s">
        <v>483</v>
      </c>
      <c r="AS75" s="308"/>
      <c r="AT75" s="349">
        <v>0</v>
      </c>
      <c r="AU75" s="349">
        <f t="shared" si="121"/>
        <v>0</v>
      </c>
      <c r="AW75" s="349">
        <v>0</v>
      </c>
      <c r="AX75" s="15"/>
      <c r="AY75" s="15"/>
      <c r="BA75" s="15"/>
    </row>
    <row r="76" spans="1:53" ht="50.25" customHeight="1">
      <c r="A76" s="13">
        <v>45</v>
      </c>
      <c r="B76" s="29" t="s">
        <v>464</v>
      </c>
      <c r="C76" s="88"/>
      <c r="D76" s="88"/>
      <c r="E76" s="88"/>
      <c r="F76" s="84" t="s">
        <v>95</v>
      </c>
      <c r="G76" s="45">
        <v>80000</v>
      </c>
      <c r="H76" s="46">
        <v>0</v>
      </c>
      <c r="I76" s="45">
        <v>80000</v>
      </c>
      <c r="J76" s="47"/>
      <c r="K76" s="47"/>
      <c r="L76" s="111"/>
      <c r="M76" s="111"/>
      <c r="N76" s="111"/>
      <c r="O76" s="111"/>
      <c r="P76" s="111"/>
      <c r="Q76" s="111"/>
      <c r="R76" s="111"/>
      <c r="S76" s="111"/>
      <c r="T76" s="111"/>
      <c r="U76" s="393"/>
      <c r="V76" s="394"/>
      <c r="W76" s="318"/>
      <c r="X76" s="15"/>
      <c r="Y76" s="15"/>
      <c r="Z76" s="15"/>
      <c r="AA76" s="15"/>
      <c r="AB76" s="111">
        <v>0</v>
      </c>
      <c r="AC76" s="5">
        <v>0</v>
      </c>
      <c r="AD76" s="5">
        <f t="shared" si="135"/>
        <v>80000</v>
      </c>
      <c r="AE76" s="111"/>
      <c r="AF76" s="111"/>
      <c r="AG76" s="111">
        <v>0</v>
      </c>
      <c r="AH76" s="111">
        <v>0</v>
      </c>
      <c r="AI76" s="111">
        <v>0</v>
      </c>
      <c r="AJ76" s="99">
        <f t="shared" si="136"/>
        <v>0</v>
      </c>
      <c r="AK76" s="99">
        <f t="shared" si="119"/>
        <v>0</v>
      </c>
      <c r="AL76" s="111">
        <v>0</v>
      </c>
      <c r="AM76" s="99">
        <f t="shared" si="137"/>
        <v>0</v>
      </c>
      <c r="AN76" s="99">
        <f t="shared" si="138"/>
        <v>0</v>
      </c>
      <c r="AO76" s="99">
        <f t="shared" si="120"/>
        <v>80000</v>
      </c>
      <c r="AP76" s="111">
        <v>80000</v>
      </c>
      <c r="AQ76" s="111"/>
      <c r="AR76" s="305" t="s">
        <v>517</v>
      </c>
      <c r="AS76" s="308"/>
      <c r="AT76" s="349">
        <v>0</v>
      </c>
      <c r="AU76" s="349">
        <f t="shared" si="121"/>
        <v>0</v>
      </c>
      <c r="AW76" s="349">
        <v>0</v>
      </c>
      <c r="AX76" s="15"/>
      <c r="AY76" s="15"/>
      <c r="BA76" s="15"/>
    </row>
    <row r="77" spans="1:53" ht="113.25" customHeight="1">
      <c r="A77" s="13">
        <v>46</v>
      </c>
      <c r="B77" s="29" t="s">
        <v>490</v>
      </c>
      <c r="C77" s="88"/>
      <c r="D77" s="88"/>
      <c r="E77" s="88"/>
      <c r="F77" s="84" t="s">
        <v>93</v>
      </c>
      <c r="G77" s="45">
        <v>40000</v>
      </c>
      <c r="H77" s="46">
        <v>0</v>
      </c>
      <c r="I77" s="45">
        <v>40000</v>
      </c>
      <c r="J77" s="47"/>
      <c r="K77" s="47"/>
      <c r="L77" s="111"/>
      <c r="M77" s="111"/>
      <c r="N77" s="111"/>
      <c r="O77" s="111"/>
      <c r="P77" s="111"/>
      <c r="Q77" s="111"/>
      <c r="R77" s="111"/>
      <c r="S77" s="111"/>
      <c r="T77" s="111"/>
      <c r="U77" s="393"/>
      <c r="V77" s="394"/>
      <c r="W77" s="318"/>
      <c r="X77" s="15"/>
      <c r="Y77" s="15"/>
      <c r="Z77" s="15"/>
      <c r="AA77" s="15"/>
      <c r="AB77" s="111"/>
      <c r="AC77" s="5">
        <v>0</v>
      </c>
      <c r="AD77" s="5">
        <f t="shared" ref="AD77" si="139">SUM(I77-AC77)</f>
        <v>40000</v>
      </c>
      <c r="AE77" s="111"/>
      <c r="AF77" s="111"/>
      <c r="AG77" s="111">
        <v>0</v>
      </c>
      <c r="AH77" s="111">
        <v>0</v>
      </c>
      <c r="AI77" s="111">
        <v>0</v>
      </c>
      <c r="AJ77" s="99">
        <f t="shared" si="136"/>
        <v>0</v>
      </c>
      <c r="AK77" s="99">
        <f t="shared" si="119"/>
        <v>0</v>
      </c>
      <c r="AL77" s="111">
        <v>0</v>
      </c>
      <c r="AM77" s="99">
        <f t="shared" si="137"/>
        <v>0</v>
      </c>
      <c r="AN77" s="99">
        <f t="shared" si="138"/>
        <v>0</v>
      </c>
      <c r="AO77" s="99">
        <f t="shared" si="120"/>
        <v>40000</v>
      </c>
      <c r="AP77" s="111">
        <v>10000</v>
      </c>
      <c r="AQ77" s="111"/>
      <c r="AR77" s="305" t="s">
        <v>285</v>
      </c>
      <c r="AS77" s="308"/>
      <c r="AT77" s="349">
        <v>0</v>
      </c>
      <c r="AU77" s="349">
        <f t="shared" si="121"/>
        <v>0</v>
      </c>
      <c r="AW77" s="349">
        <v>0</v>
      </c>
      <c r="AX77" s="15"/>
      <c r="AY77" s="15"/>
      <c r="BA77" s="15"/>
    </row>
    <row r="78" spans="1:53" ht="73.5" customHeight="1">
      <c r="A78" s="13">
        <v>47</v>
      </c>
      <c r="B78" s="29" t="s">
        <v>491</v>
      </c>
      <c r="C78" s="88"/>
      <c r="D78" s="88"/>
      <c r="E78" s="88"/>
      <c r="F78" s="84" t="s">
        <v>126</v>
      </c>
      <c r="G78" s="45">
        <v>20000</v>
      </c>
      <c r="H78" s="46">
        <v>20000</v>
      </c>
      <c r="I78" s="45">
        <v>20000</v>
      </c>
      <c r="J78" s="47"/>
      <c r="K78" s="47"/>
      <c r="L78" s="111"/>
      <c r="M78" s="111"/>
      <c r="N78" s="111"/>
      <c r="O78" s="111"/>
      <c r="P78" s="111"/>
      <c r="Q78" s="111"/>
      <c r="R78" s="111"/>
      <c r="S78" s="111"/>
      <c r="T78" s="111"/>
      <c r="U78" s="393"/>
      <c r="V78" s="394"/>
      <c r="W78" s="318"/>
      <c r="X78" s="15"/>
      <c r="Y78" s="15"/>
      <c r="Z78" s="15"/>
      <c r="AA78" s="15"/>
      <c r="AB78" s="111"/>
      <c r="AC78" s="5">
        <v>0</v>
      </c>
      <c r="AD78" s="5">
        <f t="shared" si="135"/>
        <v>20000</v>
      </c>
      <c r="AE78" s="111"/>
      <c r="AF78" s="111"/>
      <c r="AG78" s="111">
        <v>0</v>
      </c>
      <c r="AH78" s="111">
        <v>0</v>
      </c>
      <c r="AI78" s="111">
        <v>0</v>
      </c>
      <c r="AJ78" s="99">
        <f t="shared" ref="AJ78:AJ84" si="140">AG78+AH78+AI78</f>
        <v>0</v>
      </c>
      <c r="AK78" s="99">
        <f t="shared" si="119"/>
        <v>0</v>
      </c>
      <c r="AL78" s="111">
        <v>0</v>
      </c>
      <c r="AM78" s="99">
        <f t="shared" ref="AM78:AM84" si="141">AJ78+AL78</f>
        <v>0</v>
      </c>
      <c r="AN78" s="99">
        <f t="shared" ref="AN78:AN84" si="142">AC78+AM78</f>
        <v>0</v>
      </c>
      <c r="AO78" s="99">
        <f t="shared" si="120"/>
        <v>20000</v>
      </c>
      <c r="AP78" s="111">
        <v>20000</v>
      </c>
      <c r="AQ78" s="111"/>
      <c r="AR78" s="305" t="s">
        <v>285</v>
      </c>
      <c r="AS78" s="308"/>
      <c r="AT78" s="349">
        <v>0</v>
      </c>
      <c r="AU78" s="349">
        <f t="shared" si="121"/>
        <v>0</v>
      </c>
      <c r="AW78" s="349">
        <v>0</v>
      </c>
      <c r="AX78" s="15"/>
      <c r="AY78" s="15"/>
      <c r="BA78" s="15"/>
    </row>
    <row r="79" spans="1:53" ht="66" customHeight="1">
      <c r="A79" s="13">
        <v>48</v>
      </c>
      <c r="B79" s="29" t="s">
        <v>511</v>
      </c>
      <c r="C79" s="88"/>
      <c r="D79" s="88"/>
      <c r="E79" s="88"/>
      <c r="F79" s="84" t="s">
        <v>95</v>
      </c>
      <c r="G79" s="45">
        <v>11000</v>
      </c>
      <c r="H79" s="46">
        <v>0</v>
      </c>
      <c r="I79" s="45">
        <v>11000</v>
      </c>
      <c r="J79" s="47"/>
      <c r="K79" s="47"/>
      <c r="L79" s="111"/>
      <c r="M79" s="111"/>
      <c r="N79" s="111"/>
      <c r="O79" s="111"/>
      <c r="P79" s="111"/>
      <c r="Q79" s="111"/>
      <c r="R79" s="111"/>
      <c r="S79" s="111"/>
      <c r="T79" s="111"/>
      <c r="U79" s="393"/>
      <c r="V79" s="394"/>
      <c r="W79" s="318"/>
      <c r="X79" s="15"/>
      <c r="Y79" s="15"/>
      <c r="Z79" s="15"/>
      <c r="AA79" s="15"/>
      <c r="AB79" s="111"/>
      <c r="AC79" s="5">
        <v>0</v>
      </c>
      <c r="AD79" s="5">
        <f t="shared" ref="AD79" si="143">SUM(I79-AC79)</f>
        <v>11000</v>
      </c>
      <c r="AE79" s="111"/>
      <c r="AF79" s="111"/>
      <c r="AG79" s="111">
        <v>0</v>
      </c>
      <c r="AH79" s="111">
        <v>0</v>
      </c>
      <c r="AI79" s="111">
        <v>0</v>
      </c>
      <c r="AJ79" s="99">
        <f t="shared" si="140"/>
        <v>0</v>
      </c>
      <c r="AK79" s="99">
        <f t="shared" si="119"/>
        <v>0</v>
      </c>
      <c r="AL79" s="111">
        <v>0</v>
      </c>
      <c r="AM79" s="99">
        <f t="shared" si="141"/>
        <v>0</v>
      </c>
      <c r="AN79" s="99">
        <f t="shared" si="142"/>
        <v>0</v>
      </c>
      <c r="AO79" s="99">
        <f t="shared" si="120"/>
        <v>11000</v>
      </c>
      <c r="AP79" s="111">
        <v>11000</v>
      </c>
      <c r="AQ79" s="111"/>
      <c r="AR79" s="305" t="s">
        <v>512</v>
      </c>
      <c r="AS79" s="308"/>
      <c r="AT79" s="349">
        <v>0</v>
      </c>
      <c r="AU79" s="349">
        <f t="shared" si="121"/>
        <v>0</v>
      </c>
      <c r="AW79" s="349">
        <v>0</v>
      </c>
      <c r="AX79" s="15"/>
      <c r="AY79" s="15"/>
      <c r="BA79" s="15"/>
    </row>
    <row r="80" spans="1:53" ht="85.5" customHeight="1">
      <c r="A80" s="13">
        <v>49</v>
      </c>
      <c r="B80" s="29" t="s">
        <v>514</v>
      </c>
      <c r="C80" s="88"/>
      <c r="D80" s="88"/>
      <c r="E80" s="88"/>
      <c r="F80" s="84" t="s">
        <v>95</v>
      </c>
      <c r="G80" s="45">
        <v>24700</v>
      </c>
      <c r="H80" s="46">
        <v>24700</v>
      </c>
      <c r="I80" s="45">
        <v>24700</v>
      </c>
      <c r="J80" s="47"/>
      <c r="K80" s="47"/>
      <c r="L80" s="111"/>
      <c r="M80" s="111"/>
      <c r="N80" s="111"/>
      <c r="O80" s="111"/>
      <c r="P80" s="111"/>
      <c r="Q80" s="111"/>
      <c r="R80" s="111"/>
      <c r="S80" s="111"/>
      <c r="T80" s="111"/>
      <c r="U80" s="393"/>
      <c r="V80" s="394"/>
      <c r="W80" s="318"/>
      <c r="X80" s="15"/>
      <c r="Y80" s="15"/>
      <c r="Z80" s="15"/>
      <c r="AA80" s="15"/>
      <c r="AB80" s="111"/>
      <c r="AC80" s="5">
        <v>0</v>
      </c>
      <c r="AD80" s="5">
        <f t="shared" ref="AD80" si="144">SUM(I80-AC80)</f>
        <v>24700</v>
      </c>
      <c r="AE80" s="111"/>
      <c r="AF80" s="111"/>
      <c r="AG80" s="111">
        <v>0</v>
      </c>
      <c r="AH80" s="111">
        <v>0</v>
      </c>
      <c r="AI80" s="111">
        <v>0</v>
      </c>
      <c r="AJ80" s="99">
        <f t="shared" si="140"/>
        <v>0</v>
      </c>
      <c r="AK80" s="99">
        <f t="shared" si="119"/>
        <v>0</v>
      </c>
      <c r="AL80" s="111">
        <v>0</v>
      </c>
      <c r="AM80" s="99">
        <f t="shared" si="141"/>
        <v>0</v>
      </c>
      <c r="AN80" s="99">
        <f t="shared" si="142"/>
        <v>0</v>
      </c>
      <c r="AO80" s="99">
        <f t="shared" si="120"/>
        <v>24700</v>
      </c>
      <c r="AP80" s="111">
        <v>24700</v>
      </c>
      <c r="AQ80" s="111"/>
      <c r="AR80" s="305" t="s">
        <v>516</v>
      </c>
      <c r="AS80" s="308"/>
      <c r="AT80" s="349">
        <v>0</v>
      </c>
      <c r="AU80" s="349">
        <f t="shared" si="121"/>
        <v>0</v>
      </c>
      <c r="AW80" s="349">
        <v>0</v>
      </c>
      <c r="AX80" s="15"/>
      <c r="AY80" s="15"/>
      <c r="BA80" s="15"/>
    </row>
    <row r="81" spans="1:53" ht="78.75" customHeight="1">
      <c r="A81" s="13">
        <v>50</v>
      </c>
      <c r="B81" s="6" t="s">
        <v>535</v>
      </c>
      <c r="C81" s="88"/>
      <c r="D81" s="88"/>
      <c r="E81" s="88"/>
      <c r="F81" s="84" t="s">
        <v>95</v>
      </c>
      <c r="G81" s="45">
        <v>150000</v>
      </c>
      <c r="H81" s="46">
        <v>0</v>
      </c>
      <c r="I81" s="45">
        <v>150000</v>
      </c>
      <c r="J81" s="47"/>
      <c r="K81" s="47"/>
      <c r="L81" s="111"/>
      <c r="M81" s="111"/>
      <c r="N81" s="111"/>
      <c r="O81" s="111"/>
      <c r="P81" s="111"/>
      <c r="Q81" s="111"/>
      <c r="R81" s="111"/>
      <c r="S81" s="111"/>
      <c r="T81" s="111"/>
      <c r="U81" s="393"/>
      <c r="V81" s="394"/>
      <c r="W81" s="318"/>
      <c r="X81" s="15"/>
      <c r="Y81" s="15"/>
      <c r="Z81" s="15"/>
      <c r="AA81" s="15"/>
      <c r="AB81" s="111"/>
      <c r="AC81" s="5">
        <v>0</v>
      </c>
      <c r="AD81" s="5">
        <f t="shared" ref="AD81:AD84" si="145">SUM(I81-AC81)</f>
        <v>150000</v>
      </c>
      <c r="AE81" s="111"/>
      <c r="AF81" s="111"/>
      <c r="AG81" s="111">
        <v>0</v>
      </c>
      <c r="AH81" s="111">
        <v>0</v>
      </c>
      <c r="AI81" s="111">
        <v>0</v>
      </c>
      <c r="AJ81" s="99">
        <f t="shared" si="140"/>
        <v>0</v>
      </c>
      <c r="AK81" s="99">
        <f t="shared" si="119"/>
        <v>0</v>
      </c>
      <c r="AL81" s="111">
        <v>0</v>
      </c>
      <c r="AM81" s="99">
        <f t="shared" si="141"/>
        <v>0</v>
      </c>
      <c r="AN81" s="99">
        <f t="shared" si="142"/>
        <v>0</v>
      </c>
      <c r="AO81" s="99">
        <f t="shared" si="120"/>
        <v>150000</v>
      </c>
      <c r="AP81" s="111">
        <v>70000</v>
      </c>
      <c r="AQ81" s="111"/>
      <c r="AR81" s="305" t="s">
        <v>285</v>
      </c>
      <c r="AS81" s="308"/>
      <c r="AT81" s="349">
        <v>0</v>
      </c>
      <c r="AU81" s="349">
        <f t="shared" si="121"/>
        <v>0</v>
      </c>
      <c r="AW81" s="349">
        <v>0</v>
      </c>
      <c r="AX81" s="15"/>
      <c r="AY81" s="15"/>
      <c r="BA81" s="15"/>
    </row>
    <row r="82" spans="1:53" ht="90.75" customHeight="1">
      <c r="A82" s="13">
        <v>51</v>
      </c>
      <c r="B82" s="29" t="s">
        <v>542</v>
      </c>
      <c r="C82" s="88"/>
      <c r="D82" s="88"/>
      <c r="E82" s="88"/>
      <c r="F82" s="84" t="s">
        <v>95</v>
      </c>
      <c r="G82" s="45">
        <v>200000</v>
      </c>
      <c r="H82" s="46">
        <v>0</v>
      </c>
      <c r="I82" s="45">
        <v>200000</v>
      </c>
      <c r="J82" s="47"/>
      <c r="K82" s="47"/>
      <c r="L82" s="111"/>
      <c r="M82" s="111"/>
      <c r="N82" s="111"/>
      <c r="O82" s="111"/>
      <c r="P82" s="111"/>
      <c r="Q82" s="111"/>
      <c r="R82" s="111"/>
      <c r="S82" s="111"/>
      <c r="T82" s="111"/>
      <c r="U82" s="393"/>
      <c r="V82" s="394"/>
      <c r="W82" s="318"/>
      <c r="X82" s="15"/>
      <c r="Y82" s="15"/>
      <c r="Z82" s="15"/>
      <c r="AA82" s="15"/>
      <c r="AB82" s="111"/>
      <c r="AC82" s="5">
        <v>0</v>
      </c>
      <c r="AD82" s="5">
        <f t="shared" si="145"/>
        <v>200000</v>
      </c>
      <c r="AE82" s="111"/>
      <c r="AF82" s="111"/>
      <c r="AG82" s="111">
        <v>0</v>
      </c>
      <c r="AH82" s="111">
        <v>0</v>
      </c>
      <c r="AI82" s="111">
        <v>0</v>
      </c>
      <c r="AJ82" s="111">
        <f t="shared" si="140"/>
        <v>0</v>
      </c>
      <c r="AK82" s="99">
        <f t="shared" si="119"/>
        <v>0</v>
      </c>
      <c r="AL82" s="111">
        <v>0</v>
      </c>
      <c r="AM82" s="111">
        <f t="shared" si="141"/>
        <v>0</v>
      </c>
      <c r="AN82" s="111">
        <f t="shared" si="142"/>
        <v>0</v>
      </c>
      <c r="AO82" s="99">
        <f t="shared" si="120"/>
        <v>200000</v>
      </c>
      <c r="AP82" s="111">
        <v>200000</v>
      </c>
      <c r="AQ82" s="111"/>
      <c r="AR82" s="305" t="s">
        <v>285</v>
      </c>
      <c r="AS82" s="308"/>
      <c r="AT82" s="349">
        <v>0</v>
      </c>
      <c r="AU82" s="349">
        <f t="shared" si="121"/>
        <v>0</v>
      </c>
      <c r="AW82" s="349">
        <v>0</v>
      </c>
      <c r="AX82" s="15"/>
      <c r="AY82" s="15"/>
      <c r="BA82" s="15"/>
    </row>
    <row r="83" spans="1:53" ht="90.75" customHeight="1">
      <c r="A83" s="13">
        <v>52</v>
      </c>
      <c r="B83" s="29" t="s">
        <v>600</v>
      </c>
      <c r="C83" s="88"/>
      <c r="D83" s="88"/>
      <c r="E83" s="88"/>
      <c r="F83" s="84" t="s">
        <v>95</v>
      </c>
      <c r="G83" s="45">
        <v>190000</v>
      </c>
      <c r="H83" s="46">
        <v>0</v>
      </c>
      <c r="I83" s="45">
        <v>190000</v>
      </c>
      <c r="J83" s="47"/>
      <c r="K83" s="47"/>
      <c r="L83" s="111"/>
      <c r="M83" s="111"/>
      <c r="N83" s="111"/>
      <c r="O83" s="111"/>
      <c r="P83" s="111"/>
      <c r="Q83" s="111"/>
      <c r="R83" s="111"/>
      <c r="S83" s="111"/>
      <c r="T83" s="111"/>
      <c r="U83" s="393"/>
      <c r="V83" s="394"/>
      <c r="W83" s="318"/>
      <c r="X83" s="15"/>
      <c r="Y83" s="15"/>
      <c r="Z83" s="15"/>
      <c r="AA83" s="15"/>
      <c r="AB83" s="111"/>
      <c r="AC83" s="5">
        <v>0</v>
      </c>
      <c r="AD83" s="5">
        <f t="shared" ref="AD83" si="146">SUM(I83-AC83)</f>
        <v>190000</v>
      </c>
      <c r="AE83" s="111"/>
      <c r="AF83" s="111"/>
      <c r="AG83" s="111">
        <v>0</v>
      </c>
      <c r="AH83" s="111">
        <v>0</v>
      </c>
      <c r="AI83" s="111">
        <v>0</v>
      </c>
      <c r="AJ83" s="111">
        <f t="shared" ref="AJ83" si="147">AG83+AH83+AI83</f>
        <v>0</v>
      </c>
      <c r="AK83" s="99">
        <f t="shared" si="119"/>
        <v>0</v>
      </c>
      <c r="AL83" s="111">
        <v>0</v>
      </c>
      <c r="AM83" s="111">
        <f t="shared" ref="AM83" si="148">AJ83+AL83</f>
        <v>0</v>
      </c>
      <c r="AN83" s="111">
        <f t="shared" ref="AN83" si="149">AC83+AM83</f>
        <v>0</v>
      </c>
      <c r="AO83" s="99">
        <f t="shared" si="120"/>
        <v>190000</v>
      </c>
      <c r="AP83" s="111">
        <v>190000</v>
      </c>
      <c r="AQ83" s="111"/>
      <c r="AR83" s="305" t="s">
        <v>285</v>
      </c>
      <c r="AS83" s="308"/>
      <c r="AT83" s="349">
        <v>0</v>
      </c>
      <c r="AU83" s="349">
        <f t="shared" si="121"/>
        <v>0</v>
      </c>
      <c r="AW83" s="349">
        <v>0</v>
      </c>
      <c r="AX83" s="15"/>
      <c r="AY83" s="15"/>
      <c r="BA83" s="15"/>
    </row>
    <row r="84" spans="1:53" ht="75.75" customHeight="1">
      <c r="A84" s="13">
        <v>53</v>
      </c>
      <c r="B84" s="29" t="s">
        <v>562</v>
      </c>
      <c r="C84" s="88"/>
      <c r="D84" s="88"/>
      <c r="E84" s="88"/>
      <c r="F84" s="84" t="s">
        <v>95</v>
      </c>
      <c r="G84" s="45">
        <v>48000</v>
      </c>
      <c r="H84" s="46">
        <v>0</v>
      </c>
      <c r="I84" s="45">
        <v>36000</v>
      </c>
      <c r="J84" s="47"/>
      <c r="K84" s="47"/>
      <c r="L84" s="111"/>
      <c r="M84" s="111"/>
      <c r="N84" s="111"/>
      <c r="O84" s="111"/>
      <c r="P84" s="111"/>
      <c r="Q84" s="111"/>
      <c r="R84" s="111"/>
      <c r="S84" s="111"/>
      <c r="T84" s="111"/>
      <c r="U84" s="393"/>
      <c r="V84" s="394"/>
      <c r="W84" s="318"/>
      <c r="X84" s="15"/>
      <c r="Y84" s="15"/>
      <c r="Z84" s="15"/>
      <c r="AA84" s="15"/>
      <c r="AB84" s="111"/>
      <c r="AC84" s="5">
        <v>0</v>
      </c>
      <c r="AD84" s="5">
        <f t="shared" si="145"/>
        <v>36000</v>
      </c>
      <c r="AE84" s="111"/>
      <c r="AF84" s="111"/>
      <c r="AG84" s="111">
        <v>0</v>
      </c>
      <c r="AH84" s="111">
        <v>0</v>
      </c>
      <c r="AI84" s="111">
        <v>0</v>
      </c>
      <c r="AJ84" s="111">
        <f t="shared" si="140"/>
        <v>0</v>
      </c>
      <c r="AK84" s="99">
        <f t="shared" si="119"/>
        <v>0</v>
      </c>
      <c r="AL84" s="111">
        <v>0</v>
      </c>
      <c r="AM84" s="111">
        <f t="shared" si="141"/>
        <v>0</v>
      </c>
      <c r="AN84" s="111">
        <f t="shared" si="142"/>
        <v>0</v>
      </c>
      <c r="AO84" s="99">
        <f t="shared" si="120"/>
        <v>36000</v>
      </c>
      <c r="AP84" s="111">
        <v>26000</v>
      </c>
      <c r="AQ84" s="111"/>
      <c r="AR84" s="305" t="s">
        <v>563</v>
      </c>
      <c r="AS84" s="308"/>
      <c r="AT84" s="349">
        <v>0</v>
      </c>
      <c r="AU84" s="349">
        <f t="shared" si="121"/>
        <v>0</v>
      </c>
      <c r="AW84" s="349">
        <v>0</v>
      </c>
      <c r="AX84" s="15"/>
      <c r="AY84" s="15"/>
      <c r="BA84" s="15"/>
    </row>
    <row r="85" spans="1:53" s="95" customFormat="1" ht="67.5" customHeight="1">
      <c r="A85" s="13">
        <v>54</v>
      </c>
      <c r="B85" s="29" t="s">
        <v>639</v>
      </c>
      <c r="C85" s="88"/>
      <c r="D85" s="88"/>
      <c r="E85" s="88"/>
      <c r="F85" s="84" t="s">
        <v>95</v>
      </c>
      <c r="G85" s="45">
        <v>60000</v>
      </c>
      <c r="H85" s="46">
        <v>0</v>
      </c>
      <c r="I85" s="45">
        <v>60000</v>
      </c>
      <c r="J85" s="47"/>
      <c r="K85" s="47"/>
      <c r="L85" s="111"/>
      <c r="M85" s="111"/>
      <c r="N85" s="111"/>
      <c r="O85" s="111"/>
      <c r="P85" s="111"/>
      <c r="Q85" s="111"/>
      <c r="R85" s="111"/>
      <c r="S85" s="111"/>
      <c r="T85" s="111"/>
      <c r="U85" s="393"/>
      <c r="V85" s="394"/>
      <c r="W85" s="318"/>
      <c r="X85" s="15"/>
      <c r="Y85" s="15"/>
      <c r="Z85" s="15"/>
      <c r="AA85" s="15"/>
      <c r="AB85" s="111"/>
      <c r="AC85" s="5">
        <v>0</v>
      </c>
      <c r="AD85" s="5">
        <f t="shared" ref="AD85:AD87" si="150">SUM(I85-AC85)</f>
        <v>60000</v>
      </c>
      <c r="AE85" s="111"/>
      <c r="AF85" s="111"/>
      <c r="AG85" s="111">
        <v>0</v>
      </c>
      <c r="AH85" s="111">
        <v>0</v>
      </c>
      <c r="AI85" s="111">
        <v>0</v>
      </c>
      <c r="AJ85" s="111">
        <f t="shared" ref="AJ85:AJ87" si="151">AG85+AH85+AI85</f>
        <v>0</v>
      </c>
      <c r="AK85" s="99">
        <f t="shared" ref="AK85:AK87" si="152">AC85+AU85</f>
        <v>0</v>
      </c>
      <c r="AL85" s="111">
        <v>0</v>
      </c>
      <c r="AM85" s="111">
        <f t="shared" ref="AM85:AM87" si="153">AJ85+AL85</f>
        <v>0</v>
      </c>
      <c r="AN85" s="111">
        <f t="shared" ref="AN85:AN87" si="154">AC85+AM85</f>
        <v>0</v>
      </c>
      <c r="AO85" s="99">
        <f t="shared" ref="AO85:AO87" si="155">I85-AK85</f>
        <v>60000</v>
      </c>
      <c r="AP85" s="111">
        <v>60000</v>
      </c>
      <c r="AQ85" s="111"/>
      <c r="AR85" s="305" t="s">
        <v>563</v>
      </c>
      <c r="AS85" s="308"/>
      <c r="AT85" s="349">
        <v>0</v>
      </c>
      <c r="AU85" s="349">
        <f t="shared" ref="AU85:AU87" si="156">AG85+AT85</f>
        <v>0</v>
      </c>
      <c r="AV85" s="15"/>
      <c r="AW85" s="349">
        <v>0</v>
      </c>
    </row>
    <row r="86" spans="1:53" s="95" customFormat="1" ht="132" customHeight="1">
      <c r="A86" s="13">
        <v>55</v>
      </c>
      <c r="B86" s="29" t="s">
        <v>643</v>
      </c>
      <c r="C86" s="88">
        <v>2016</v>
      </c>
      <c r="D86" s="88"/>
      <c r="E86" s="88" t="s">
        <v>144</v>
      </c>
      <c r="F86" s="84" t="s">
        <v>104</v>
      </c>
      <c r="G86" s="45">
        <v>1000</v>
      </c>
      <c r="H86" s="46">
        <v>1000</v>
      </c>
      <c r="I86" s="45">
        <v>1000</v>
      </c>
      <c r="J86" s="47">
        <v>0</v>
      </c>
      <c r="K86" s="47">
        <f t="shared" ref="K86" si="157">I86-J86</f>
        <v>1000</v>
      </c>
      <c r="L86" s="111">
        <v>0</v>
      </c>
      <c r="M86" s="111">
        <v>0</v>
      </c>
      <c r="N86" s="111">
        <v>0</v>
      </c>
      <c r="O86" s="111">
        <f t="shared" ref="O86" si="158">SUM(L86:N86)</f>
        <v>0</v>
      </c>
      <c r="P86" s="111">
        <v>0</v>
      </c>
      <c r="Q86" s="111">
        <f t="shared" ref="Q86" si="159">O86+P86</f>
        <v>0</v>
      </c>
      <c r="R86" s="111">
        <f t="shared" ref="R86" si="160">J86+Q86</f>
        <v>0</v>
      </c>
      <c r="S86" s="111">
        <f t="shared" ref="S86" si="161">J86+R86</f>
        <v>0</v>
      </c>
      <c r="T86" s="111">
        <f t="shared" ref="T86" si="162">I86-S86</f>
        <v>1000</v>
      </c>
      <c r="U86" s="393">
        <v>0</v>
      </c>
      <c r="V86" s="394">
        <v>0</v>
      </c>
      <c r="W86" s="318">
        <v>0</v>
      </c>
      <c r="X86" s="15">
        <f t="shared" ref="X86" si="163">SUM(U86:W86)</f>
        <v>0</v>
      </c>
      <c r="Y86" s="15">
        <v>1000</v>
      </c>
      <c r="Z86" s="15">
        <v>0</v>
      </c>
      <c r="AA86" s="15">
        <f t="shared" ref="AA86" si="164">SUM(X86+Y86)</f>
        <v>1000</v>
      </c>
      <c r="AB86" s="111">
        <v>0</v>
      </c>
      <c r="AC86" s="5">
        <f t="shared" ref="AC86" si="165">S86+U86+Z86</f>
        <v>0</v>
      </c>
      <c r="AD86" s="5">
        <f t="shared" si="150"/>
        <v>1000</v>
      </c>
      <c r="AE86" s="111">
        <v>1000</v>
      </c>
      <c r="AF86" s="111">
        <v>1000</v>
      </c>
      <c r="AG86" s="111">
        <v>0</v>
      </c>
      <c r="AH86" s="111">
        <v>0</v>
      </c>
      <c r="AI86" s="111">
        <v>0</v>
      </c>
      <c r="AJ86" s="111">
        <f t="shared" si="151"/>
        <v>0</v>
      </c>
      <c r="AK86" s="99">
        <f t="shared" si="152"/>
        <v>0</v>
      </c>
      <c r="AL86" s="111">
        <v>0</v>
      </c>
      <c r="AM86" s="111">
        <f t="shared" si="153"/>
        <v>0</v>
      </c>
      <c r="AN86" s="111">
        <f t="shared" si="154"/>
        <v>0</v>
      </c>
      <c r="AO86" s="99">
        <f t="shared" si="155"/>
        <v>1000</v>
      </c>
      <c r="AP86" s="111">
        <v>1000</v>
      </c>
      <c r="AQ86" s="111" t="s">
        <v>441</v>
      </c>
      <c r="AR86" s="305" t="s">
        <v>285</v>
      </c>
      <c r="AS86" s="308"/>
      <c r="AT86" s="349">
        <v>0</v>
      </c>
      <c r="AU86" s="349">
        <f t="shared" si="156"/>
        <v>0</v>
      </c>
      <c r="AV86" s="15"/>
      <c r="AW86" s="349">
        <v>0</v>
      </c>
    </row>
    <row r="87" spans="1:53" s="95" customFormat="1" ht="90.75" customHeight="1">
      <c r="A87" s="13">
        <v>56</v>
      </c>
      <c r="B87" s="29" t="s">
        <v>644</v>
      </c>
      <c r="C87" s="88"/>
      <c r="D87" s="88"/>
      <c r="E87" s="88"/>
      <c r="F87" s="84" t="s">
        <v>95</v>
      </c>
      <c r="G87" s="45">
        <v>200000</v>
      </c>
      <c r="H87" s="46">
        <v>0</v>
      </c>
      <c r="I87" s="45">
        <v>200000</v>
      </c>
      <c r="J87" s="47"/>
      <c r="K87" s="47"/>
      <c r="L87" s="111"/>
      <c r="M87" s="111"/>
      <c r="N87" s="111"/>
      <c r="O87" s="111"/>
      <c r="P87" s="111"/>
      <c r="Q87" s="111"/>
      <c r="R87" s="111"/>
      <c r="S87" s="111"/>
      <c r="T87" s="111"/>
      <c r="U87" s="393"/>
      <c r="V87" s="394"/>
      <c r="W87" s="318"/>
      <c r="X87" s="15"/>
      <c r="Y87" s="15"/>
      <c r="Z87" s="15"/>
      <c r="AA87" s="15"/>
      <c r="AB87" s="111"/>
      <c r="AC87" s="5">
        <v>0</v>
      </c>
      <c r="AD87" s="5">
        <f t="shared" si="150"/>
        <v>200000</v>
      </c>
      <c r="AE87" s="111"/>
      <c r="AF87" s="111"/>
      <c r="AG87" s="111">
        <v>0</v>
      </c>
      <c r="AH87" s="111">
        <v>0</v>
      </c>
      <c r="AI87" s="111">
        <v>0</v>
      </c>
      <c r="AJ87" s="111">
        <f t="shared" si="151"/>
        <v>0</v>
      </c>
      <c r="AK87" s="99">
        <f t="shared" si="152"/>
        <v>0</v>
      </c>
      <c r="AL87" s="111">
        <v>0</v>
      </c>
      <c r="AM87" s="111">
        <f t="shared" si="153"/>
        <v>0</v>
      </c>
      <c r="AN87" s="111">
        <f t="shared" si="154"/>
        <v>0</v>
      </c>
      <c r="AO87" s="99">
        <f t="shared" si="155"/>
        <v>200000</v>
      </c>
      <c r="AP87" s="111">
        <v>200000</v>
      </c>
      <c r="AQ87" s="111"/>
      <c r="AR87" s="305" t="s">
        <v>285</v>
      </c>
      <c r="AS87" s="308"/>
      <c r="AT87" s="349">
        <v>0</v>
      </c>
      <c r="AU87" s="349">
        <f t="shared" si="156"/>
        <v>0</v>
      </c>
      <c r="AV87" s="15"/>
      <c r="AW87" s="349">
        <v>0</v>
      </c>
    </row>
    <row r="88" spans="1:53" s="95" customFormat="1" ht="48.75" customHeight="1">
      <c r="A88" s="13">
        <v>57</v>
      </c>
      <c r="B88" s="29" t="s">
        <v>678</v>
      </c>
      <c r="C88" s="88">
        <v>2016</v>
      </c>
      <c r="D88" s="88"/>
      <c r="E88" s="88"/>
      <c r="F88" s="84" t="s">
        <v>95</v>
      </c>
      <c r="G88" s="45">
        <v>40000</v>
      </c>
      <c r="H88" s="46">
        <v>0</v>
      </c>
      <c r="I88" s="45">
        <v>40000</v>
      </c>
      <c r="J88" s="47">
        <v>0</v>
      </c>
      <c r="K88" s="47">
        <f t="shared" ref="K88" si="166">I88-J88</f>
        <v>40000</v>
      </c>
      <c r="L88" s="111">
        <v>0</v>
      </c>
      <c r="M88" s="111">
        <v>0</v>
      </c>
      <c r="N88" s="111">
        <v>0</v>
      </c>
      <c r="O88" s="111">
        <f t="shared" ref="O88" si="167">SUM(L88:N88)</f>
        <v>0</v>
      </c>
      <c r="P88" s="111">
        <v>0</v>
      </c>
      <c r="Q88" s="111">
        <f t="shared" ref="Q88" si="168">O88+P88</f>
        <v>0</v>
      </c>
      <c r="R88" s="111">
        <f t="shared" ref="R88" si="169">J88+Q88</f>
        <v>0</v>
      </c>
      <c r="S88" s="111">
        <f t="shared" ref="S88" si="170">J88+R88</f>
        <v>0</v>
      </c>
      <c r="T88" s="111">
        <f t="shared" ref="T88" si="171">I88-S88</f>
        <v>40000</v>
      </c>
      <c r="U88" s="393">
        <v>0</v>
      </c>
      <c r="V88" s="394">
        <v>0</v>
      </c>
      <c r="W88" s="318">
        <v>0</v>
      </c>
      <c r="X88" s="15">
        <f t="shared" ref="X88" si="172">SUM(U88:W88)</f>
        <v>0</v>
      </c>
      <c r="Y88" s="15">
        <v>1000</v>
      </c>
      <c r="Z88" s="15">
        <v>0</v>
      </c>
      <c r="AA88" s="15">
        <f t="shared" ref="AA88" si="173">SUM(X88+Y88)</f>
        <v>1000</v>
      </c>
      <c r="AB88" s="111">
        <v>0</v>
      </c>
      <c r="AC88" s="5">
        <f t="shared" ref="AC88" si="174">S88+U88+Z88</f>
        <v>0</v>
      </c>
      <c r="AD88" s="5">
        <f t="shared" ref="AD88:AD92" si="175">SUM(I88-AC88)</f>
        <v>40000</v>
      </c>
      <c r="AE88" s="111">
        <v>1000</v>
      </c>
      <c r="AF88" s="111">
        <v>1000</v>
      </c>
      <c r="AG88" s="111">
        <v>0</v>
      </c>
      <c r="AH88" s="111">
        <v>0</v>
      </c>
      <c r="AI88" s="111">
        <v>0</v>
      </c>
      <c r="AJ88" s="111">
        <f t="shared" ref="AJ88:AJ92" si="176">AG88+AH88+AI88</f>
        <v>0</v>
      </c>
      <c r="AK88" s="99">
        <f t="shared" ref="AK88:AK92" si="177">AC88+AU88</f>
        <v>0</v>
      </c>
      <c r="AL88" s="111">
        <v>0</v>
      </c>
      <c r="AM88" s="111">
        <f t="shared" ref="AM88:AM92" si="178">AJ88+AL88</f>
        <v>0</v>
      </c>
      <c r="AN88" s="111">
        <f t="shared" ref="AN88:AN92" si="179">AC88+AM88</f>
        <v>0</v>
      </c>
      <c r="AO88" s="99">
        <f t="shared" ref="AO88:AO92" si="180">I88-AK88</f>
        <v>40000</v>
      </c>
      <c r="AP88" s="111">
        <v>40000</v>
      </c>
      <c r="AQ88" s="111" t="s">
        <v>441</v>
      </c>
      <c r="AR88" s="305" t="s">
        <v>512</v>
      </c>
      <c r="AS88" s="308"/>
      <c r="AT88" s="349">
        <v>0</v>
      </c>
      <c r="AU88" s="349">
        <f t="shared" ref="AU88:AU92" si="181">AG88+AT88</f>
        <v>0</v>
      </c>
      <c r="AV88" s="15"/>
      <c r="AW88" s="349">
        <v>0</v>
      </c>
    </row>
    <row r="89" spans="1:53" s="95" customFormat="1" ht="83.25" customHeight="1">
      <c r="A89" s="13">
        <v>58</v>
      </c>
      <c r="B89" s="29" t="s">
        <v>679</v>
      </c>
      <c r="C89" s="88"/>
      <c r="D89" s="88"/>
      <c r="E89" s="88"/>
      <c r="F89" s="84" t="s">
        <v>95</v>
      </c>
      <c r="G89" s="45">
        <v>40000</v>
      </c>
      <c r="H89" s="46">
        <v>0</v>
      </c>
      <c r="I89" s="45">
        <v>40000</v>
      </c>
      <c r="J89" s="47"/>
      <c r="K89" s="47"/>
      <c r="L89" s="111"/>
      <c r="M89" s="111"/>
      <c r="N89" s="111"/>
      <c r="O89" s="111"/>
      <c r="P89" s="111"/>
      <c r="Q89" s="111"/>
      <c r="R89" s="111"/>
      <c r="S89" s="111"/>
      <c r="T89" s="111"/>
      <c r="U89" s="393"/>
      <c r="V89" s="394"/>
      <c r="W89" s="318"/>
      <c r="X89" s="15"/>
      <c r="Y89" s="15"/>
      <c r="Z89" s="15"/>
      <c r="AA89" s="15"/>
      <c r="AB89" s="111"/>
      <c r="AC89" s="5">
        <v>0</v>
      </c>
      <c r="AD89" s="5">
        <f t="shared" ref="AD89:AD91" si="182">SUM(I89-AC89)</f>
        <v>40000</v>
      </c>
      <c r="AE89" s="111"/>
      <c r="AF89" s="111"/>
      <c r="AG89" s="111">
        <v>0</v>
      </c>
      <c r="AH89" s="111">
        <v>0</v>
      </c>
      <c r="AI89" s="111">
        <v>0</v>
      </c>
      <c r="AJ89" s="111">
        <f t="shared" ref="AJ89:AJ91" si="183">AG89+AH89+AI89</f>
        <v>0</v>
      </c>
      <c r="AK89" s="99">
        <f t="shared" ref="AK89:AK91" si="184">AC89+AU89</f>
        <v>0</v>
      </c>
      <c r="AL89" s="111">
        <v>0</v>
      </c>
      <c r="AM89" s="111">
        <f t="shared" ref="AM89:AM91" si="185">AJ89+AL89</f>
        <v>0</v>
      </c>
      <c r="AN89" s="111">
        <f t="shared" ref="AN89:AN91" si="186">AC89+AM89</f>
        <v>0</v>
      </c>
      <c r="AO89" s="99">
        <f t="shared" ref="AO89:AO91" si="187">I89-AK89</f>
        <v>40000</v>
      </c>
      <c r="AP89" s="111">
        <v>40000</v>
      </c>
      <c r="AQ89" s="111"/>
      <c r="AR89" s="305" t="s">
        <v>512</v>
      </c>
      <c r="AS89" s="308"/>
      <c r="AT89" s="349">
        <v>0</v>
      </c>
      <c r="AU89" s="349">
        <f t="shared" ref="AU89:AU91" si="188">AG89+AT89</f>
        <v>0</v>
      </c>
      <c r="AV89" s="15"/>
      <c r="AW89" s="349">
        <v>0</v>
      </c>
    </row>
    <row r="90" spans="1:53" s="95" customFormat="1" ht="56.25" customHeight="1">
      <c r="A90" s="13">
        <v>59</v>
      </c>
      <c r="B90" s="29" t="s">
        <v>687</v>
      </c>
      <c r="C90" s="88"/>
      <c r="D90" s="88"/>
      <c r="E90" s="88"/>
      <c r="F90" s="84" t="s">
        <v>95</v>
      </c>
      <c r="G90" s="45">
        <v>80000</v>
      </c>
      <c r="H90" s="46">
        <v>0</v>
      </c>
      <c r="I90" s="45">
        <v>80000</v>
      </c>
      <c r="J90" s="47"/>
      <c r="K90" s="47"/>
      <c r="L90" s="111"/>
      <c r="M90" s="111"/>
      <c r="N90" s="111"/>
      <c r="O90" s="111"/>
      <c r="P90" s="111"/>
      <c r="Q90" s="111"/>
      <c r="R90" s="111"/>
      <c r="S90" s="111"/>
      <c r="T90" s="111"/>
      <c r="U90" s="393"/>
      <c r="V90" s="394"/>
      <c r="W90" s="318"/>
      <c r="X90" s="15"/>
      <c r="Y90" s="15"/>
      <c r="Z90" s="15"/>
      <c r="AA90" s="15"/>
      <c r="AB90" s="111"/>
      <c r="AC90" s="5">
        <v>0</v>
      </c>
      <c r="AD90" s="5">
        <f t="shared" si="182"/>
        <v>80000</v>
      </c>
      <c r="AE90" s="111"/>
      <c r="AF90" s="111"/>
      <c r="AG90" s="111">
        <v>0</v>
      </c>
      <c r="AH90" s="111">
        <v>0</v>
      </c>
      <c r="AI90" s="111">
        <v>0</v>
      </c>
      <c r="AJ90" s="111">
        <f t="shared" si="183"/>
        <v>0</v>
      </c>
      <c r="AK90" s="99">
        <f t="shared" si="184"/>
        <v>0</v>
      </c>
      <c r="AL90" s="111">
        <v>0</v>
      </c>
      <c r="AM90" s="111">
        <f t="shared" si="185"/>
        <v>0</v>
      </c>
      <c r="AN90" s="111">
        <f t="shared" si="186"/>
        <v>0</v>
      </c>
      <c r="AO90" s="99">
        <f t="shared" si="187"/>
        <v>80000</v>
      </c>
      <c r="AP90" s="111">
        <v>20000</v>
      </c>
      <c r="AQ90" s="111"/>
      <c r="AR90" s="305" t="s">
        <v>512</v>
      </c>
      <c r="AS90" s="308"/>
      <c r="AT90" s="349">
        <v>0</v>
      </c>
      <c r="AU90" s="349">
        <f t="shared" si="188"/>
        <v>0</v>
      </c>
      <c r="AV90" s="15"/>
      <c r="AW90" s="349">
        <v>0</v>
      </c>
    </row>
    <row r="91" spans="1:53" s="95" customFormat="1" ht="99.75" customHeight="1">
      <c r="A91" s="13">
        <v>60</v>
      </c>
      <c r="B91" s="29" t="s">
        <v>688</v>
      </c>
      <c r="C91" s="88"/>
      <c r="D91" s="88"/>
      <c r="E91" s="88"/>
      <c r="F91" s="84" t="s">
        <v>95</v>
      </c>
      <c r="G91" s="45">
        <v>50000</v>
      </c>
      <c r="H91" s="46">
        <v>0</v>
      </c>
      <c r="I91" s="45">
        <v>50000</v>
      </c>
      <c r="J91" s="47"/>
      <c r="K91" s="47"/>
      <c r="L91" s="111"/>
      <c r="M91" s="111"/>
      <c r="N91" s="111"/>
      <c r="O91" s="111"/>
      <c r="P91" s="111"/>
      <c r="Q91" s="111"/>
      <c r="R91" s="111"/>
      <c r="S91" s="111"/>
      <c r="T91" s="111"/>
      <c r="U91" s="393"/>
      <c r="V91" s="394"/>
      <c r="W91" s="318"/>
      <c r="X91" s="15"/>
      <c r="Y91" s="15"/>
      <c r="Z91" s="15"/>
      <c r="AA91" s="15"/>
      <c r="AB91" s="111"/>
      <c r="AC91" s="5">
        <v>0</v>
      </c>
      <c r="AD91" s="5">
        <f t="shared" si="182"/>
        <v>50000</v>
      </c>
      <c r="AE91" s="111"/>
      <c r="AF91" s="111"/>
      <c r="AG91" s="111">
        <v>0</v>
      </c>
      <c r="AH91" s="111">
        <v>0</v>
      </c>
      <c r="AI91" s="111">
        <v>0</v>
      </c>
      <c r="AJ91" s="111">
        <f t="shared" si="183"/>
        <v>0</v>
      </c>
      <c r="AK91" s="99">
        <f t="shared" si="184"/>
        <v>0</v>
      </c>
      <c r="AL91" s="111">
        <v>0</v>
      </c>
      <c r="AM91" s="111">
        <f t="shared" si="185"/>
        <v>0</v>
      </c>
      <c r="AN91" s="111">
        <f t="shared" si="186"/>
        <v>0</v>
      </c>
      <c r="AO91" s="99">
        <f t="shared" si="187"/>
        <v>50000</v>
      </c>
      <c r="AP91" s="111">
        <v>2000</v>
      </c>
      <c r="AQ91" s="111"/>
      <c r="AR91" s="305" t="s">
        <v>285</v>
      </c>
      <c r="AS91" s="308"/>
      <c r="AT91" s="349">
        <v>0</v>
      </c>
      <c r="AU91" s="349">
        <f t="shared" si="188"/>
        <v>0</v>
      </c>
      <c r="AV91" s="15"/>
      <c r="AW91" s="349">
        <v>0</v>
      </c>
    </row>
    <row r="92" spans="1:53" s="95" customFormat="1" ht="67.5" customHeight="1">
      <c r="A92" s="13">
        <v>61</v>
      </c>
      <c r="B92" s="29" t="s">
        <v>689</v>
      </c>
      <c r="C92" s="88"/>
      <c r="D92" s="88"/>
      <c r="E92" s="88"/>
      <c r="F92" s="84" t="s">
        <v>95</v>
      </c>
      <c r="G92" s="45">
        <v>30000</v>
      </c>
      <c r="H92" s="46">
        <v>0</v>
      </c>
      <c r="I92" s="45">
        <v>30000</v>
      </c>
      <c r="J92" s="47"/>
      <c r="K92" s="47"/>
      <c r="L92" s="111"/>
      <c r="M92" s="111"/>
      <c r="N92" s="111"/>
      <c r="O92" s="111"/>
      <c r="P92" s="111"/>
      <c r="Q92" s="111"/>
      <c r="R92" s="111"/>
      <c r="S92" s="111"/>
      <c r="T92" s="111"/>
      <c r="U92" s="393"/>
      <c r="V92" s="394"/>
      <c r="W92" s="318"/>
      <c r="X92" s="15"/>
      <c r="Y92" s="15"/>
      <c r="Z92" s="15"/>
      <c r="AA92" s="15"/>
      <c r="AB92" s="111"/>
      <c r="AC92" s="5">
        <v>0</v>
      </c>
      <c r="AD92" s="5">
        <f t="shared" si="175"/>
        <v>30000</v>
      </c>
      <c r="AE92" s="111"/>
      <c r="AF92" s="111"/>
      <c r="AG92" s="111">
        <v>0</v>
      </c>
      <c r="AH92" s="111">
        <v>0</v>
      </c>
      <c r="AI92" s="111">
        <v>0</v>
      </c>
      <c r="AJ92" s="111">
        <f t="shared" si="176"/>
        <v>0</v>
      </c>
      <c r="AK92" s="99">
        <f t="shared" si="177"/>
        <v>0</v>
      </c>
      <c r="AL92" s="111">
        <v>0</v>
      </c>
      <c r="AM92" s="111">
        <f t="shared" si="178"/>
        <v>0</v>
      </c>
      <c r="AN92" s="111">
        <f t="shared" si="179"/>
        <v>0</v>
      </c>
      <c r="AO92" s="99">
        <f t="shared" si="180"/>
        <v>30000</v>
      </c>
      <c r="AP92" s="111">
        <v>30000</v>
      </c>
      <c r="AQ92" s="111"/>
      <c r="AR92" s="305" t="s">
        <v>285</v>
      </c>
      <c r="AS92" s="308"/>
      <c r="AT92" s="349">
        <v>0</v>
      </c>
      <c r="AU92" s="349">
        <f t="shared" si="181"/>
        <v>0</v>
      </c>
      <c r="AV92" s="15"/>
      <c r="AW92" s="349">
        <v>0</v>
      </c>
    </row>
    <row r="93" spans="1:53" s="95" customFormat="1" ht="127.5" customHeight="1">
      <c r="A93" s="13">
        <v>62</v>
      </c>
      <c r="B93" s="29" t="s">
        <v>705</v>
      </c>
      <c r="C93" s="88"/>
      <c r="D93" s="88"/>
      <c r="E93" s="88"/>
      <c r="F93" s="84" t="s">
        <v>95</v>
      </c>
      <c r="G93" s="45">
        <v>0</v>
      </c>
      <c r="H93" s="46">
        <v>0</v>
      </c>
      <c r="I93" s="45">
        <v>12000</v>
      </c>
      <c r="J93" s="47"/>
      <c r="K93" s="47"/>
      <c r="L93" s="111"/>
      <c r="M93" s="111"/>
      <c r="N93" s="111"/>
      <c r="O93" s="111"/>
      <c r="P93" s="111"/>
      <c r="Q93" s="111"/>
      <c r="R93" s="111"/>
      <c r="S93" s="111"/>
      <c r="T93" s="111"/>
      <c r="U93" s="393"/>
      <c r="V93" s="394"/>
      <c r="W93" s="318"/>
      <c r="X93" s="15"/>
      <c r="Y93" s="15"/>
      <c r="Z93" s="15"/>
      <c r="AA93" s="15"/>
      <c r="AB93" s="111"/>
      <c r="AC93" s="5">
        <v>0</v>
      </c>
      <c r="AD93" s="5">
        <f t="shared" ref="AD93" si="189">SUM(I93-AC93)</f>
        <v>12000</v>
      </c>
      <c r="AE93" s="111"/>
      <c r="AF93" s="111"/>
      <c r="AG93" s="111">
        <v>0</v>
      </c>
      <c r="AH93" s="111">
        <v>0</v>
      </c>
      <c r="AI93" s="111">
        <v>0</v>
      </c>
      <c r="AJ93" s="111">
        <f t="shared" ref="AJ93" si="190">AG93+AH93+AI93</f>
        <v>0</v>
      </c>
      <c r="AK93" s="99">
        <f t="shared" ref="AK93" si="191">AC93+AU93</f>
        <v>0</v>
      </c>
      <c r="AL93" s="111">
        <v>0</v>
      </c>
      <c r="AM93" s="111">
        <f t="shared" ref="AM93" si="192">AJ93+AL93</f>
        <v>0</v>
      </c>
      <c r="AN93" s="111">
        <f t="shared" ref="AN93" si="193">AC93+AM93</f>
        <v>0</v>
      </c>
      <c r="AO93" s="99">
        <f t="shared" ref="AO93" si="194">I93-AK93</f>
        <v>12000</v>
      </c>
      <c r="AP93" s="111">
        <v>12000</v>
      </c>
      <c r="AQ93" s="111"/>
      <c r="AR93" s="305" t="s">
        <v>285</v>
      </c>
      <c r="AS93" s="308"/>
      <c r="AT93" s="349">
        <v>0</v>
      </c>
      <c r="AU93" s="349">
        <f t="shared" ref="AU93" si="195">AG93+AT93</f>
        <v>0</v>
      </c>
      <c r="AV93" s="15"/>
      <c r="AW93" s="349">
        <v>0</v>
      </c>
    </row>
    <row r="94" spans="1:53" ht="71.25" customHeight="1">
      <c r="A94" s="13"/>
      <c r="B94" s="403" t="s">
        <v>712</v>
      </c>
      <c r="C94" s="217"/>
      <c r="D94" s="217"/>
      <c r="E94" s="217" t="s">
        <v>479</v>
      </c>
      <c r="F94" s="218" t="s">
        <v>95</v>
      </c>
      <c r="G94" s="30">
        <f>'ΠΙΝ1Α ΔΡΑΣΕΙΣ ΚΟΙΝ.ΜΕΡΙΜΝΑΣ'!F10</f>
        <v>83008.800000000003</v>
      </c>
      <c r="H94" s="30">
        <f>'ΠΙΝ1Α ΔΡΑΣΕΙΣ ΚΟΙΝ.ΜΕΡΙΜΝΑΣ'!G10</f>
        <v>11207.599999999999</v>
      </c>
      <c r="I94" s="30">
        <f>'ΠΙΝ1Α ΔΡΑΣΕΙΣ ΚΟΙΝ.ΜΕΡΙΜΝΑΣ'!H10</f>
        <v>83008.800000000003</v>
      </c>
      <c r="J94" s="30">
        <v>3522766.4899999998</v>
      </c>
      <c r="K94" s="30">
        <v>930142.29999999993</v>
      </c>
      <c r="L94" s="30">
        <v>87779.790000000008</v>
      </c>
      <c r="M94" s="30">
        <v>184355.22999999998</v>
      </c>
      <c r="N94" s="30">
        <v>53306.62</v>
      </c>
      <c r="O94" s="30">
        <v>325441.64</v>
      </c>
      <c r="P94" s="30">
        <v>122537.34</v>
      </c>
      <c r="Q94" s="30">
        <v>447978.98000000004</v>
      </c>
      <c r="R94" s="30">
        <v>210317.13</v>
      </c>
      <c r="S94" s="30">
        <f>'100_ΕΡΓΑ_ΠΡΟΣ_ΑΠΟΠΛΗΡΩΜΗ'!R4</f>
        <v>8</v>
      </c>
      <c r="T94" s="30" t="str">
        <f>'100_ΕΡΓΑ_ΠΡΟΣ_ΑΠΟΠΛΗΡΩΜΗ'!S4</f>
        <v>9=7-8</v>
      </c>
      <c r="U94" s="30">
        <f>'100_ΕΡΓΑ_ΠΡΟΣ_ΑΠΟΠΛΗΡΩΜΗ'!T4</f>
        <v>10</v>
      </c>
      <c r="V94" s="30">
        <f>'100_ΕΡΓΑ_ΠΡΟΣ_ΑΠΟΠΛΗΡΩΜΗ'!U4</f>
        <v>11</v>
      </c>
      <c r="W94" s="30">
        <f>'100_ΕΡΓΑ_ΠΡΟΣ_ΑΠΟΠΛΗΡΩΜΗ'!V4</f>
        <v>12</v>
      </c>
      <c r="X94" s="5" t="str">
        <f>'100_ΕΡΓΑ_ΠΡΟΣ_ΑΠΟΠΛΗΡΩΜΗ'!W4</f>
        <v>13=10+11+12</v>
      </c>
      <c r="Y94" s="30" t="str">
        <f>'100_ΕΡΓΑ_ΠΡΟΣ_ΑΠΟΠΛΗΡΩΜΗ'!X4</f>
        <v>14</v>
      </c>
      <c r="Z94" s="30">
        <f>'100_ΕΡΓΑ_ΠΡΟΣ_ΑΠΟΠΛΗΡΩΜΗ'!Y4</f>
        <v>0</v>
      </c>
      <c r="AA94" s="5" t="str">
        <f>'100_ΕΡΓΑ_ΠΡΟΣ_ΑΠΟΠΛΗΡΩΜΗ'!Z4</f>
        <v>15=13+14</v>
      </c>
      <c r="AB94" s="30" t="str">
        <f>'100_ΕΡΓΑ_ΠΡΟΣ_ΑΠΟΠΛΗΡΩΜΗ'!AA4</f>
        <v>8</v>
      </c>
      <c r="AC94" s="5">
        <f>'ΠΙΝ1Α ΔΡΑΣΕΙΣ ΚΟΙΝ.ΜΕΡΙΜΝΑΣ'!I10</f>
        <v>0</v>
      </c>
      <c r="AD94" s="5">
        <f>'ΠΙΝ1Α ΔΡΑΣΕΙΣ ΚΟΙΝ.ΜΕΡΙΜΝΑΣ'!J10</f>
        <v>83008.800000000003</v>
      </c>
      <c r="AE94" s="5">
        <f>'ΠΙΝ1Α ΔΡΑΣΕΙΣ ΚΟΙΝ.ΜΕΡΙΜΝΑΣ'!K10</f>
        <v>0</v>
      </c>
      <c r="AF94" s="5">
        <f>'ΠΙΝ1Α ΔΡΑΣΕΙΣ ΚΟΙΝ.ΜΕΡΙΜΝΑΣ'!L10</f>
        <v>0</v>
      </c>
      <c r="AG94" s="5">
        <f>'ΠΙΝ1Α ΔΡΑΣΕΙΣ ΚΟΙΝ.ΜΕΡΙΜΝΑΣ'!K10</f>
        <v>0</v>
      </c>
      <c r="AH94" s="5">
        <f>'ΠΙΝ1Α ΔΡΑΣΕΙΣ ΚΟΙΝ.ΜΕΡΙΜΝΑΣ'!L10</f>
        <v>0</v>
      </c>
      <c r="AI94" s="5">
        <f>'ΠΙΝ1Α ΔΡΑΣΕΙΣ ΚΟΙΝ.ΜΕΡΙΜΝΑΣ'!M10</f>
        <v>0</v>
      </c>
      <c r="AJ94" s="5">
        <f>'ΠΙΝ1Α ΔΡΑΣΕΙΣ ΚΟΙΝ.ΜΕΡΙΜΝΑΣ'!N10</f>
        <v>0</v>
      </c>
      <c r="AK94" s="99">
        <f>'ΠΙΝ1Α ΔΡΑΣΕΙΣ ΚΟΙΝ.ΜΕΡΙΜΝΑΣ'!O10</f>
        <v>3707.6</v>
      </c>
      <c r="AL94" s="5">
        <f>'ΠΙΝ1Α ΔΡΑΣΕΙΣ ΚΟΙΝ.ΜΕΡΙΜΝΑΣ'!P10</f>
        <v>3707.6</v>
      </c>
      <c r="AM94" s="5">
        <f>'ΠΙΝ1Α ΔΡΑΣΕΙΣ ΚΟΙΝ.ΜΕΡΙΜΝΑΣ'!Q10</f>
        <v>3707.6</v>
      </c>
      <c r="AN94" s="5">
        <f>'ΠΙΝ1Α ΔΡΑΣΕΙΣ ΚΟΙΝ.ΜΕΡΙΜΝΑΣ'!R10</f>
        <v>3707.6</v>
      </c>
      <c r="AO94" s="99">
        <f t="shared" si="120"/>
        <v>79301.2</v>
      </c>
      <c r="AP94" s="5">
        <f>'ΠΙΝ1Α ΔΡΑΣΕΙΣ ΚΟΙΝ.ΜΕΡΙΜΝΑΣ'!T10</f>
        <v>79301.2</v>
      </c>
      <c r="AQ94" s="389" t="s">
        <v>441</v>
      </c>
      <c r="AR94" s="305" t="s">
        <v>481</v>
      </c>
      <c r="AS94" s="308"/>
      <c r="AT94" s="349">
        <f>'ΠΙΝ1Α ΔΡΑΣΕΙΣ ΚΟΙΝ.ΜΕΡΙΜΝΑΣ'!V10+7500</f>
        <v>11207.6</v>
      </c>
      <c r="AU94" s="349">
        <f>'ΠΙΝ1Α ΔΡΑΣΕΙΣ ΚΟΙΝ.ΜΕΡΙΜΝΑΣ'!W10+7500</f>
        <v>11207.6</v>
      </c>
      <c r="AW94" s="349">
        <f>'ΠΙΝ1Α ΔΡΑΣΕΙΣ ΚΟΙΝ.ΜΕΡΙΜΝΑΣ'!Y10+7500</f>
        <v>7500</v>
      </c>
    </row>
    <row r="95" spans="1:53" ht="63" customHeight="1">
      <c r="A95" s="13"/>
      <c r="B95" s="403" t="s">
        <v>711</v>
      </c>
      <c r="C95" s="217"/>
      <c r="D95" s="217"/>
      <c r="E95" s="404" t="s">
        <v>480</v>
      </c>
      <c r="F95" s="405" t="s">
        <v>95</v>
      </c>
      <c r="G95" s="406">
        <f>'ΠΙΝ1Β ΔΡΑΣΕΙΣ_ΤΜ_ΠΟΛΙΤ_ΑΘΛ'!F7</f>
        <v>68016.350000000006</v>
      </c>
      <c r="H95" s="406">
        <f>'ΠΙΝ1Β ΔΡΑΣΕΙΣ_ΤΜ_ΠΟΛΙΤ_ΑΘΛ'!G7</f>
        <v>39171.599999999999</v>
      </c>
      <c r="I95" s="406">
        <f>'ΠΙΝ1Β ΔΡΑΣΕΙΣ_ΤΜ_ΠΟΛΙΤ_ΑΘΛ'!H7</f>
        <v>68016.350000000006</v>
      </c>
      <c r="J95" s="30">
        <v>3522766.4899999998</v>
      </c>
      <c r="K95" s="30">
        <v>930142.29999999993</v>
      </c>
      <c r="L95" s="30">
        <v>87779.790000000008</v>
      </c>
      <c r="M95" s="30">
        <v>184355.22999999998</v>
      </c>
      <c r="N95" s="30">
        <v>53306.62</v>
      </c>
      <c r="O95" s="30">
        <v>325441.64</v>
      </c>
      <c r="P95" s="30">
        <v>122537.34</v>
      </c>
      <c r="Q95" s="30">
        <v>447978.98000000004</v>
      </c>
      <c r="R95" s="30">
        <v>210317.13</v>
      </c>
      <c r="S95" s="30">
        <f>'100_ΕΡΓΑ_ΠΡΟΣ_ΑΠΟΠΛΗΡΩΜΗ'!R5</f>
        <v>1604348.09</v>
      </c>
      <c r="T95" s="30">
        <f>'100_ΕΡΓΑ_ΠΡΟΣ_ΑΠΟΠΛΗΡΩΜΗ'!S5</f>
        <v>606866.87000000011</v>
      </c>
      <c r="U95" s="30">
        <f>'100_ΕΡΓΑ_ΠΡΟΣ_ΑΠΟΠΛΗΡΩΜΗ'!T5</f>
        <v>0</v>
      </c>
      <c r="V95" s="30">
        <f>'100_ΕΡΓΑ_ΠΡΟΣ_ΑΠΟΠΛΗΡΩΜΗ'!U5</f>
        <v>310721.13</v>
      </c>
      <c r="W95" s="30">
        <f>'100_ΕΡΓΑ_ΠΡΟΣ_ΑΠΟΠΛΗΡΩΜΗ'!V5</f>
        <v>0</v>
      </c>
      <c r="X95" s="5">
        <f>'100_ΕΡΓΑ_ΠΡΟΣ_ΑΠΟΠΛΗΡΩΜΗ'!W5</f>
        <v>310721.13</v>
      </c>
      <c r="Y95" s="30">
        <f>'100_ΕΡΓΑ_ΠΡΟΣ_ΑΠΟΠΛΗΡΩΜΗ'!X5</f>
        <v>37155.86</v>
      </c>
      <c r="Z95" s="30">
        <f>'100_ΕΡΓΑ_ΠΡΟΣ_ΑΠΟΠΛΗΡΩΜΗ'!Y5</f>
        <v>0</v>
      </c>
      <c r="AA95" s="5">
        <f>'100_ΕΡΓΑ_ΠΡΟΣ_ΑΠΟΠΛΗΡΩΜΗ'!Z5</f>
        <v>347876.98999999993</v>
      </c>
      <c r="AB95" s="30">
        <f>'100_ΕΡΓΑ_ΠΡΟΣ_ΑΠΟΠΛΗΡΩΜΗ'!AA5</f>
        <v>0</v>
      </c>
      <c r="AC95" s="5">
        <f>'ΠΙΝ1Β ΔΡΑΣΕΙΣ_ΤΜ_ΠΟΛΙΤ_ΑΘΛ'!I7</f>
        <v>7417.68</v>
      </c>
      <c r="AD95" s="5">
        <f>'ΠΙΝ1Β ΔΡΑΣΕΙΣ_ΤΜ_ΠΟΛΙΤ_ΑΘΛ'!J7</f>
        <v>60598.67</v>
      </c>
      <c r="AE95" s="5">
        <f>'ΠΙΝ1Β ΔΡΑΣΕΙΣ_ΤΜ_ΠΟΛΙΤ_ΑΘΛ'!K7</f>
        <v>10063</v>
      </c>
      <c r="AF95" s="5">
        <f>'ΠΙΝ1Β ΔΡΑΣΕΙΣ_ΤΜ_ΠΟΛΙΤ_ΑΘΛ'!L7</f>
        <v>0</v>
      </c>
      <c r="AG95" s="5">
        <f>'ΠΙΝ1Β ΔΡΑΣΕΙΣ_ΤΜ_ΠΟΛΙΤ_ΑΘΛ'!K7</f>
        <v>10063</v>
      </c>
      <c r="AH95" s="5">
        <f>'ΠΙΝ1Β ΔΡΑΣΕΙΣ_ΤΜ_ΠΟΛΙΤ_ΑΘΛ'!L7</f>
        <v>0</v>
      </c>
      <c r="AI95" s="5">
        <f>'ΠΙΝ1Β ΔΡΑΣΕΙΣ_ΤΜ_ΠΟΛΙΤ_ΑΘΛ'!M7</f>
        <v>0</v>
      </c>
      <c r="AJ95" s="5">
        <f>'ΠΙΝ1Β ΔΡΑΣΕΙΣ_ΤΜ_ΠΟΛΙΤ_ΑΘΛ'!N7</f>
        <v>10063</v>
      </c>
      <c r="AK95" s="99">
        <f>'ΠΙΝ1Β ΔΡΑΣΕΙΣ_ΤΜ_ΠΟΛΙΤ_ΑΘΛ'!O7</f>
        <v>17653.88</v>
      </c>
      <c r="AL95" s="5">
        <f>'ΠΙΝ1Β ΔΡΑΣΕΙΣ_ΤΜ_ΠΟΛΙΤ_ΑΘΛ'!P7</f>
        <v>173.2</v>
      </c>
      <c r="AM95" s="5">
        <f>'ΠΙΝ1Β ΔΡΑΣΕΙΣ_ΤΜ_ΠΟΛΙΤ_ΑΘΛ'!Q7</f>
        <v>10236.200000000001</v>
      </c>
      <c r="AN95" s="5">
        <f>'ΠΙΝ1Β ΔΡΑΣΕΙΣ_ΤΜ_ΠΟΛΙΤ_ΑΘΛ'!R7</f>
        <v>17653.88</v>
      </c>
      <c r="AO95" s="99">
        <f t="shared" si="120"/>
        <v>50362.47</v>
      </c>
      <c r="AP95" s="5">
        <f>'ΠΙΝ1Β ΔΡΑΣΕΙΣ_ΤΜ_ΠΟΛΙΤ_ΑΘΛ'!T7</f>
        <v>41356.35</v>
      </c>
      <c r="AQ95" s="389" t="s">
        <v>441</v>
      </c>
      <c r="AR95" s="305" t="s">
        <v>482</v>
      </c>
      <c r="AS95" s="308"/>
      <c r="AT95" s="349">
        <f>'ΠΙΝ1Β ΔΡΑΣΕΙΣ_ΤΜ_ΠΟΛΙΤ_ΑΘΛ'!V7</f>
        <v>173.2</v>
      </c>
      <c r="AU95" s="349">
        <f>'ΠΙΝ1Β ΔΡΑΣΕΙΣ_ΤΜ_ΠΟΛΙΤ_ΑΘΛ'!W7</f>
        <v>10236.200000000001</v>
      </c>
      <c r="AW95" s="349">
        <f>'ΠΙΝ1Β ΔΡΑΣΕΙΣ_ΤΜ_ΠΟΛΙΤ_ΑΘΛ'!Y7</f>
        <v>0</v>
      </c>
    </row>
    <row r="96" spans="1:53" ht="81" customHeight="1">
      <c r="A96" s="13">
        <v>100</v>
      </c>
      <c r="B96" s="216" t="s">
        <v>32</v>
      </c>
      <c r="C96" s="217"/>
      <c r="D96" s="217"/>
      <c r="E96" s="217"/>
      <c r="F96" s="218"/>
      <c r="G96" s="30">
        <f>'100_ΕΡΓΑ_ΠΡΟΣ_ΑΠΟΠΛΗΡΩΜΗ'!F5</f>
        <v>2211214.96</v>
      </c>
      <c r="H96" s="30">
        <f>'100_ΕΡΓΑ_ΠΡΟΣ_ΑΠΟΠΛΗΡΩΜΗ'!G5</f>
        <v>2105936.3499999996</v>
      </c>
      <c r="I96" s="30">
        <f>'100_ΕΡΓΑ_ΠΡΟΣ_ΑΠΟΠΛΗΡΩΜΗ'!H5</f>
        <v>2211214.96</v>
      </c>
      <c r="J96" s="30">
        <v>3522766.4899999998</v>
      </c>
      <c r="K96" s="30">
        <v>930142.29999999993</v>
      </c>
      <c r="L96" s="30">
        <v>87779.790000000008</v>
      </c>
      <c r="M96" s="30">
        <v>184355.22999999998</v>
      </c>
      <c r="N96" s="30">
        <v>53306.62</v>
      </c>
      <c r="O96" s="30">
        <v>325441.64</v>
      </c>
      <c r="P96" s="30">
        <v>122537.34</v>
      </c>
      <c r="Q96" s="30">
        <v>447978.98000000004</v>
      </c>
      <c r="R96" s="30">
        <v>210317.13</v>
      </c>
      <c r="S96" s="30">
        <f>'100_ΕΡΓΑ_ΠΡΟΣ_ΑΠΟΠΛΗΡΩΜΗ'!R5</f>
        <v>1604348.09</v>
      </c>
      <c r="T96" s="30">
        <f>'100_ΕΡΓΑ_ΠΡΟΣ_ΑΠΟΠΛΗΡΩΜΗ'!S5</f>
        <v>606866.87000000011</v>
      </c>
      <c r="U96" s="30">
        <f>'100_ΕΡΓΑ_ΠΡΟΣ_ΑΠΟΠΛΗΡΩΜΗ'!T5</f>
        <v>0</v>
      </c>
      <c r="V96" s="30">
        <f>'100_ΕΡΓΑ_ΠΡΟΣ_ΑΠΟΠΛΗΡΩΜΗ'!U5</f>
        <v>310721.13</v>
      </c>
      <c r="W96" s="30">
        <f>'100_ΕΡΓΑ_ΠΡΟΣ_ΑΠΟΠΛΗΡΩΜΗ'!V5</f>
        <v>0</v>
      </c>
      <c r="X96" s="5">
        <f>'100_ΕΡΓΑ_ΠΡΟΣ_ΑΠΟΠΛΗΡΩΜΗ'!W5</f>
        <v>310721.13</v>
      </c>
      <c r="Y96" s="30">
        <f>'100_ΕΡΓΑ_ΠΡΟΣ_ΑΠΟΠΛΗΡΩΜΗ'!X5</f>
        <v>37155.86</v>
      </c>
      <c r="Z96" s="30">
        <f>'100_ΕΡΓΑ_ΠΡΟΣ_ΑΠΟΠΛΗΡΩΜΗ'!Y5</f>
        <v>0</v>
      </c>
      <c r="AA96" s="5">
        <f>'100_ΕΡΓΑ_ΠΡΟΣ_ΑΠΟΠΛΗΡΩΜΗ'!Z5</f>
        <v>347876.98999999993</v>
      </c>
      <c r="AB96" s="30">
        <f>'100_ΕΡΓΑ_ΠΡΟΣ_ΑΠΟΠΛΗΡΩΜΗ'!AA5</f>
        <v>0</v>
      </c>
      <c r="AC96" s="5">
        <f>'100_ΕΡΓΑ_ΠΡΟΣ_ΑΠΟΠΛΗΡΩΜΗ'!AB5</f>
        <v>1604348.09</v>
      </c>
      <c r="AD96" s="5">
        <f>'100_ΕΡΓΑ_ΠΡΟΣ_ΑΠΟΠΛΗΡΩΜΗ'!AC5</f>
        <v>606866.87000000011</v>
      </c>
      <c r="AE96" s="30">
        <v>602697.68999999994</v>
      </c>
      <c r="AF96" s="30">
        <f>'100_ΕΡΓΑ_ΠΡΟΣ_ΑΠΟΠΛΗΡΩΜΗ'!AF5</f>
        <v>590077.80000000005</v>
      </c>
      <c r="AG96" s="30">
        <f>'100_ΕΡΓΑ_ΠΡΟΣ_ΑΠΟΠΛΗΡΩΜΗ'!AH5</f>
        <v>0</v>
      </c>
      <c r="AH96" s="30">
        <f>'100_ΕΡΓΑ_ΠΡΟΣ_ΑΠΟΠΛΗΡΩΜΗ'!AI5</f>
        <v>0</v>
      </c>
      <c r="AI96" s="30">
        <f>'100_ΕΡΓΑ_ΠΡΟΣ_ΑΠΟΠΛΗΡΩΜΗ'!AJ5</f>
        <v>0</v>
      </c>
      <c r="AJ96" s="99">
        <f>'100_ΕΡΓΑ_ΠΡΟΣ_ΑΠΟΠΛΗΡΩΜΗ'!AK5</f>
        <v>0</v>
      </c>
      <c r="AK96" s="99">
        <f>'100_ΕΡΓΑ_ΠΡΟΣ_ΑΠΟΠΛΗΡΩΜΗ'!AL26</f>
        <v>1604348.09</v>
      </c>
      <c r="AL96" s="111">
        <f>'100_ΕΡΓΑ_ΠΡΟΣ_ΑΠΟΠΛΗΡΩΜΗ'!AM5</f>
        <v>0</v>
      </c>
      <c r="AM96" s="99">
        <f>'100_ΕΡΓΑ_ΠΡΟΣ_ΑΠΟΠΛΗΡΩΜΗ'!AN5</f>
        <v>0</v>
      </c>
      <c r="AN96" s="99">
        <f>'100_ΕΡΓΑ_ΠΡΟΣ_ΑΠΟΠΛΗΡΩΜΗ'!AO5</f>
        <v>1604348.09</v>
      </c>
      <c r="AO96" s="99">
        <f t="shared" si="120"/>
        <v>606866.86999999988</v>
      </c>
      <c r="AP96" s="30">
        <f>'100_ΕΡΓΑ_ΠΡΟΣ_ΑΠΟΠΛΗΡΩΜΗ'!AQ5</f>
        <v>577860.48</v>
      </c>
      <c r="AQ96" s="389" t="s">
        <v>441</v>
      </c>
      <c r="AR96" s="305" t="s">
        <v>120</v>
      </c>
      <c r="AS96" s="308"/>
      <c r="AT96" s="349">
        <v>48882</v>
      </c>
      <c r="AU96" s="349">
        <f>'100_ΕΡΓΑ_ΠΡΟΣ_ΑΠΟΠΛΗΡΩΜΗ'!AW5</f>
        <v>0</v>
      </c>
      <c r="AW96" s="349">
        <v>48882</v>
      </c>
    </row>
    <row r="97" spans="1:53" ht="23.25" customHeight="1">
      <c r="A97" s="152"/>
      <c r="B97" s="152" t="s">
        <v>63</v>
      </c>
      <c r="C97" s="302"/>
      <c r="D97" s="302"/>
      <c r="E97" s="153"/>
      <c r="F97" s="154"/>
      <c r="G97" s="155">
        <f>G98+G99+G100+G101+G102+G103</f>
        <v>9685800.1500000004</v>
      </c>
      <c r="H97" s="155">
        <f t="shared" ref="H97:AP97" si="196">H98+H99+H100+H101+H102+H103</f>
        <v>6280082.5399999991</v>
      </c>
      <c r="I97" s="155">
        <f t="shared" si="196"/>
        <v>9685800.1500000004</v>
      </c>
      <c r="J97" s="155" t="e">
        <f t="shared" si="196"/>
        <v>#REF!</v>
      </c>
      <c r="K97" s="155" t="e">
        <f t="shared" si="196"/>
        <v>#REF!</v>
      </c>
      <c r="L97" s="155" t="e">
        <f t="shared" si="196"/>
        <v>#REF!</v>
      </c>
      <c r="M97" s="155" t="e">
        <f t="shared" si="196"/>
        <v>#REF!</v>
      </c>
      <c r="N97" s="155" t="e">
        <f t="shared" si="196"/>
        <v>#REF!</v>
      </c>
      <c r="O97" s="155" t="e">
        <f t="shared" si="196"/>
        <v>#REF!</v>
      </c>
      <c r="P97" s="155" t="e">
        <f t="shared" si="196"/>
        <v>#REF!</v>
      </c>
      <c r="Q97" s="155" t="e">
        <f t="shared" si="196"/>
        <v>#REF!</v>
      </c>
      <c r="R97" s="155" t="e">
        <f t="shared" si="196"/>
        <v>#REF!</v>
      </c>
      <c r="S97" s="155">
        <f t="shared" si="196"/>
        <v>3548720.3200000003</v>
      </c>
      <c r="T97" s="155">
        <f t="shared" si="196"/>
        <v>6443722.8200000003</v>
      </c>
      <c r="U97" s="155">
        <f t="shared" si="196"/>
        <v>148606.07</v>
      </c>
      <c r="V97" s="155">
        <f t="shared" si="196"/>
        <v>621453.26</v>
      </c>
      <c r="W97" s="155">
        <f t="shared" si="196"/>
        <v>12</v>
      </c>
      <c r="X97" s="155">
        <f t="shared" si="196"/>
        <v>770038.33000000007</v>
      </c>
      <c r="Y97" s="155">
        <f t="shared" si="196"/>
        <v>188226.86</v>
      </c>
      <c r="Z97" s="155">
        <f t="shared" si="196"/>
        <v>64998.14</v>
      </c>
      <c r="AA97" s="155">
        <f t="shared" si="196"/>
        <v>958265.18999999983</v>
      </c>
      <c r="AB97" s="155">
        <f t="shared" si="196"/>
        <v>81209.709999999992</v>
      </c>
      <c r="AC97" s="155">
        <f t="shared" si="196"/>
        <v>2166585.83</v>
      </c>
      <c r="AD97" s="155">
        <f t="shared" si="196"/>
        <v>6961214.3199999994</v>
      </c>
      <c r="AE97" s="155">
        <f t="shared" si="196"/>
        <v>4647232.79</v>
      </c>
      <c r="AF97" s="155">
        <f t="shared" si="196"/>
        <v>3377846.37</v>
      </c>
      <c r="AG97" s="155">
        <f t="shared" si="196"/>
        <v>62166.79</v>
      </c>
      <c r="AH97" s="155">
        <f t="shared" si="196"/>
        <v>0</v>
      </c>
      <c r="AI97" s="155">
        <f t="shared" si="196"/>
        <v>0</v>
      </c>
      <c r="AJ97" s="155">
        <f t="shared" si="196"/>
        <v>62166.79</v>
      </c>
      <c r="AK97" s="155">
        <f t="shared" si="196"/>
        <v>2276321.62</v>
      </c>
      <c r="AL97" s="155">
        <f t="shared" si="196"/>
        <v>248632.8</v>
      </c>
      <c r="AM97" s="155">
        <f t="shared" si="196"/>
        <v>310799.59000000003</v>
      </c>
      <c r="AN97" s="155">
        <f t="shared" si="196"/>
        <v>2477385.4200000004</v>
      </c>
      <c r="AO97" s="155">
        <f t="shared" si="196"/>
        <v>7409478.5299999993</v>
      </c>
      <c r="AP97" s="155">
        <f t="shared" si="196"/>
        <v>4400076.1400000006</v>
      </c>
      <c r="AQ97" s="155"/>
      <c r="AR97" s="152"/>
      <c r="AS97" s="309">
        <f>SUM(AS6:AS71)</f>
        <v>0</v>
      </c>
    </row>
    <row r="98" spans="1:53" hidden="1">
      <c r="G98" s="96">
        <f t="shared" ref="G98:AP98" si="197">SUM(G6:G8)</f>
        <v>205650.1</v>
      </c>
      <c r="H98" s="96">
        <f t="shared" si="197"/>
        <v>36000</v>
      </c>
      <c r="I98" s="96">
        <f t="shared" si="197"/>
        <v>205650.1</v>
      </c>
      <c r="J98" s="96">
        <f t="shared" si="197"/>
        <v>0</v>
      </c>
      <c r="K98" s="96">
        <f t="shared" si="197"/>
        <v>205650.1</v>
      </c>
      <c r="L98" s="96">
        <f t="shared" si="197"/>
        <v>0</v>
      </c>
      <c r="M98" s="96">
        <f t="shared" si="197"/>
        <v>0</v>
      </c>
      <c r="N98" s="96">
        <f t="shared" si="197"/>
        <v>0</v>
      </c>
      <c r="O98" s="96">
        <f t="shared" si="197"/>
        <v>0</v>
      </c>
      <c r="P98" s="96">
        <f t="shared" si="197"/>
        <v>0</v>
      </c>
      <c r="Q98" s="96">
        <f t="shared" si="197"/>
        <v>0</v>
      </c>
      <c r="R98" s="96">
        <f t="shared" si="197"/>
        <v>30000</v>
      </c>
      <c r="S98" s="96">
        <f t="shared" si="197"/>
        <v>30000</v>
      </c>
      <c r="T98" s="96">
        <f t="shared" si="197"/>
        <v>175650.1</v>
      </c>
      <c r="U98" s="96">
        <f t="shared" si="197"/>
        <v>0</v>
      </c>
      <c r="V98" s="96">
        <f t="shared" si="197"/>
        <v>0</v>
      </c>
      <c r="W98" s="96">
        <f t="shared" si="197"/>
        <v>0</v>
      </c>
      <c r="X98" s="96">
        <f t="shared" si="197"/>
        <v>0</v>
      </c>
      <c r="Y98" s="96">
        <f t="shared" si="197"/>
        <v>0</v>
      </c>
      <c r="Z98" s="96">
        <f t="shared" si="197"/>
        <v>0</v>
      </c>
      <c r="AA98" s="96">
        <f t="shared" si="197"/>
        <v>0</v>
      </c>
      <c r="AB98" s="96">
        <f t="shared" si="197"/>
        <v>0</v>
      </c>
      <c r="AC98" s="96">
        <f t="shared" si="197"/>
        <v>30000</v>
      </c>
      <c r="AD98" s="96">
        <f t="shared" si="197"/>
        <v>175650.1</v>
      </c>
      <c r="AE98" s="96">
        <f t="shared" si="197"/>
        <v>425650.1</v>
      </c>
      <c r="AF98" s="96">
        <f t="shared" si="197"/>
        <v>175000</v>
      </c>
      <c r="AG98" s="96">
        <f t="shared" si="197"/>
        <v>0</v>
      </c>
      <c r="AH98" s="96">
        <f t="shared" si="197"/>
        <v>0</v>
      </c>
      <c r="AI98" s="96">
        <f t="shared" si="197"/>
        <v>0</v>
      </c>
      <c r="AJ98" s="96">
        <f t="shared" si="197"/>
        <v>0</v>
      </c>
      <c r="AK98" s="96">
        <f t="shared" si="197"/>
        <v>30000</v>
      </c>
      <c r="AL98" s="96">
        <f t="shared" si="197"/>
        <v>0</v>
      </c>
      <c r="AM98" s="96">
        <f t="shared" si="197"/>
        <v>0</v>
      </c>
      <c r="AN98" s="96">
        <f t="shared" si="197"/>
        <v>30000</v>
      </c>
      <c r="AO98" s="96">
        <f t="shared" si="197"/>
        <v>175650.1</v>
      </c>
      <c r="AP98" s="96">
        <f t="shared" si="197"/>
        <v>141000</v>
      </c>
      <c r="AQ98" s="96"/>
    </row>
    <row r="99" spans="1:53" hidden="1">
      <c r="G99" s="96">
        <f t="shared" ref="G99:AP99" si="198">SUM(G11:G12)</f>
        <v>200000</v>
      </c>
      <c r="H99" s="96">
        <f t="shared" si="198"/>
        <v>2403.88</v>
      </c>
      <c r="I99" s="96">
        <f t="shared" si="198"/>
        <v>200000</v>
      </c>
      <c r="J99" s="96">
        <f t="shared" si="198"/>
        <v>0</v>
      </c>
      <c r="K99" s="96">
        <f t="shared" si="198"/>
        <v>200000</v>
      </c>
      <c r="L99" s="96">
        <f t="shared" si="198"/>
        <v>0</v>
      </c>
      <c r="M99" s="96">
        <f t="shared" si="198"/>
        <v>0</v>
      </c>
      <c r="N99" s="96">
        <f t="shared" si="198"/>
        <v>0</v>
      </c>
      <c r="O99" s="96">
        <f t="shared" si="198"/>
        <v>0</v>
      </c>
      <c r="P99" s="96">
        <f t="shared" si="198"/>
        <v>0</v>
      </c>
      <c r="Q99" s="96">
        <f t="shared" si="198"/>
        <v>0</v>
      </c>
      <c r="R99" s="96">
        <f t="shared" si="198"/>
        <v>0</v>
      </c>
      <c r="S99" s="96">
        <f t="shared" si="198"/>
        <v>0</v>
      </c>
      <c r="T99" s="96">
        <f t="shared" si="198"/>
        <v>200000</v>
      </c>
      <c r="U99" s="96">
        <f t="shared" si="198"/>
        <v>0</v>
      </c>
      <c r="V99" s="96">
        <f t="shared" si="198"/>
        <v>0</v>
      </c>
      <c r="W99" s="96">
        <f t="shared" si="198"/>
        <v>0</v>
      </c>
      <c r="X99" s="96">
        <f t="shared" si="198"/>
        <v>0</v>
      </c>
      <c r="Y99" s="96">
        <f t="shared" si="198"/>
        <v>0</v>
      </c>
      <c r="Z99" s="96">
        <f t="shared" si="198"/>
        <v>0</v>
      </c>
      <c r="AA99" s="96">
        <f t="shared" si="198"/>
        <v>0</v>
      </c>
      <c r="AB99" s="96">
        <f t="shared" si="198"/>
        <v>0</v>
      </c>
      <c r="AC99" s="96">
        <f t="shared" si="198"/>
        <v>0</v>
      </c>
      <c r="AD99" s="96">
        <f t="shared" si="198"/>
        <v>200000</v>
      </c>
      <c r="AE99" s="96">
        <f t="shared" si="198"/>
        <v>360000</v>
      </c>
      <c r="AF99" s="96">
        <f t="shared" si="198"/>
        <v>200000</v>
      </c>
      <c r="AG99" s="96">
        <f t="shared" si="198"/>
        <v>0</v>
      </c>
      <c r="AH99" s="96">
        <f t="shared" si="198"/>
        <v>0</v>
      </c>
      <c r="AI99" s="96">
        <f t="shared" si="198"/>
        <v>0</v>
      </c>
      <c r="AJ99" s="96">
        <f t="shared" si="198"/>
        <v>0</v>
      </c>
      <c r="AK99" s="96">
        <f t="shared" si="198"/>
        <v>0</v>
      </c>
      <c r="AL99" s="96">
        <f t="shared" si="198"/>
        <v>0</v>
      </c>
      <c r="AM99" s="96">
        <f t="shared" si="198"/>
        <v>0</v>
      </c>
      <c r="AN99" s="96">
        <f t="shared" si="198"/>
        <v>0</v>
      </c>
      <c r="AO99" s="96">
        <f t="shared" si="198"/>
        <v>200000</v>
      </c>
      <c r="AP99" s="96">
        <f t="shared" si="198"/>
        <v>200000</v>
      </c>
      <c r="AQ99" s="96"/>
    </row>
    <row r="100" spans="1:53" hidden="1">
      <c r="G100" s="96">
        <f t="shared" ref="G100:AP100" si="199">SUM(G19:G24)</f>
        <v>1073673</v>
      </c>
      <c r="H100" s="96">
        <f t="shared" si="199"/>
        <v>435059.08999999997</v>
      </c>
      <c r="I100" s="96">
        <f t="shared" si="199"/>
        <v>1073673</v>
      </c>
      <c r="J100" s="96" t="e">
        <f t="shared" si="199"/>
        <v>#REF!</v>
      </c>
      <c r="K100" s="96" t="e">
        <f t="shared" si="199"/>
        <v>#REF!</v>
      </c>
      <c r="L100" s="96" t="e">
        <f t="shared" si="199"/>
        <v>#REF!</v>
      </c>
      <c r="M100" s="96" t="e">
        <f t="shared" si="199"/>
        <v>#REF!</v>
      </c>
      <c r="N100" s="96" t="e">
        <f t="shared" si="199"/>
        <v>#REF!</v>
      </c>
      <c r="O100" s="96" t="e">
        <f t="shared" si="199"/>
        <v>#REF!</v>
      </c>
      <c r="P100" s="96" t="e">
        <f t="shared" si="199"/>
        <v>#REF!</v>
      </c>
      <c r="Q100" s="96" t="e">
        <f t="shared" si="199"/>
        <v>#REF!</v>
      </c>
      <c r="R100" s="96" t="e">
        <f t="shared" si="199"/>
        <v>#REF!</v>
      </c>
      <c r="S100" s="96">
        <f t="shared" si="199"/>
        <v>106326.5</v>
      </c>
      <c r="T100" s="96">
        <f t="shared" si="199"/>
        <v>967346.5</v>
      </c>
      <c r="U100" s="96">
        <f t="shared" si="199"/>
        <v>124146.07</v>
      </c>
      <c r="V100" s="96">
        <f t="shared" si="199"/>
        <v>0</v>
      </c>
      <c r="W100" s="96">
        <f t="shared" si="199"/>
        <v>0</v>
      </c>
      <c r="X100" s="96">
        <f t="shared" si="199"/>
        <v>124146.07</v>
      </c>
      <c r="Y100" s="96">
        <f t="shared" si="199"/>
        <v>69915.14</v>
      </c>
      <c r="Z100" s="96">
        <f t="shared" si="199"/>
        <v>64998.14</v>
      </c>
      <c r="AA100" s="96">
        <f t="shared" si="199"/>
        <v>194061.21</v>
      </c>
      <c r="AB100" s="96">
        <f t="shared" si="199"/>
        <v>4789.3599999999997</v>
      </c>
      <c r="AC100" s="96">
        <f t="shared" si="199"/>
        <v>300260.07</v>
      </c>
      <c r="AD100" s="96">
        <f t="shared" si="199"/>
        <v>773412.93</v>
      </c>
      <c r="AE100" s="96">
        <f t="shared" si="199"/>
        <v>449673</v>
      </c>
      <c r="AF100" s="96">
        <f t="shared" si="199"/>
        <v>144511.81</v>
      </c>
      <c r="AG100" s="96">
        <f t="shared" si="199"/>
        <v>38983.279999999999</v>
      </c>
      <c r="AH100" s="96">
        <f t="shared" si="199"/>
        <v>0</v>
      </c>
      <c r="AI100" s="96">
        <f t="shared" si="199"/>
        <v>0</v>
      </c>
      <c r="AJ100" s="96">
        <f t="shared" si="199"/>
        <v>38983.279999999999</v>
      </c>
      <c r="AK100" s="96">
        <f t="shared" si="199"/>
        <v>339243.35000000003</v>
      </c>
      <c r="AL100" s="96">
        <f t="shared" si="199"/>
        <v>40000</v>
      </c>
      <c r="AM100" s="96">
        <f t="shared" si="199"/>
        <v>78983.28</v>
      </c>
      <c r="AN100" s="96">
        <f t="shared" si="199"/>
        <v>379243.35000000003</v>
      </c>
      <c r="AO100" s="96">
        <f t="shared" si="199"/>
        <v>734429.65</v>
      </c>
      <c r="AP100" s="96">
        <f t="shared" si="199"/>
        <v>374679.26</v>
      </c>
      <c r="AQ100" s="96"/>
    </row>
    <row r="101" spans="1:53" hidden="1">
      <c r="G101" s="96">
        <f t="shared" ref="G101:AP101" si="200">SUM(G27:G36)</f>
        <v>3384000</v>
      </c>
      <c r="H101" s="96">
        <f t="shared" si="200"/>
        <v>2874000</v>
      </c>
      <c r="I101" s="96">
        <f t="shared" si="200"/>
        <v>3384000</v>
      </c>
      <c r="J101" s="96">
        <f t="shared" si="200"/>
        <v>10000</v>
      </c>
      <c r="K101" s="96">
        <f t="shared" si="200"/>
        <v>2816000</v>
      </c>
      <c r="L101" s="96">
        <f t="shared" si="200"/>
        <v>0</v>
      </c>
      <c r="M101" s="96">
        <f t="shared" si="200"/>
        <v>16150</v>
      </c>
      <c r="N101" s="96">
        <f t="shared" si="200"/>
        <v>0</v>
      </c>
      <c r="O101" s="96">
        <f t="shared" si="200"/>
        <v>16150</v>
      </c>
      <c r="P101" s="96">
        <f t="shared" si="200"/>
        <v>10000</v>
      </c>
      <c r="Q101" s="96">
        <f t="shared" si="200"/>
        <v>26150</v>
      </c>
      <c r="R101" s="96">
        <f t="shared" si="200"/>
        <v>12300</v>
      </c>
      <c r="S101" s="96">
        <f t="shared" si="200"/>
        <v>22300</v>
      </c>
      <c r="T101" s="96">
        <f t="shared" si="200"/>
        <v>2803700</v>
      </c>
      <c r="U101" s="96">
        <f t="shared" si="200"/>
        <v>24450</v>
      </c>
      <c r="V101" s="96">
        <f t="shared" si="200"/>
        <v>0</v>
      </c>
      <c r="W101" s="96">
        <f t="shared" si="200"/>
        <v>0</v>
      </c>
      <c r="X101" s="96">
        <f t="shared" si="200"/>
        <v>24450</v>
      </c>
      <c r="Y101" s="96">
        <f t="shared" si="200"/>
        <v>0</v>
      </c>
      <c r="Z101" s="96">
        <f t="shared" si="200"/>
        <v>0</v>
      </c>
      <c r="AA101" s="96">
        <f t="shared" si="200"/>
        <v>24450</v>
      </c>
      <c r="AB101" s="96">
        <f t="shared" si="200"/>
        <v>20784.099999999999</v>
      </c>
      <c r="AC101" s="96">
        <f t="shared" si="200"/>
        <v>67534.100000000006</v>
      </c>
      <c r="AD101" s="96">
        <f t="shared" si="200"/>
        <v>2758465.9</v>
      </c>
      <c r="AE101" s="96">
        <f t="shared" si="200"/>
        <v>2336160</v>
      </c>
      <c r="AF101" s="96">
        <f t="shared" si="200"/>
        <v>1724250</v>
      </c>
      <c r="AG101" s="96">
        <f t="shared" si="200"/>
        <v>0</v>
      </c>
      <c r="AH101" s="96">
        <f t="shared" si="200"/>
        <v>0</v>
      </c>
      <c r="AI101" s="96">
        <f t="shared" si="200"/>
        <v>0</v>
      </c>
      <c r="AJ101" s="96">
        <f t="shared" si="200"/>
        <v>0</v>
      </c>
      <c r="AK101" s="96">
        <f t="shared" si="200"/>
        <v>80750.899999999994</v>
      </c>
      <c r="AL101" s="96">
        <f t="shared" si="200"/>
        <v>115000</v>
      </c>
      <c r="AM101" s="96">
        <f t="shared" si="200"/>
        <v>115000</v>
      </c>
      <c r="AN101" s="96">
        <f t="shared" si="200"/>
        <v>182534.1</v>
      </c>
      <c r="AO101" s="96">
        <f t="shared" si="200"/>
        <v>3303249.1</v>
      </c>
      <c r="AP101" s="96">
        <f t="shared" si="200"/>
        <v>1258999.1000000001</v>
      </c>
      <c r="AQ101" s="96"/>
    </row>
    <row r="102" spans="1:53" hidden="1">
      <c r="G102" s="96">
        <f>SUM(G53:G96)</f>
        <v>4822477.0500000007</v>
      </c>
      <c r="H102" s="96">
        <f t="shared" ref="H102:AP102" si="201">SUM(H53:H96)</f>
        <v>2932619.5699999994</v>
      </c>
      <c r="I102" s="96">
        <f t="shared" si="201"/>
        <v>4822477.0500000007</v>
      </c>
      <c r="J102" s="96">
        <f t="shared" si="201"/>
        <v>10669689.109999999</v>
      </c>
      <c r="K102" s="96">
        <f t="shared" si="201"/>
        <v>3822719.3799999994</v>
      </c>
      <c r="L102" s="96">
        <f t="shared" si="201"/>
        <v>263339.37</v>
      </c>
      <c r="M102" s="96">
        <f t="shared" si="201"/>
        <v>553065.68999999994</v>
      </c>
      <c r="N102" s="96">
        <f t="shared" si="201"/>
        <v>159919.86000000002</v>
      </c>
      <c r="O102" s="96">
        <f t="shared" si="201"/>
        <v>976324.92</v>
      </c>
      <c r="P102" s="96">
        <f t="shared" si="201"/>
        <v>367612.02</v>
      </c>
      <c r="Q102" s="96">
        <f t="shared" si="201"/>
        <v>1343936.9400000002</v>
      </c>
      <c r="R102" s="96">
        <f t="shared" si="201"/>
        <v>630951.39</v>
      </c>
      <c r="S102" s="96">
        <f t="shared" si="201"/>
        <v>3390093.8200000003</v>
      </c>
      <c r="T102" s="96">
        <f t="shared" si="201"/>
        <v>2297026.2200000002</v>
      </c>
      <c r="U102" s="96">
        <f t="shared" si="201"/>
        <v>10</v>
      </c>
      <c r="V102" s="96">
        <f t="shared" si="201"/>
        <v>621453.26</v>
      </c>
      <c r="W102" s="96">
        <f t="shared" si="201"/>
        <v>12</v>
      </c>
      <c r="X102" s="96">
        <f t="shared" si="201"/>
        <v>621442.26</v>
      </c>
      <c r="Y102" s="96">
        <f t="shared" si="201"/>
        <v>118311.72</v>
      </c>
      <c r="Z102" s="96">
        <f t="shared" si="201"/>
        <v>0</v>
      </c>
      <c r="AA102" s="96">
        <f t="shared" si="201"/>
        <v>739753.97999999986</v>
      </c>
      <c r="AB102" s="96">
        <f t="shared" si="201"/>
        <v>55636.25</v>
      </c>
      <c r="AC102" s="96">
        <f t="shared" si="201"/>
        <v>1768791.6600000001</v>
      </c>
      <c r="AD102" s="96">
        <f t="shared" si="201"/>
        <v>3053685.3899999997</v>
      </c>
      <c r="AE102" s="96">
        <f t="shared" si="201"/>
        <v>1075749.69</v>
      </c>
      <c r="AF102" s="96">
        <f t="shared" si="201"/>
        <v>1134084.56</v>
      </c>
      <c r="AG102" s="96">
        <f t="shared" si="201"/>
        <v>23183.510000000002</v>
      </c>
      <c r="AH102" s="96">
        <f t="shared" si="201"/>
        <v>0</v>
      </c>
      <c r="AI102" s="96">
        <f t="shared" si="201"/>
        <v>0</v>
      </c>
      <c r="AJ102" s="96">
        <f t="shared" si="201"/>
        <v>23183.510000000002</v>
      </c>
      <c r="AK102" s="96">
        <f t="shared" si="201"/>
        <v>1826327.37</v>
      </c>
      <c r="AL102" s="96">
        <f t="shared" si="201"/>
        <v>93632.8</v>
      </c>
      <c r="AM102" s="96">
        <f t="shared" si="201"/>
        <v>116816.31000000001</v>
      </c>
      <c r="AN102" s="96">
        <f t="shared" si="201"/>
        <v>1885607.9700000002</v>
      </c>
      <c r="AO102" s="96">
        <f t="shared" si="201"/>
        <v>2996149.6799999997</v>
      </c>
      <c r="AP102" s="96">
        <f t="shared" si="201"/>
        <v>2425397.7800000003</v>
      </c>
      <c r="AQ102" s="96"/>
    </row>
    <row r="103" spans="1:53" hidden="1">
      <c r="G103" s="96"/>
      <c r="H103" s="96"/>
      <c r="I103" s="96"/>
      <c r="J103" s="96"/>
      <c r="K103" s="96"/>
      <c r="L103" s="96"/>
      <c r="M103" s="96"/>
      <c r="N103" s="96"/>
      <c r="O103" s="96"/>
      <c r="P103" s="96"/>
      <c r="Q103" s="96"/>
      <c r="R103" s="96"/>
      <c r="S103" s="96"/>
      <c r="T103" s="96"/>
      <c r="U103" s="96"/>
      <c r="V103" s="96"/>
      <c r="W103" s="96"/>
      <c r="X103" s="96"/>
      <c r="Z103" s="96"/>
      <c r="AA103" s="96"/>
      <c r="AB103" s="96"/>
      <c r="AC103" s="96"/>
      <c r="AD103" s="96"/>
      <c r="AE103" s="96"/>
      <c r="AF103" s="96"/>
      <c r="AG103" s="96"/>
      <c r="AH103" s="96"/>
      <c r="AI103" s="96"/>
      <c r="AJ103" s="96"/>
      <c r="AK103" s="96"/>
      <c r="AL103" s="96"/>
      <c r="AM103" s="96"/>
      <c r="AN103" s="96"/>
      <c r="AO103" s="96"/>
      <c r="AP103" s="96"/>
      <c r="AQ103" s="96"/>
    </row>
    <row r="104" spans="1:53" s="93" customFormat="1" hidden="1">
      <c r="A104" s="158"/>
      <c r="B104" s="158"/>
      <c r="C104" s="304"/>
      <c r="D104" s="304"/>
      <c r="E104" s="159"/>
      <c r="F104" s="160"/>
      <c r="G104" s="96"/>
      <c r="H104" s="96"/>
      <c r="I104" s="96"/>
      <c r="J104" s="96"/>
      <c r="K104" s="96"/>
      <c r="L104" s="96"/>
      <c r="M104" s="96"/>
      <c r="N104" s="96"/>
      <c r="O104" s="96"/>
      <c r="P104" s="96"/>
      <c r="Q104" s="96"/>
      <c r="R104" s="96"/>
      <c r="S104" s="96"/>
      <c r="T104" s="96"/>
      <c r="U104" s="97"/>
      <c r="V104" s="97"/>
      <c r="W104" s="97"/>
      <c r="X104" s="97"/>
      <c r="Y104" s="96"/>
      <c r="Z104" s="97"/>
      <c r="AA104" s="97"/>
      <c r="AB104" s="96"/>
      <c r="AC104" s="97"/>
      <c r="AD104" s="97"/>
      <c r="AE104" s="96"/>
      <c r="AF104" s="96"/>
      <c r="AG104" s="96"/>
      <c r="AH104" s="96"/>
      <c r="AI104" s="96"/>
      <c r="AJ104" s="96"/>
      <c r="AK104" s="96"/>
      <c r="AL104" s="96"/>
      <c r="AM104" s="96"/>
      <c r="AN104" s="96"/>
      <c r="AO104" s="96"/>
      <c r="AP104" s="96"/>
      <c r="AQ104" s="96"/>
      <c r="AR104" s="158"/>
      <c r="AS104" s="312"/>
      <c r="AT104" s="354"/>
      <c r="AU104" s="354"/>
      <c r="AW104" s="354"/>
      <c r="AX104" s="354"/>
      <c r="AY104" s="354"/>
      <c r="BA104" s="354"/>
    </row>
    <row r="105" spans="1:53">
      <c r="G105" s="161"/>
      <c r="H105" s="162"/>
      <c r="I105" s="162"/>
      <c r="J105" s="162"/>
      <c r="K105" s="162"/>
      <c r="L105" s="162"/>
      <c r="M105" s="162"/>
      <c r="N105" s="162"/>
      <c r="O105" s="162"/>
      <c r="P105" s="162"/>
      <c r="Q105" s="162"/>
      <c r="R105" s="162"/>
      <c r="S105" s="162"/>
      <c r="T105" s="162"/>
      <c r="AB105" s="162"/>
      <c r="AE105" s="162"/>
      <c r="AF105" s="162"/>
      <c r="AG105" s="162"/>
      <c r="AH105" s="162"/>
      <c r="AI105" s="162"/>
      <c r="AJ105" s="162"/>
      <c r="AK105" s="162"/>
      <c r="AL105" s="162"/>
      <c r="AM105" s="162"/>
      <c r="AN105" s="162"/>
      <c r="AO105" s="162"/>
      <c r="AP105" s="162"/>
      <c r="AQ105" s="162"/>
    </row>
    <row r="106" spans="1:53">
      <c r="U106" s="96"/>
      <c r="V106" s="96"/>
      <c r="W106" s="96"/>
      <c r="X106" s="96"/>
      <c r="Z106" s="96"/>
      <c r="AA106" s="96"/>
      <c r="AC106" s="96"/>
      <c r="AD106" s="96"/>
    </row>
    <row r="107" spans="1:53">
      <c r="U107" s="96"/>
      <c r="V107" s="96"/>
      <c r="W107" s="96"/>
      <c r="X107" s="96"/>
      <c r="Z107" s="96"/>
      <c r="AA107" s="96"/>
      <c r="AB107" s="96"/>
      <c r="AC107" s="96"/>
      <c r="AD107" s="96"/>
      <c r="AE107" s="96"/>
      <c r="AF107" s="96"/>
      <c r="AG107" s="96"/>
      <c r="AH107" s="96"/>
      <c r="AI107" s="96"/>
      <c r="AJ107" s="96"/>
      <c r="AK107" s="96"/>
      <c r="AL107" s="96"/>
      <c r="AM107" s="96"/>
      <c r="AN107" s="96"/>
      <c r="AO107" s="96"/>
      <c r="AP107" s="96"/>
      <c r="AQ107" s="96"/>
    </row>
    <row r="108" spans="1:53">
      <c r="U108" s="96"/>
      <c r="V108" s="96"/>
      <c r="W108" s="96"/>
      <c r="X108" s="96"/>
      <c r="Z108" s="96"/>
      <c r="AA108" s="96"/>
      <c r="AC108" s="96"/>
      <c r="AD108" s="96"/>
    </row>
    <row r="109" spans="1:53">
      <c r="G109" s="96"/>
      <c r="H109" s="96"/>
      <c r="I109" s="96"/>
      <c r="J109" s="96"/>
      <c r="K109" s="96"/>
      <c r="L109" s="96"/>
      <c r="M109" s="96"/>
      <c r="N109" s="96"/>
      <c r="O109" s="96"/>
      <c r="P109" s="96"/>
      <c r="Q109" s="96"/>
      <c r="R109" s="96"/>
      <c r="S109" s="96"/>
      <c r="T109" s="96"/>
      <c r="U109" s="96"/>
      <c r="V109" s="96"/>
      <c r="W109" s="96"/>
      <c r="X109" s="96"/>
      <c r="Z109" s="96"/>
      <c r="AA109" s="96"/>
      <c r="AB109" s="96"/>
      <c r="AC109" s="96"/>
      <c r="AD109" s="96"/>
      <c r="AE109" s="96"/>
      <c r="AF109" s="96"/>
      <c r="AG109" s="96"/>
      <c r="AH109" s="96"/>
      <c r="AI109" s="96"/>
      <c r="AJ109" s="96"/>
      <c r="AK109" s="96"/>
      <c r="AL109" s="96"/>
      <c r="AM109" s="96"/>
      <c r="AN109" s="96"/>
      <c r="AO109" s="96"/>
      <c r="AP109" s="96"/>
      <c r="AQ109" s="96"/>
    </row>
    <row r="110" spans="1:53">
      <c r="G110" s="96"/>
      <c r="H110" s="96"/>
      <c r="I110" s="96"/>
      <c r="J110" s="96"/>
      <c r="K110" s="96"/>
      <c r="L110" s="96"/>
      <c r="M110" s="96"/>
      <c r="N110" s="96"/>
      <c r="O110" s="96"/>
      <c r="P110" s="96"/>
      <c r="Q110" s="96"/>
      <c r="R110" s="96"/>
      <c r="S110" s="96"/>
      <c r="T110" s="96"/>
      <c r="U110" s="96"/>
      <c r="V110" s="96"/>
      <c r="W110" s="96"/>
      <c r="X110" s="96"/>
      <c r="Z110" s="96"/>
      <c r="AA110" s="96"/>
      <c r="AB110" s="96"/>
      <c r="AC110" s="96"/>
      <c r="AD110" s="96"/>
      <c r="AE110" s="96"/>
      <c r="AF110" s="96"/>
      <c r="AG110" s="96"/>
      <c r="AH110" s="96"/>
      <c r="AI110" s="96"/>
      <c r="AJ110" s="96"/>
      <c r="AK110" s="96"/>
      <c r="AL110" s="96"/>
      <c r="AM110" s="96"/>
      <c r="AN110" s="96"/>
      <c r="AO110" s="96"/>
      <c r="AP110" s="96"/>
      <c r="AQ110" s="96"/>
    </row>
    <row r="111" spans="1:53">
      <c r="A111" s="15"/>
      <c r="B111" s="15"/>
      <c r="C111" s="15"/>
      <c r="D111" s="15"/>
      <c r="E111" s="15"/>
      <c r="F111" s="15"/>
      <c r="G111" s="96"/>
      <c r="H111" s="96"/>
      <c r="I111" s="96"/>
      <c r="J111" s="96"/>
      <c r="K111" s="96"/>
      <c r="L111" s="96"/>
      <c r="M111" s="96"/>
      <c r="N111" s="96"/>
      <c r="O111" s="96"/>
      <c r="P111" s="96"/>
      <c r="Q111" s="96"/>
      <c r="R111" s="96"/>
      <c r="S111" s="96"/>
      <c r="T111" s="96"/>
      <c r="AB111" s="96"/>
      <c r="AE111" s="96"/>
      <c r="AF111" s="96"/>
      <c r="AG111" s="96"/>
      <c r="AH111" s="96"/>
      <c r="AI111" s="96"/>
      <c r="AJ111" s="96"/>
      <c r="AK111" s="96"/>
      <c r="AL111" s="96"/>
      <c r="AM111" s="96"/>
      <c r="AN111" s="96"/>
      <c r="AO111" s="96"/>
      <c r="AP111" s="96"/>
      <c r="AQ111" s="96"/>
      <c r="AR111" s="15"/>
      <c r="AS111" s="15"/>
      <c r="AT111" s="15"/>
      <c r="AU111" s="15"/>
      <c r="AW111" s="15"/>
      <c r="AX111" s="15"/>
      <c r="AY111" s="15"/>
      <c r="BA111" s="15"/>
    </row>
    <row r="112" spans="1:53">
      <c r="A112" s="15"/>
      <c r="B112" s="15"/>
      <c r="C112" s="15"/>
      <c r="D112" s="15"/>
      <c r="E112" s="15"/>
      <c r="F112" s="15"/>
      <c r="G112" s="96"/>
      <c r="H112" s="96"/>
      <c r="I112" s="96"/>
      <c r="J112" s="96"/>
      <c r="K112" s="96"/>
      <c r="L112" s="96"/>
      <c r="M112" s="96"/>
      <c r="N112" s="96"/>
      <c r="O112" s="96"/>
      <c r="P112" s="96"/>
      <c r="Q112" s="96"/>
      <c r="R112" s="96"/>
      <c r="S112" s="96"/>
      <c r="T112" s="96"/>
      <c r="AB112" s="96"/>
      <c r="AE112" s="96"/>
      <c r="AF112" s="96"/>
      <c r="AG112" s="96"/>
      <c r="AH112" s="96"/>
      <c r="AI112" s="96"/>
      <c r="AJ112" s="96"/>
      <c r="AK112" s="96"/>
      <c r="AL112" s="96"/>
      <c r="AM112" s="96"/>
      <c r="AN112" s="96"/>
      <c r="AO112" s="96"/>
      <c r="AP112" s="96"/>
      <c r="AQ112" s="96"/>
      <c r="AR112" s="15"/>
      <c r="AS112" s="15"/>
      <c r="AT112" s="15"/>
      <c r="AU112" s="15"/>
      <c r="AW112" s="15"/>
      <c r="AX112" s="15"/>
      <c r="AY112" s="15"/>
      <c r="BA112" s="15"/>
    </row>
    <row r="113" spans="1:53">
      <c r="A113" s="15"/>
      <c r="B113" s="15"/>
      <c r="C113" s="15"/>
      <c r="D113" s="15"/>
      <c r="E113" s="15"/>
      <c r="F113" s="15"/>
      <c r="G113" s="96"/>
      <c r="H113" s="96"/>
      <c r="I113" s="96"/>
      <c r="J113" s="96"/>
      <c r="K113" s="96"/>
      <c r="L113" s="96"/>
      <c r="M113" s="96"/>
      <c r="N113" s="96"/>
      <c r="O113" s="96"/>
      <c r="P113" s="96"/>
      <c r="Q113" s="96"/>
      <c r="R113" s="96"/>
      <c r="S113" s="96"/>
      <c r="T113" s="96"/>
      <c r="AB113" s="96"/>
      <c r="AE113" s="96"/>
      <c r="AF113" s="96"/>
      <c r="AG113" s="96"/>
      <c r="AH113" s="96"/>
      <c r="AI113" s="96"/>
      <c r="AJ113" s="96"/>
      <c r="AK113" s="96"/>
      <c r="AL113" s="96"/>
      <c r="AM113" s="96"/>
      <c r="AN113" s="96"/>
      <c r="AO113" s="96"/>
      <c r="AP113" s="96"/>
      <c r="AQ113" s="96"/>
      <c r="AR113" s="15"/>
      <c r="AS113" s="15"/>
      <c r="AT113" s="15"/>
      <c r="AU113" s="15"/>
      <c r="AW113" s="15"/>
      <c r="AX113" s="15"/>
      <c r="AY113" s="15"/>
      <c r="BA113" s="15"/>
    </row>
  </sheetData>
  <autoFilter ref="A4:AS101"/>
  <mergeCells count="1">
    <mergeCell ref="A1:AR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1" max="29" man="1"/>
    <brk id="22" max="2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opLeftCell="A4" workbookViewId="0">
      <selection activeCell="AE25" sqref="AE25"/>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7" hidden="1" customWidth="1"/>
    <col min="11" max="11" width="11.7109375" style="140" hidden="1" customWidth="1"/>
    <col min="12" max="12" width="11.28515625" style="140" hidden="1" customWidth="1"/>
    <col min="13" max="13" width="13.5703125" style="140" hidden="1" customWidth="1"/>
    <col min="14" max="14" width="14.5703125" style="140" hidden="1" customWidth="1"/>
    <col min="15" max="15" width="14.140625" style="140" hidden="1" customWidth="1"/>
    <col min="16" max="16" width="15" style="140"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4.25">
      <c r="A1" s="517" t="s">
        <v>67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row>
    <row r="2" spans="1:30" ht="14.25">
      <c r="A2" s="517" t="s">
        <v>608</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row>
    <row r="3" spans="1:30" ht="6.75" customHeight="1" thickBot="1">
      <c r="H3" s="518"/>
      <c r="I3" s="518"/>
    </row>
    <row r="4" spans="1:30" s="71" customFormat="1" ht="47.25" customHeight="1" thickBot="1">
      <c r="A4" s="114" t="s">
        <v>0</v>
      </c>
      <c r="B4" s="70" t="s">
        <v>68</v>
      </c>
      <c r="C4" s="61"/>
      <c r="D4" s="61"/>
      <c r="E4" s="62"/>
      <c r="F4" s="55" t="s">
        <v>69</v>
      </c>
      <c r="G4" s="55" t="s">
        <v>70</v>
      </c>
      <c r="H4" s="55" t="s">
        <v>71</v>
      </c>
      <c r="I4" s="55" t="s">
        <v>190</v>
      </c>
      <c r="J4" s="141" t="s">
        <v>191</v>
      </c>
      <c r="K4" s="141" t="s">
        <v>170</v>
      </c>
      <c r="L4" s="141" t="s">
        <v>148</v>
      </c>
      <c r="M4" s="141" t="s">
        <v>149</v>
      </c>
      <c r="N4" s="141" t="s">
        <v>150</v>
      </c>
      <c r="O4" s="141" t="s">
        <v>171</v>
      </c>
      <c r="P4" s="141" t="s">
        <v>162</v>
      </c>
      <c r="Q4" s="55" t="s">
        <v>201</v>
      </c>
      <c r="R4" s="55" t="s">
        <v>227</v>
      </c>
      <c r="S4" s="55" t="s">
        <v>202</v>
      </c>
      <c r="T4" s="55" t="s">
        <v>291</v>
      </c>
      <c r="U4" s="55" t="s">
        <v>148</v>
      </c>
      <c r="V4" s="55" t="s">
        <v>292</v>
      </c>
      <c r="W4" s="55" t="s">
        <v>150</v>
      </c>
      <c r="X4" s="55" t="s">
        <v>293</v>
      </c>
      <c r="Y4" s="55" t="s">
        <v>338</v>
      </c>
      <c r="Z4" s="55" t="s">
        <v>262</v>
      </c>
      <c r="AA4" s="55" t="s">
        <v>533</v>
      </c>
      <c r="AB4" s="55" t="s">
        <v>656</v>
      </c>
      <c r="AC4" s="55" t="s">
        <v>527</v>
      </c>
      <c r="AD4" s="55" t="s">
        <v>3</v>
      </c>
    </row>
    <row r="5" spans="1:30" s="71" customFormat="1" ht="15.75" customHeight="1" thickBot="1">
      <c r="A5" s="63" t="s">
        <v>80</v>
      </c>
      <c r="B5" s="50" t="s">
        <v>81</v>
      </c>
      <c r="C5" s="64"/>
      <c r="D5" s="64"/>
      <c r="E5" s="65"/>
      <c r="F5" s="50" t="s">
        <v>72</v>
      </c>
      <c r="G5" s="50" t="s">
        <v>77</v>
      </c>
      <c r="H5" s="50" t="s">
        <v>82</v>
      </c>
      <c r="I5" s="50" t="s">
        <v>73</v>
      </c>
      <c r="J5" s="142" t="s">
        <v>192</v>
      </c>
      <c r="K5" s="142" t="s">
        <v>74</v>
      </c>
      <c r="L5" s="142" t="s">
        <v>75</v>
      </c>
      <c r="M5" s="142" t="s">
        <v>76</v>
      </c>
      <c r="N5" s="142" t="s">
        <v>194</v>
      </c>
      <c r="O5" s="142" t="s">
        <v>87</v>
      </c>
      <c r="P5" s="142" t="s">
        <v>196</v>
      </c>
      <c r="Q5" s="50" t="s">
        <v>196</v>
      </c>
      <c r="R5" s="50" t="s">
        <v>231</v>
      </c>
      <c r="S5" s="50" t="s">
        <v>232</v>
      </c>
      <c r="T5" s="50" t="s">
        <v>74</v>
      </c>
      <c r="U5" s="50" t="s">
        <v>75</v>
      </c>
      <c r="V5" s="50" t="s">
        <v>76</v>
      </c>
      <c r="W5" s="50" t="s">
        <v>194</v>
      </c>
      <c r="X5" s="50" t="s">
        <v>87</v>
      </c>
      <c r="Y5" s="50"/>
      <c r="Z5" s="50" t="s">
        <v>294</v>
      </c>
      <c r="AA5" s="50" t="s">
        <v>231</v>
      </c>
      <c r="AB5" s="50" t="s">
        <v>232</v>
      </c>
      <c r="AC5" s="50" t="s">
        <v>74</v>
      </c>
      <c r="AD5" s="50" t="s">
        <v>75</v>
      </c>
    </row>
    <row r="6" spans="1:30" s="71" customFormat="1" ht="39" customHeight="1">
      <c r="A6" s="66">
        <v>1</v>
      </c>
      <c r="B6" s="519" t="s">
        <v>83</v>
      </c>
      <c r="C6" s="519"/>
      <c r="D6" s="519"/>
      <c r="E6" s="519"/>
      <c r="F6" s="74">
        <f>ΠΙΝ1_ΑΔΙΑΘ.ΥΠΟΛΟΙΠΑ!G97</f>
        <v>9685800.1500000004</v>
      </c>
      <c r="G6" s="74">
        <f>ΠΙΝ1_ΑΔΙΑΘ.ΥΠΟΛΟΙΠΑ!H97</f>
        <v>6280082.5399999991</v>
      </c>
      <c r="H6" s="74">
        <f>ΠΙΝ1_ΑΔΙΑΘ.ΥΠΟΛΟΙΠΑ!I97</f>
        <v>9685800.1500000004</v>
      </c>
      <c r="I6" s="74" t="e">
        <f>[1]ΠΙΝ1_ΑΔΙΑΘ.ΥΠΟΛΟΙΠΑ!H101</f>
        <v>#REF!</v>
      </c>
      <c r="J6" s="143" t="e">
        <f>[1]ΠΙΝ1_ΑΔΙΑΘ.ΥΠΟΛΟΙΠΑ!I101</f>
        <v>#REF!</v>
      </c>
      <c r="K6" s="143" t="e">
        <f>[1]ΠΙΝ1_ΑΔΙΑΘ.ΥΠΟΛΟΙΠΑ!J101</f>
        <v>#REF!</v>
      </c>
      <c r="L6" s="143" t="e">
        <f>[1]ΠΙΝ1_ΑΔΙΑΘ.ΥΠΟΛΟΙΠΑ!K101</f>
        <v>#REF!</v>
      </c>
      <c r="M6" s="143" t="e">
        <f>[1]ΠΙΝ1_ΑΔΙΑΘ.ΥΠΟΛΟΙΠΑ!L101</f>
        <v>#REF!</v>
      </c>
      <c r="N6" s="143" t="e">
        <f>[1]ΠΙΝ1_ΑΔΙΑΘ.ΥΠΟΛΟΙΠΑ!M101</f>
        <v>#REF!</v>
      </c>
      <c r="O6" s="143" t="e">
        <f>[1]ΠΙΝ1_ΑΔΙΑΘ.ΥΠΟΛΟΙΠΑ!N101</f>
        <v>#REF!</v>
      </c>
      <c r="P6" s="143" t="e">
        <f>[1]ΠΙΝ1_ΑΔΙΑΘ.ΥΠΟΛΟΙΠΑ!O101</f>
        <v>#REF!</v>
      </c>
      <c r="Q6" s="74" t="e">
        <f>[1]ΠΙΝ1_ΑΔΙΑΘ.ΥΠΟΛΟΙΠΑ!P101</f>
        <v>#REF!</v>
      </c>
      <c r="R6" s="74" t="e">
        <f>[1]ΠΙΝ1_ΑΔΙΑΘ.ΥΠΟΛΟΙΠΑ!Q101</f>
        <v>#REF!</v>
      </c>
      <c r="S6" s="74" t="e">
        <f>H6-R6</f>
        <v>#REF!</v>
      </c>
      <c r="T6" s="128" t="e">
        <f>[1]ΠΙΝ1_ΑΔΙΑΘ.ΥΠΟΛΟΙΠΑ!S101</f>
        <v>#REF!</v>
      </c>
      <c r="U6" s="128" t="e">
        <f>[1]ΠΙΝ1_ΑΔΙΑΘ.ΥΠΟΛΟΙΠΑ!T101</f>
        <v>#REF!</v>
      </c>
      <c r="V6" s="128" t="e">
        <f>[1]ΠΙΝ1_ΑΔΙΑΘ.ΥΠΟΛΟΙΠΑ!U101</f>
        <v>#REF!</v>
      </c>
      <c r="W6" s="74" t="e">
        <f>T6+U6+V6</f>
        <v>#REF!</v>
      </c>
      <c r="X6" s="128" t="e">
        <f>[1]ΠΙΝ1_ΑΔΙΑΘ.ΥΠΟΛΟΙΠΑ!W101</f>
        <v>#REF!</v>
      </c>
      <c r="Y6" s="128" t="e">
        <f>[1]ΠΙΝ1_ΑΔΙΑΘ.ΥΠΟΛΟΙΠΑ!X101</f>
        <v>#REF!</v>
      </c>
      <c r="Z6" s="74" t="e">
        <f>W6+X6</f>
        <v>#REF!</v>
      </c>
      <c r="AA6" s="74">
        <f>ΠΙΝ1_ΑΔΙΑΘ.ΥΠΟΛΟΙΠΑ!AK97</f>
        <v>2276321.62</v>
      </c>
      <c r="AB6" s="74">
        <f>H6-AA6</f>
        <v>7409478.5300000003</v>
      </c>
      <c r="AC6" s="128">
        <f>ΠΙΝ1_ΑΔΙΑΘ.ΥΠΟΛΟΙΠΑ!AP97</f>
        <v>4400076.1400000006</v>
      </c>
      <c r="AD6" s="75" t="s">
        <v>197</v>
      </c>
    </row>
    <row r="7" spans="1:30" s="71" customFormat="1" ht="39" customHeight="1">
      <c r="A7" s="433">
        <v>2</v>
      </c>
      <c r="B7" s="520" t="s">
        <v>609</v>
      </c>
      <c r="C7" s="520"/>
      <c r="D7" s="520"/>
      <c r="E7" s="520"/>
      <c r="F7" s="434">
        <f>'ΠΙΝ 2 ΚΑΠ ΟΔ. ΔΙΚΤΥΟ &amp; ΕΠΕΝΔ'!E7</f>
        <v>867359.99</v>
      </c>
      <c r="G7" s="434">
        <f>'ΠΙΝ 2 ΚΑΠ ΟΔ. ΔΙΚΤΥΟ &amp; ΕΠΕΝΔ'!F7</f>
        <v>0</v>
      </c>
      <c r="H7" s="434">
        <f>'ΠΙΝ 2 ΚΑΠ ΟΔ. ΔΙΚΤΥΟ &amp; ΕΠΕΝΔ'!G7</f>
        <v>867359.99</v>
      </c>
      <c r="I7" s="434" t="e">
        <f>[1]ΠΙΝ1_ΑΔΙΑΘ.ΥΠΟΛΟΙΠΑ!H102</f>
        <v>#REF!</v>
      </c>
      <c r="J7" s="435" t="e">
        <f>[1]ΠΙΝ1_ΑΔΙΑΘ.ΥΠΟΛΟΙΠΑ!I102</f>
        <v>#REF!</v>
      </c>
      <c r="K7" s="435" t="e">
        <f>[1]ΠΙΝ1_ΑΔΙΑΘ.ΥΠΟΛΟΙΠΑ!J102</f>
        <v>#REF!</v>
      </c>
      <c r="L7" s="435" t="e">
        <f>[1]ΠΙΝ1_ΑΔΙΑΘ.ΥΠΟΛΟΙΠΑ!K102</f>
        <v>#REF!</v>
      </c>
      <c r="M7" s="435" t="e">
        <f>[1]ΠΙΝ1_ΑΔΙΑΘ.ΥΠΟΛΟΙΠΑ!L102</f>
        <v>#REF!</v>
      </c>
      <c r="N7" s="435" t="e">
        <f>[1]ΠΙΝ1_ΑΔΙΑΘ.ΥΠΟΛΟΙΠΑ!M102</f>
        <v>#REF!</v>
      </c>
      <c r="O7" s="435" t="e">
        <f>[1]ΠΙΝ1_ΑΔΙΑΘ.ΥΠΟΛΟΙΠΑ!N102</f>
        <v>#REF!</v>
      </c>
      <c r="P7" s="435" t="e">
        <f>[1]ΠΙΝ1_ΑΔΙΑΘ.ΥΠΟΛΟΙΠΑ!O102</f>
        <v>#REF!</v>
      </c>
      <c r="Q7" s="434" t="e">
        <f>[1]ΠΙΝ1_ΑΔΙΑΘ.ΥΠΟΛΟΙΠΑ!P102</f>
        <v>#REF!</v>
      </c>
      <c r="R7" s="434">
        <f>[1]ΠΙΝ1_ΑΔΙΑΘ.ΥΠΟΛΟΙΠΑ!Q102</f>
        <v>2886320.52</v>
      </c>
      <c r="S7" s="434">
        <f>H7-R7</f>
        <v>-2018960.53</v>
      </c>
      <c r="T7" s="436">
        <f>[1]ΠΙΝ1_ΑΔΙΑΘ.ΥΠΟΛΟΙΠΑ!S102</f>
        <v>161044.63</v>
      </c>
      <c r="U7" s="436">
        <f>[1]ΠΙΝ1_ΑΔΙΑΘ.ΥΠΟΛΟΙΠΑ!T102</f>
        <v>310721.13</v>
      </c>
      <c r="V7" s="436">
        <f>[1]ΠΙΝ1_ΑΔΙΑΘ.ΥΠΟΛΟΙΠΑ!U102</f>
        <v>0</v>
      </c>
      <c r="W7" s="434">
        <f>T7+U7+V7</f>
        <v>471765.76000000001</v>
      </c>
      <c r="X7" s="436">
        <f>[1]ΠΙΝ1_ΑΔΙΑΘ.ΥΠΟΛΟΙΠΑ!W102</f>
        <v>354034.3</v>
      </c>
      <c r="Y7" s="436">
        <f>[1]ΠΙΝ1_ΑΔΙΑΘ.ΥΠΟΛΟΙΠΑ!X102</f>
        <v>73812.789999999994</v>
      </c>
      <c r="Z7" s="434">
        <f>W7+X7</f>
        <v>825800.06</v>
      </c>
      <c r="AA7" s="434">
        <f>'ΠΙΝ 2 ΚΑΠ ΟΔ. ΔΙΚΤΥΟ &amp; ΕΠΕΝΔ'!AA7</f>
        <v>0</v>
      </c>
      <c r="AB7" s="51">
        <f t="shared" ref="AB7:AB8" si="0">H7-AA7</f>
        <v>867359.99</v>
      </c>
      <c r="AC7" s="436">
        <f>'ΠΙΝ 2 ΚΑΠ ΟΔ. ΔΙΚΤΥΟ &amp; ΕΠΕΝΔ'!AE7</f>
        <v>867359.99</v>
      </c>
      <c r="AD7" s="76" t="s">
        <v>610</v>
      </c>
    </row>
    <row r="8" spans="1:30" s="71" customFormat="1" ht="50.25" customHeight="1">
      <c r="A8" s="67">
        <v>3</v>
      </c>
      <c r="B8" s="127" t="s">
        <v>193</v>
      </c>
      <c r="C8" s="52"/>
      <c r="D8" s="52"/>
      <c r="E8" s="52"/>
      <c r="F8" s="51">
        <f>'ΠΙΝ 3 ΣΑΕΠ_067 &amp; 0672'!E12</f>
        <v>5138328</v>
      </c>
      <c r="G8" s="51">
        <f>'ΠΙΝ 3 ΣΑΕΠ_067 &amp; 0672'!F12</f>
        <v>4536328</v>
      </c>
      <c r="H8" s="51">
        <f>'ΠΙΝ 3 ΣΑΕΠ_067 &amp; 0672'!G12</f>
        <v>4838328</v>
      </c>
      <c r="I8" s="51" t="e">
        <f>#REF!</f>
        <v>#REF!</v>
      </c>
      <c r="J8" s="144" t="e">
        <f>#REF!</f>
        <v>#REF!</v>
      </c>
      <c r="K8" s="144" t="e">
        <f>#REF!</f>
        <v>#REF!</v>
      </c>
      <c r="L8" s="144" t="e">
        <f>#REF!</f>
        <v>#REF!</v>
      </c>
      <c r="M8" s="144" t="e">
        <f>#REF!</f>
        <v>#REF!</v>
      </c>
      <c r="N8" s="144" t="e">
        <f>#REF!</f>
        <v>#REF!</v>
      </c>
      <c r="O8" s="144" t="e">
        <f>#REF!</f>
        <v>#REF!</v>
      </c>
      <c r="P8" s="144" t="e">
        <f>#REF!</f>
        <v>#REF!</v>
      </c>
      <c r="Q8" s="51" t="e">
        <f>#REF!</f>
        <v>#REF!</v>
      </c>
      <c r="R8" s="51">
        <f>'[1]ΠΙΝ 2 ΣΑΕΠ_067 &amp; 0672'!Q40</f>
        <v>3139514.4800000004</v>
      </c>
      <c r="S8" s="51">
        <f t="shared" ref="S8" si="1">H8-R8</f>
        <v>1698813.5199999996</v>
      </c>
      <c r="T8" s="51">
        <f>'[1]ΠΙΝ 2 ΣΑΕΠ_067 &amp; 0672'!S40</f>
        <v>150822.72</v>
      </c>
      <c r="U8" s="51">
        <f>'[1]ΠΙΝ 2 ΣΑΕΠ_067 &amp; 0672'!T40</f>
        <v>217472.2</v>
      </c>
      <c r="V8" s="51">
        <f>'[1]ΠΙΝ 2 ΣΑΕΠ_067 &amp; 0672'!U40</f>
        <v>0</v>
      </c>
      <c r="W8" s="51">
        <f t="shared" ref="W8" si="2">T8+U8+V8</f>
        <v>368294.92000000004</v>
      </c>
      <c r="X8" s="51">
        <f>'[1]ΠΙΝ 2 ΣΑΕΠ_067 &amp; 0672'!W40</f>
        <v>377454</v>
      </c>
      <c r="Y8" s="51">
        <f>'[1]ΠΙΝ 2 ΣΑΕΠ_067 &amp; 0672'!X40</f>
        <v>746854.55</v>
      </c>
      <c r="Z8" s="51">
        <f t="shared" ref="Z8" si="3">W8+X8</f>
        <v>745748.92</v>
      </c>
      <c r="AA8" s="51">
        <f>'ΠΙΝ 3 ΣΑΕΠ_067 &amp; 0672'!AL12</f>
        <v>1439156.2600000002</v>
      </c>
      <c r="AB8" s="434">
        <f t="shared" si="0"/>
        <v>3399171.7399999998</v>
      </c>
      <c r="AC8" s="51">
        <f>'ΠΙΝ 3 ΣΑΕΠ_067 &amp; 0672'!AN12</f>
        <v>51752.11</v>
      </c>
      <c r="AD8" s="76" t="s">
        <v>198</v>
      </c>
    </row>
    <row r="9" spans="1:30" s="71" customFormat="1" ht="15.75" customHeight="1" thickBot="1">
      <c r="A9" s="513" t="s">
        <v>84</v>
      </c>
      <c r="B9" s="514"/>
      <c r="C9" s="68"/>
      <c r="D9" s="68"/>
      <c r="E9" s="68"/>
      <c r="F9" s="69">
        <f>SUM(F6:F8)</f>
        <v>15691488.140000001</v>
      </c>
      <c r="G9" s="69">
        <f t="shared" ref="G9:AC9" si="4">SUM(G6:G8)</f>
        <v>10816410.539999999</v>
      </c>
      <c r="H9" s="69">
        <f t="shared" si="4"/>
        <v>15391488.140000001</v>
      </c>
      <c r="I9" s="69" t="e">
        <f t="shared" si="4"/>
        <v>#REF!</v>
      </c>
      <c r="J9" s="69" t="e">
        <f t="shared" si="4"/>
        <v>#REF!</v>
      </c>
      <c r="K9" s="69" t="e">
        <f t="shared" si="4"/>
        <v>#REF!</v>
      </c>
      <c r="L9" s="69" t="e">
        <f t="shared" si="4"/>
        <v>#REF!</v>
      </c>
      <c r="M9" s="69" t="e">
        <f t="shared" si="4"/>
        <v>#REF!</v>
      </c>
      <c r="N9" s="69" t="e">
        <f t="shared" si="4"/>
        <v>#REF!</v>
      </c>
      <c r="O9" s="69" t="e">
        <f t="shared" si="4"/>
        <v>#REF!</v>
      </c>
      <c r="P9" s="69" t="e">
        <f t="shared" si="4"/>
        <v>#REF!</v>
      </c>
      <c r="Q9" s="69" t="e">
        <f t="shared" si="4"/>
        <v>#REF!</v>
      </c>
      <c r="R9" s="69" t="e">
        <f t="shared" si="4"/>
        <v>#REF!</v>
      </c>
      <c r="S9" s="69" t="e">
        <f t="shared" si="4"/>
        <v>#REF!</v>
      </c>
      <c r="T9" s="69" t="e">
        <f t="shared" si="4"/>
        <v>#REF!</v>
      </c>
      <c r="U9" s="69" t="e">
        <f t="shared" si="4"/>
        <v>#REF!</v>
      </c>
      <c r="V9" s="69" t="e">
        <f t="shared" si="4"/>
        <v>#REF!</v>
      </c>
      <c r="W9" s="69" t="e">
        <f t="shared" si="4"/>
        <v>#REF!</v>
      </c>
      <c r="X9" s="69" t="e">
        <f t="shared" si="4"/>
        <v>#REF!</v>
      </c>
      <c r="Y9" s="69" t="e">
        <f t="shared" si="4"/>
        <v>#REF!</v>
      </c>
      <c r="Z9" s="69" t="e">
        <f t="shared" si="4"/>
        <v>#REF!</v>
      </c>
      <c r="AA9" s="69">
        <f t="shared" si="4"/>
        <v>3715477.8800000004</v>
      </c>
      <c r="AB9" s="69">
        <f t="shared" si="4"/>
        <v>11676010.26</v>
      </c>
      <c r="AC9" s="69">
        <f t="shared" si="4"/>
        <v>5319188.2400000012</v>
      </c>
      <c r="AD9" s="77"/>
    </row>
    <row r="10" spans="1:30" s="71" customFormat="1" ht="11.25" thickBot="1">
      <c r="A10" s="53"/>
      <c r="B10" s="53"/>
      <c r="C10" s="53"/>
      <c r="D10" s="53"/>
      <c r="E10" s="53"/>
      <c r="F10" s="53"/>
      <c r="G10" s="53"/>
      <c r="H10" s="53"/>
      <c r="I10" s="53"/>
      <c r="J10" s="145"/>
      <c r="K10" s="145"/>
      <c r="L10" s="146"/>
      <c r="M10" s="146"/>
      <c r="N10" s="146"/>
      <c r="O10" s="146"/>
      <c r="P10" s="146"/>
      <c r="Q10" s="72"/>
      <c r="R10" s="72"/>
      <c r="S10" s="72"/>
      <c r="T10" s="72"/>
      <c r="U10" s="72"/>
      <c r="V10" s="72"/>
      <c r="W10" s="72"/>
      <c r="X10" s="72"/>
      <c r="Y10" s="72"/>
      <c r="Z10" s="72"/>
      <c r="AA10" s="72"/>
      <c r="AB10" s="72"/>
      <c r="AC10" s="72"/>
      <c r="AD10" s="72"/>
    </row>
    <row r="11" spans="1:30" s="71" customFormat="1" ht="64.5" customHeight="1">
      <c r="A11" s="54">
        <v>4</v>
      </c>
      <c r="B11" s="431" t="s">
        <v>85</v>
      </c>
      <c r="C11" s="73"/>
      <c r="D11" s="73"/>
      <c r="E11" s="73"/>
      <c r="F11" s="74">
        <f>'ΠΙΝ 4 ΥΠΟΛΟΓΟΣ ΠΤΑ'!F175</f>
        <v>68258264.930000007</v>
      </c>
      <c r="G11" s="74">
        <f>'ΠΙΝ 4 ΥΠΟΛΟΓΟΣ ΠΤΑ'!G175</f>
        <v>17561504.859999999</v>
      </c>
      <c r="H11" s="74">
        <f>F11</f>
        <v>68258264.930000007</v>
      </c>
      <c r="I11" s="74" t="e">
        <f>'[1]ΠΙΝ 4 ΥΠΟΛΟΓΟΣ ΠΤΑ'!I95</f>
        <v>#REF!</v>
      </c>
      <c r="J11" s="74" t="e">
        <f>'[1]ΠΙΝ 4 ΥΠΟΛΟΓΟΣ ΠΤΑ'!J95</f>
        <v>#REF!</v>
      </c>
      <c r="K11" s="74" t="e">
        <f>'[1]ΠΙΝ 4 ΥΠΟΛΟΓΟΣ ΠΤΑ'!K95</f>
        <v>#REF!</v>
      </c>
      <c r="L11" s="74" t="e">
        <f>'[1]ΠΙΝ 4 ΥΠΟΛΟΓΟΣ ΠΤΑ'!L95</f>
        <v>#REF!</v>
      </c>
      <c r="M11" s="74" t="e">
        <f>'[1]ΠΙΝ 4 ΥΠΟΛΟΓΟΣ ΠΤΑ'!M95</f>
        <v>#REF!</v>
      </c>
      <c r="N11" s="74" t="e">
        <f>'[1]ΠΙΝ 4 ΥΠΟΛΟΓΟΣ ΠΤΑ'!N95</f>
        <v>#REF!</v>
      </c>
      <c r="O11" s="74" t="e">
        <f>'[1]ΠΙΝ 4 ΥΠΟΛΟΓΟΣ ΠΤΑ'!O95</f>
        <v>#REF!</v>
      </c>
      <c r="P11" s="74" t="e">
        <f>'[1]ΠΙΝ 4 ΥΠΟΛΟΓΟΣ ΠΤΑ'!P95</f>
        <v>#REF!</v>
      </c>
      <c r="Q11" s="74" t="e">
        <f>'[1]ΠΙΝ 4 ΥΠΟΛΟΓΟΣ ΠΤΑ'!Q95</f>
        <v>#REF!</v>
      </c>
      <c r="R11" s="74" t="e">
        <f>'[1]ΠΙΝ 4 ΥΠΟΛΟΓΟΣ ΠΤΑ'!Q95</f>
        <v>#REF!</v>
      </c>
      <c r="S11" s="74" t="e">
        <f>H11-R11</f>
        <v>#REF!</v>
      </c>
      <c r="T11" s="74" t="e">
        <f>'[1]ΠΙΝ 4 ΥΠΟΛΟΓΟΣ ΠΤΑ'!S95</f>
        <v>#REF!</v>
      </c>
      <c r="U11" s="74" t="e">
        <f>'[1]ΠΙΝ 4 ΥΠΟΛΟΓΟΣ ΠΤΑ'!T95</f>
        <v>#REF!</v>
      </c>
      <c r="V11" s="74" t="e">
        <f>'[1]ΠΙΝ 4 ΥΠΟΛΟΓΟΣ ΠΤΑ'!U95</f>
        <v>#REF!</v>
      </c>
      <c r="W11" s="74" t="e">
        <f t="shared" ref="W11" si="5">T11+U11+V11</f>
        <v>#REF!</v>
      </c>
      <c r="X11" s="74" t="e">
        <f>'[1]ΠΙΝ 4 ΥΠΟΛΟΓΟΣ ΠΤΑ'!W95</f>
        <v>#REF!</v>
      </c>
      <c r="Y11" s="74" t="e">
        <f>'[1]ΠΙΝ 4 ΥΠΟΛΟΓΟΣ ΠΤΑ'!X95</f>
        <v>#REF!</v>
      </c>
      <c r="Z11" s="74" t="e">
        <f t="shared" ref="Z11" si="6">W11+X11</f>
        <v>#REF!</v>
      </c>
      <c r="AA11" s="74">
        <f>'ΠΙΝ 4 ΥΠΟΛΟΓΟΣ ΠΤΑ'!AI175</f>
        <v>7818669.1599999983</v>
      </c>
      <c r="AB11" s="74">
        <f>H11-AA11</f>
        <v>60439595.770000011</v>
      </c>
      <c r="AC11" s="74">
        <f>'ΠΙΝ 4 ΥΠΟΛΟΓΟΣ ΠΤΑ'!AN175</f>
        <v>22678566.620000001</v>
      </c>
      <c r="AD11" s="248" t="s">
        <v>198</v>
      </c>
    </row>
    <row r="12" spans="1:30" s="71" customFormat="1" ht="15.75" customHeight="1" thickBot="1">
      <c r="A12" s="513" t="s">
        <v>611</v>
      </c>
      <c r="B12" s="514"/>
      <c r="C12" s="68"/>
      <c r="D12" s="68"/>
      <c r="E12" s="68"/>
      <c r="F12" s="69">
        <f>F11</f>
        <v>68258264.930000007</v>
      </c>
      <c r="G12" s="69">
        <f t="shared" ref="G12:AC12" si="7">G11</f>
        <v>17561504.859999999</v>
      </c>
      <c r="H12" s="69">
        <f t="shared" si="7"/>
        <v>68258264.930000007</v>
      </c>
      <c r="I12" s="69" t="e">
        <f t="shared" si="7"/>
        <v>#REF!</v>
      </c>
      <c r="J12" s="69" t="e">
        <f t="shared" si="7"/>
        <v>#REF!</v>
      </c>
      <c r="K12" s="69" t="e">
        <f t="shared" si="7"/>
        <v>#REF!</v>
      </c>
      <c r="L12" s="69" t="e">
        <f t="shared" si="7"/>
        <v>#REF!</v>
      </c>
      <c r="M12" s="69" t="e">
        <f t="shared" si="7"/>
        <v>#REF!</v>
      </c>
      <c r="N12" s="69" t="e">
        <f t="shared" si="7"/>
        <v>#REF!</v>
      </c>
      <c r="O12" s="69" t="e">
        <f t="shared" si="7"/>
        <v>#REF!</v>
      </c>
      <c r="P12" s="69" t="e">
        <f t="shared" si="7"/>
        <v>#REF!</v>
      </c>
      <c r="Q12" s="69" t="e">
        <f t="shared" si="7"/>
        <v>#REF!</v>
      </c>
      <c r="R12" s="69" t="e">
        <f t="shared" si="7"/>
        <v>#REF!</v>
      </c>
      <c r="S12" s="69" t="e">
        <f t="shared" si="7"/>
        <v>#REF!</v>
      </c>
      <c r="T12" s="69" t="e">
        <f t="shared" si="7"/>
        <v>#REF!</v>
      </c>
      <c r="U12" s="69" t="e">
        <f t="shared" si="7"/>
        <v>#REF!</v>
      </c>
      <c r="V12" s="69" t="e">
        <f t="shared" si="7"/>
        <v>#REF!</v>
      </c>
      <c r="W12" s="69" t="e">
        <f t="shared" si="7"/>
        <v>#REF!</v>
      </c>
      <c r="X12" s="69" t="e">
        <f t="shared" si="7"/>
        <v>#REF!</v>
      </c>
      <c r="Y12" s="69" t="e">
        <f t="shared" si="7"/>
        <v>#REF!</v>
      </c>
      <c r="Z12" s="69" t="e">
        <f t="shared" si="7"/>
        <v>#REF!</v>
      </c>
      <c r="AA12" s="69">
        <f t="shared" si="7"/>
        <v>7818669.1599999983</v>
      </c>
      <c r="AB12" s="69">
        <f t="shared" si="7"/>
        <v>60439595.770000011</v>
      </c>
      <c r="AC12" s="69">
        <f t="shared" si="7"/>
        <v>22678566.620000001</v>
      </c>
      <c r="AD12" s="77"/>
    </row>
    <row r="13" spans="1:30" s="71" customFormat="1" ht="11.25" thickBot="1">
      <c r="A13" s="53"/>
      <c r="B13" s="53"/>
      <c r="C13" s="53"/>
      <c r="D13" s="53"/>
      <c r="E13" s="53"/>
      <c r="F13" s="53"/>
      <c r="G13" s="53"/>
      <c r="H13" s="53"/>
      <c r="I13" s="53"/>
      <c r="J13" s="145"/>
      <c r="K13" s="145"/>
      <c r="L13" s="146"/>
      <c r="M13" s="146"/>
      <c r="N13" s="146"/>
      <c r="O13" s="146"/>
      <c r="P13" s="146"/>
      <c r="Q13" s="72"/>
      <c r="R13" s="72"/>
      <c r="S13" s="72"/>
      <c r="T13" s="72"/>
      <c r="U13" s="72"/>
      <c r="V13" s="72"/>
      <c r="W13" s="72"/>
      <c r="X13" s="72"/>
      <c r="Y13" s="72"/>
      <c r="Z13" s="72"/>
      <c r="AA13" s="72"/>
      <c r="AB13" s="72"/>
      <c r="AC13" s="72"/>
      <c r="AD13" s="72"/>
    </row>
    <row r="14" spans="1:30" s="71" customFormat="1" ht="54.75" customHeight="1">
      <c r="A14" s="66">
        <v>5</v>
      </c>
      <c r="B14" s="431" t="s">
        <v>339</v>
      </c>
      <c r="C14" s="431"/>
      <c r="D14" s="431"/>
      <c r="E14" s="431"/>
      <c r="F14" s="74">
        <f>'ΠΙΝ 5 ΙΔΙΩΤΙΚΕΣ ΕΠΕΝΔΥΣΕΙΣ'!D10</f>
        <v>8650088.3600000013</v>
      </c>
      <c r="G14" s="74">
        <f>'ΠΙΝ 5 ΙΔΙΩΤΙΚΕΣ ΕΠΕΝΔΥΣΕΙΣ'!E10</f>
        <v>9707630.1900000013</v>
      </c>
      <c r="H14" s="74">
        <f>'ΠΙΝ 5 ΙΔΙΩΤΙΚΕΣ ΕΠΕΝΔΥΣΕΙΣ'!F10</f>
        <v>9707630.1900000013</v>
      </c>
      <c r="I14" s="74">
        <v>675882.24</v>
      </c>
      <c r="J14" s="143">
        <v>1512183.01</v>
      </c>
      <c r="K14" s="143">
        <v>0</v>
      </c>
      <c r="L14" s="143">
        <v>0</v>
      </c>
      <c r="M14" s="143">
        <v>0</v>
      </c>
      <c r="N14" s="143">
        <v>0</v>
      </c>
      <c r="O14" s="143">
        <v>79611.38</v>
      </c>
      <c r="P14" s="143">
        <v>79611.38</v>
      </c>
      <c r="Q14" s="74">
        <v>0</v>
      </c>
      <c r="R14" s="74" t="e">
        <f>'[1]ΠΙΝ 6 ΙΔΙΩΤΙΚΕΣ ΕΠΕΝΔΥΣΕΙΣ'!P2</f>
        <v>#REF!</v>
      </c>
      <c r="S14" s="74" t="e">
        <f>H14-R14</f>
        <v>#REF!</v>
      </c>
      <c r="T14" s="74">
        <v>0</v>
      </c>
      <c r="U14" s="74">
        <v>0</v>
      </c>
      <c r="V14" s="74">
        <v>0</v>
      </c>
      <c r="W14" s="74">
        <v>0</v>
      </c>
      <c r="X14" s="74">
        <v>0</v>
      </c>
      <c r="Y14" s="74" t="e">
        <f>'[1]ΠΙΝ 6 ΙΔΙΩΤΙΚΕΣ ΕΠΕΝΔΥΣΕΙΣ'!Q2</f>
        <v>#REF!</v>
      </c>
      <c r="Z14" s="74">
        <v>0</v>
      </c>
      <c r="AA14" s="74">
        <f>'ΠΙΝ 5 ΙΔΙΩΤΙΚΕΣ ΕΠΕΝΔΥΣΕΙΣ'!AD10</f>
        <v>219323.22</v>
      </c>
      <c r="AB14" s="74">
        <f>H14-AA14</f>
        <v>9488306.9700000007</v>
      </c>
      <c r="AC14" s="74">
        <f>'ΠΙΝ 5 ΙΔΙΩΤΙΚΕΣ ΕΠΕΝΔΥΣΕΙΣ'!AF10</f>
        <v>2083541.83</v>
      </c>
      <c r="AD14" s="248"/>
    </row>
    <row r="15" spans="1:30" s="71" customFormat="1" ht="17.25" customHeight="1" thickBot="1">
      <c r="A15" s="513" t="s">
        <v>612</v>
      </c>
      <c r="B15" s="514"/>
      <c r="C15" s="252"/>
      <c r="D15" s="252"/>
      <c r="E15" s="252"/>
      <c r="F15" s="253">
        <f>SUM(F14)</f>
        <v>8650088.3600000013</v>
      </c>
      <c r="G15" s="253">
        <f t="shared" ref="G15:AC15" si="8">SUM(G14)</f>
        <v>9707630.1900000013</v>
      </c>
      <c r="H15" s="253">
        <f t="shared" si="8"/>
        <v>9707630.1900000013</v>
      </c>
      <c r="I15" s="253">
        <f t="shared" si="8"/>
        <v>675882.24</v>
      </c>
      <c r="J15" s="253">
        <f t="shared" si="8"/>
        <v>1512183.01</v>
      </c>
      <c r="K15" s="253">
        <f t="shared" si="8"/>
        <v>0</v>
      </c>
      <c r="L15" s="253">
        <f t="shared" si="8"/>
        <v>0</v>
      </c>
      <c r="M15" s="253">
        <f t="shared" si="8"/>
        <v>0</v>
      </c>
      <c r="N15" s="253">
        <f t="shared" si="8"/>
        <v>0</v>
      </c>
      <c r="O15" s="253">
        <f t="shared" si="8"/>
        <v>79611.38</v>
      </c>
      <c r="P15" s="253">
        <f t="shared" si="8"/>
        <v>79611.38</v>
      </c>
      <c r="Q15" s="253">
        <f t="shared" si="8"/>
        <v>0</v>
      </c>
      <c r="R15" s="253" t="e">
        <f t="shared" si="8"/>
        <v>#REF!</v>
      </c>
      <c r="S15" s="253" t="e">
        <f t="shared" si="8"/>
        <v>#REF!</v>
      </c>
      <c r="T15" s="253">
        <f t="shared" si="8"/>
        <v>0</v>
      </c>
      <c r="U15" s="253">
        <f t="shared" si="8"/>
        <v>0</v>
      </c>
      <c r="V15" s="253">
        <f t="shared" si="8"/>
        <v>0</v>
      </c>
      <c r="W15" s="253">
        <f t="shared" si="8"/>
        <v>0</v>
      </c>
      <c r="X15" s="253">
        <f t="shared" si="8"/>
        <v>0</v>
      </c>
      <c r="Y15" s="253" t="e">
        <f t="shared" si="8"/>
        <v>#REF!</v>
      </c>
      <c r="Z15" s="253">
        <f t="shared" si="8"/>
        <v>0</v>
      </c>
      <c r="AA15" s="253">
        <f t="shared" si="8"/>
        <v>219323.22</v>
      </c>
      <c r="AB15" s="253">
        <f t="shared" si="8"/>
        <v>9488306.9700000007</v>
      </c>
      <c r="AC15" s="253">
        <f t="shared" si="8"/>
        <v>2083541.83</v>
      </c>
      <c r="AD15" s="77"/>
    </row>
    <row r="16" spans="1:30" s="71" customFormat="1" ht="11.25" thickBot="1">
      <c r="A16" s="53"/>
      <c r="B16" s="53"/>
      <c r="C16" s="53"/>
      <c r="D16" s="53"/>
      <c r="E16" s="53"/>
      <c r="F16" s="53"/>
      <c r="G16" s="53"/>
      <c r="H16" s="53"/>
      <c r="I16" s="53"/>
      <c r="J16" s="145"/>
      <c r="K16" s="145"/>
      <c r="L16" s="146"/>
      <c r="M16" s="146"/>
      <c r="N16" s="146"/>
      <c r="O16" s="146"/>
      <c r="P16" s="146"/>
      <c r="Q16" s="72"/>
      <c r="R16" s="72"/>
      <c r="S16" s="72"/>
      <c r="T16" s="72"/>
      <c r="U16" s="72"/>
      <c r="V16" s="72"/>
      <c r="W16" s="72"/>
      <c r="X16" s="72"/>
      <c r="Y16" s="72"/>
      <c r="Z16" s="72"/>
      <c r="AA16" s="72"/>
      <c r="AB16" s="72"/>
      <c r="AC16" s="72"/>
      <c r="AD16" s="72"/>
    </row>
    <row r="17" spans="1:30" s="71" customFormat="1" ht="44.25" customHeight="1">
      <c r="A17" s="66">
        <v>6</v>
      </c>
      <c r="B17" s="431" t="s">
        <v>86</v>
      </c>
      <c r="C17" s="431"/>
      <c r="D17" s="431"/>
      <c r="E17" s="431"/>
      <c r="F17" s="74">
        <f>'ΠΙΝ 6 ΧΡΗΜΑΤΟΔΟΤΗΣΗ ΤΡΙΤΟΥΣ'!D23</f>
        <v>19819310.060000006</v>
      </c>
      <c r="G17" s="74">
        <f>'ΠΙΝ 6 ΧΡΗΜΑΤΟΔΟΤΗΣΗ ΤΡΙΤΟΥΣ'!E23</f>
        <v>8883871.1799999997</v>
      </c>
      <c r="H17" s="74">
        <f>'ΠΙΝ 6 ΧΡΗΜΑΤΟΔΟΤΗΣΗ ΤΡΙΤΟΥΣ'!F23</f>
        <v>19819490.060000006</v>
      </c>
      <c r="I17" s="74">
        <v>675882.24</v>
      </c>
      <c r="J17" s="143">
        <v>1512183.01</v>
      </c>
      <c r="K17" s="143">
        <v>0</v>
      </c>
      <c r="L17" s="143">
        <v>0</v>
      </c>
      <c r="M17" s="143">
        <v>0</v>
      </c>
      <c r="N17" s="143">
        <v>0</v>
      </c>
      <c r="O17" s="143">
        <v>79611.38</v>
      </c>
      <c r="P17" s="143">
        <v>79611.38</v>
      </c>
      <c r="Q17" s="74">
        <v>0</v>
      </c>
      <c r="R17" s="74">
        <f>'[1]ΠΙΝ 5 ΧΡΗΜΑΤΟΔΟΤΗΣΗ ΤΡΙΤΟΥΣ'!P14</f>
        <v>568108.89</v>
      </c>
      <c r="S17" s="74">
        <f>'[1]ΠΙΝ 5 ΧΡΗΜΑΤΟΔΟΤΗΣΗ ΤΡΙΤΟΥΣ'!Q14</f>
        <v>2120150.5300000003</v>
      </c>
      <c r="T17" s="74">
        <f>'[1]ΠΙΝ 5 ΧΡΗΜΑΤΟΔΟΤΗΣΗ ΤΡΙΤΟΥΣ'!R14</f>
        <v>61111.96</v>
      </c>
      <c r="U17" s="74">
        <f>'[1]ΠΙΝ 5 ΧΡΗΜΑΤΟΔΟΤΗΣΗ ΤΡΙΤΟΥΣ'!S14</f>
        <v>8382.4</v>
      </c>
      <c r="V17" s="74">
        <f>'[1]ΠΙΝ 5 ΧΡΗΜΑΤΟΔΟΤΗΣΗ ΤΡΙΤΟΥΣ'!T14</f>
        <v>0</v>
      </c>
      <c r="W17" s="74">
        <f t="shared" ref="W17" si="9">T17+U17+V17</f>
        <v>69494.36</v>
      </c>
      <c r="X17" s="74">
        <f>'[1]ΠΙΝ 5 ΧΡΗΜΑΤΟΔΟΤΗΣΗ ΤΡΙΤΟΥΣ'!V14</f>
        <v>0</v>
      </c>
      <c r="Y17" s="74">
        <f>'[1]ΠΙΝ 5 ΧΡΗΜΑΤΟΔΟΤΗΣΗ ΤΡΙΤΟΥΣ'!W14</f>
        <v>77762.25</v>
      </c>
      <c r="Z17" s="74">
        <f t="shared" ref="Z17" si="10">W17+X17</f>
        <v>69494.36</v>
      </c>
      <c r="AA17" s="74">
        <f>'ΠΙΝ 6 ΧΡΗΜΑΤΟΔΟΤΗΣΗ ΤΡΙΤΟΥΣ'!AK23</f>
        <v>1638593.28</v>
      </c>
      <c r="AB17" s="74">
        <f>H17-AA17</f>
        <v>18180896.780000005</v>
      </c>
      <c r="AC17" s="74">
        <f>'ΠΙΝ 6 ΧΡΗΜΑΤΟΔΟΤΗΣΗ ΤΡΙΤΟΥΣ'!AM23</f>
        <v>564115.38</v>
      </c>
      <c r="AD17" s="248" t="s">
        <v>199</v>
      </c>
    </row>
    <row r="18" spans="1:30" s="71" customFormat="1" ht="17.25" customHeight="1" thickBot="1">
      <c r="A18" s="515" t="s">
        <v>200</v>
      </c>
      <c r="B18" s="516"/>
      <c r="C18" s="252"/>
      <c r="D18" s="252"/>
      <c r="E18" s="252"/>
      <c r="F18" s="253">
        <f>SUM(F17)</f>
        <v>19819310.060000006</v>
      </c>
      <c r="G18" s="253">
        <f t="shared" ref="G18:AC18" si="11">SUM(G17)</f>
        <v>8883871.1799999997</v>
      </c>
      <c r="H18" s="253">
        <f t="shared" si="11"/>
        <v>19819490.060000006</v>
      </c>
      <c r="I18" s="253">
        <f t="shared" si="11"/>
        <v>675882.24</v>
      </c>
      <c r="J18" s="254">
        <f t="shared" si="11"/>
        <v>1512183.01</v>
      </c>
      <c r="K18" s="254">
        <f t="shared" si="11"/>
        <v>0</v>
      </c>
      <c r="L18" s="254">
        <f t="shared" si="11"/>
        <v>0</v>
      </c>
      <c r="M18" s="254">
        <f t="shared" si="11"/>
        <v>0</v>
      </c>
      <c r="N18" s="254">
        <f t="shared" si="11"/>
        <v>0</v>
      </c>
      <c r="O18" s="254">
        <f t="shared" si="11"/>
        <v>79611.38</v>
      </c>
      <c r="P18" s="254">
        <f t="shared" si="11"/>
        <v>79611.38</v>
      </c>
      <c r="Q18" s="253">
        <f t="shared" si="11"/>
        <v>0</v>
      </c>
      <c r="R18" s="253">
        <f t="shared" si="11"/>
        <v>568108.89</v>
      </c>
      <c r="S18" s="253">
        <f t="shared" si="11"/>
        <v>2120150.5300000003</v>
      </c>
      <c r="T18" s="253">
        <f t="shared" si="11"/>
        <v>61111.96</v>
      </c>
      <c r="U18" s="253">
        <f t="shared" si="11"/>
        <v>8382.4</v>
      </c>
      <c r="V18" s="253">
        <f t="shared" si="11"/>
        <v>0</v>
      </c>
      <c r="W18" s="253">
        <f t="shared" si="11"/>
        <v>69494.36</v>
      </c>
      <c r="X18" s="253">
        <f t="shared" si="11"/>
        <v>0</v>
      </c>
      <c r="Y18" s="253">
        <f t="shared" si="11"/>
        <v>77762.25</v>
      </c>
      <c r="Z18" s="253">
        <f t="shared" si="11"/>
        <v>69494.36</v>
      </c>
      <c r="AA18" s="253">
        <f t="shared" si="11"/>
        <v>1638593.28</v>
      </c>
      <c r="AB18" s="253">
        <f t="shared" si="11"/>
        <v>18180896.780000005</v>
      </c>
      <c r="AC18" s="253">
        <f t="shared" si="11"/>
        <v>564115.38</v>
      </c>
      <c r="AD18" s="77"/>
    </row>
    <row r="19" spans="1:30" s="71" customFormat="1" ht="20.25" customHeight="1" thickBot="1">
      <c r="A19" s="513" t="s">
        <v>505</v>
      </c>
      <c r="B19" s="514"/>
      <c r="C19" s="68"/>
      <c r="D19" s="68"/>
      <c r="E19" s="68"/>
      <c r="F19" s="69">
        <f>F9+F12+F15+F18</f>
        <v>112419151.49000001</v>
      </c>
      <c r="G19" s="69">
        <f t="shared" ref="G19:AC19" si="12">G9+G12+G15+G18</f>
        <v>46969416.770000003</v>
      </c>
      <c r="H19" s="69">
        <f t="shared" si="12"/>
        <v>113176873.32000001</v>
      </c>
      <c r="I19" s="69" t="e">
        <f t="shared" si="12"/>
        <v>#REF!</v>
      </c>
      <c r="J19" s="69" t="e">
        <f t="shared" si="12"/>
        <v>#REF!</v>
      </c>
      <c r="K19" s="69" t="e">
        <f t="shared" si="12"/>
        <v>#REF!</v>
      </c>
      <c r="L19" s="69" t="e">
        <f t="shared" si="12"/>
        <v>#REF!</v>
      </c>
      <c r="M19" s="69" t="e">
        <f t="shared" si="12"/>
        <v>#REF!</v>
      </c>
      <c r="N19" s="69" t="e">
        <f t="shared" si="12"/>
        <v>#REF!</v>
      </c>
      <c r="O19" s="69" t="e">
        <f t="shared" si="12"/>
        <v>#REF!</v>
      </c>
      <c r="P19" s="69" t="e">
        <f t="shared" si="12"/>
        <v>#REF!</v>
      </c>
      <c r="Q19" s="69" t="e">
        <f t="shared" si="12"/>
        <v>#REF!</v>
      </c>
      <c r="R19" s="69" t="e">
        <f t="shared" si="12"/>
        <v>#REF!</v>
      </c>
      <c r="S19" s="69" t="e">
        <f t="shared" si="12"/>
        <v>#REF!</v>
      </c>
      <c r="T19" s="69" t="e">
        <f t="shared" si="12"/>
        <v>#REF!</v>
      </c>
      <c r="U19" s="69" t="e">
        <f t="shared" si="12"/>
        <v>#REF!</v>
      </c>
      <c r="V19" s="69" t="e">
        <f t="shared" si="12"/>
        <v>#REF!</v>
      </c>
      <c r="W19" s="69" t="e">
        <f t="shared" si="12"/>
        <v>#REF!</v>
      </c>
      <c r="X19" s="69" t="e">
        <f t="shared" si="12"/>
        <v>#REF!</v>
      </c>
      <c r="Y19" s="69" t="e">
        <f t="shared" si="12"/>
        <v>#REF!</v>
      </c>
      <c r="Z19" s="69" t="e">
        <f t="shared" si="12"/>
        <v>#REF!</v>
      </c>
      <c r="AA19" s="69">
        <f t="shared" si="12"/>
        <v>13392063.539999999</v>
      </c>
      <c r="AB19" s="69">
        <f t="shared" si="12"/>
        <v>99784809.780000016</v>
      </c>
      <c r="AC19" s="69">
        <f t="shared" si="12"/>
        <v>30645412.070000004</v>
      </c>
      <c r="AD19" s="77"/>
    </row>
  </sheetData>
  <mergeCells count="10">
    <mergeCell ref="A12:B12"/>
    <mergeCell ref="A15:B15"/>
    <mergeCell ref="A18:B18"/>
    <mergeCell ref="A19:B19"/>
    <mergeCell ref="A1:AD1"/>
    <mergeCell ref="A2:AD2"/>
    <mergeCell ref="H3:I3"/>
    <mergeCell ref="B6:E6"/>
    <mergeCell ref="B7:E7"/>
    <mergeCell ref="A9:B9"/>
  </mergeCells>
  <printOptions horizontalCentered="1"/>
  <pageMargins left="0.70866141732283472" right="0.70866141732283472" top="0.98425196850393704" bottom="0.74803149606299213" header="0.31496062992125984" footer="0.31496062992125984"/>
  <pageSetup paperSize="9" scale="95" orientation="landscape" r:id="rId1"/>
  <headerFooter>
    <oddHeader>&amp;LΠΕΡΙΦΕΡΕΙΑ ΝΟΤΙΟΥ ΑΙΓΑΙΟΥ
ΓΕΝΙΚΗ Δ/ΝΣΗ ΑΠΠΥ
Δ/ΝΣΗ ΑΝΑΠΤΥΞΙΑΚΟΥ ΠΡΟΓΡΑΜΜΑΤΙΣΜΟΥ (ΔΙΑΠ)</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1"/>
  <sheetViews>
    <sheetView workbookViewId="0">
      <selection activeCell="AB6" sqref="AB6"/>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7" hidden="1" customWidth="1"/>
    <col min="11" max="11" width="11.7109375" style="140" hidden="1" customWidth="1"/>
    <col min="12" max="12" width="11.28515625" style="140" hidden="1" customWidth="1"/>
    <col min="13" max="13" width="13.5703125" style="140" hidden="1" customWidth="1"/>
    <col min="14" max="14" width="14.5703125" style="140" hidden="1" customWidth="1"/>
    <col min="15" max="15" width="14.140625" style="140" hidden="1" customWidth="1"/>
    <col min="16" max="16" width="15" style="140"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4.25">
      <c r="A1" s="517" t="s">
        <v>67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row>
    <row r="2" spans="1:30" ht="14.25">
      <c r="A2" s="517" t="s">
        <v>608</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row>
    <row r="3" spans="1:30" ht="6.75" customHeight="1" thickBot="1">
      <c r="H3" s="518"/>
      <c r="I3" s="518"/>
    </row>
    <row r="4" spans="1:30" s="71" customFormat="1" ht="43.5" customHeight="1" thickBot="1">
      <c r="A4" s="114" t="s">
        <v>0</v>
      </c>
      <c r="B4" s="70" t="s">
        <v>68</v>
      </c>
      <c r="C4" s="61"/>
      <c r="D4" s="61"/>
      <c r="E4" s="62"/>
      <c r="F4" s="55" t="s">
        <v>69</v>
      </c>
      <c r="G4" s="55" t="s">
        <v>70</v>
      </c>
      <c r="H4" s="55" t="s">
        <v>71</v>
      </c>
      <c r="I4" s="55" t="s">
        <v>190</v>
      </c>
      <c r="J4" s="141" t="s">
        <v>191</v>
      </c>
      <c r="K4" s="141" t="s">
        <v>170</v>
      </c>
      <c r="L4" s="141" t="s">
        <v>148</v>
      </c>
      <c r="M4" s="141" t="s">
        <v>149</v>
      </c>
      <c r="N4" s="141" t="s">
        <v>150</v>
      </c>
      <c r="O4" s="141" t="s">
        <v>171</v>
      </c>
      <c r="P4" s="141" t="s">
        <v>162</v>
      </c>
      <c r="Q4" s="55" t="s">
        <v>201</v>
      </c>
      <c r="R4" s="55" t="s">
        <v>227</v>
      </c>
      <c r="S4" s="55" t="s">
        <v>202</v>
      </c>
      <c r="T4" s="55" t="s">
        <v>291</v>
      </c>
      <c r="U4" s="55" t="s">
        <v>148</v>
      </c>
      <c r="V4" s="55" t="s">
        <v>292</v>
      </c>
      <c r="W4" s="55" t="s">
        <v>150</v>
      </c>
      <c r="X4" s="55" t="s">
        <v>293</v>
      </c>
      <c r="Y4" s="55" t="s">
        <v>338</v>
      </c>
      <c r="Z4" s="55" t="s">
        <v>262</v>
      </c>
      <c r="AA4" s="55" t="s">
        <v>533</v>
      </c>
      <c r="AB4" s="55" t="s">
        <v>657</v>
      </c>
      <c r="AC4" s="70" t="s">
        <v>527</v>
      </c>
      <c r="AD4" s="449" t="s">
        <v>3</v>
      </c>
    </row>
    <row r="5" spans="1:30" s="71" customFormat="1" ht="15.75" customHeight="1" thickBot="1">
      <c r="A5" s="63" t="s">
        <v>80</v>
      </c>
      <c r="B5" s="50" t="s">
        <v>81</v>
      </c>
      <c r="C5" s="64"/>
      <c r="D5" s="64"/>
      <c r="E5" s="65"/>
      <c r="F5" s="50" t="s">
        <v>72</v>
      </c>
      <c r="G5" s="50" t="s">
        <v>77</v>
      </c>
      <c r="H5" s="50" t="s">
        <v>82</v>
      </c>
      <c r="I5" s="50" t="s">
        <v>73</v>
      </c>
      <c r="J5" s="142" t="s">
        <v>192</v>
      </c>
      <c r="K5" s="142" t="s">
        <v>74</v>
      </c>
      <c r="L5" s="142" t="s">
        <v>75</v>
      </c>
      <c r="M5" s="142" t="s">
        <v>76</v>
      </c>
      <c r="N5" s="142" t="s">
        <v>194</v>
      </c>
      <c r="O5" s="142" t="s">
        <v>87</v>
      </c>
      <c r="P5" s="142" t="s">
        <v>196</v>
      </c>
      <c r="Q5" s="50" t="s">
        <v>196</v>
      </c>
      <c r="R5" s="50" t="s">
        <v>231</v>
      </c>
      <c r="S5" s="50" t="s">
        <v>232</v>
      </c>
      <c r="T5" s="50" t="s">
        <v>74</v>
      </c>
      <c r="U5" s="50" t="s">
        <v>75</v>
      </c>
      <c r="V5" s="50" t="s">
        <v>76</v>
      </c>
      <c r="W5" s="50" t="s">
        <v>194</v>
      </c>
      <c r="X5" s="50" t="s">
        <v>87</v>
      </c>
      <c r="Y5" s="50"/>
      <c r="Z5" s="50" t="s">
        <v>294</v>
      </c>
      <c r="AA5" s="50" t="s">
        <v>231</v>
      </c>
      <c r="AB5" s="50" t="s">
        <v>232</v>
      </c>
      <c r="AC5" s="437" t="s">
        <v>74</v>
      </c>
      <c r="AD5" s="50" t="s">
        <v>75</v>
      </c>
    </row>
    <row r="6" spans="1:30" s="71" customFormat="1" ht="39" customHeight="1">
      <c r="A6" s="54">
        <v>1</v>
      </c>
      <c r="B6" s="521" t="s">
        <v>83</v>
      </c>
      <c r="C6" s="521"/>
      <c r="D6" s="521"/>
      <c r="E6" s="521"/>
      <c r="F6" s="438">
        <f>ΣΥΓΚΕΝΤΡΩΤΙΚΟΣ!F6</f>
        <v>9685800.1500000004</v>
      </c>
      <c r="G6" s="438">
        <f>ΣΥΓΚΕΝΤΡΩΤΙΚΟΣ!G6</f>
        <v>6280082.5399999991</v>
      </c>
      <c r="H6" s="438">
        <f>ΣΥΓΚΕΝΤΡΩΤΙΚΟΣ!H6</f>
        <v>9685800.1500000004</v>
      </c>
      <c r="I6" s="438" t="e">
        <f>[1]ΠΙΝ1_ΑΔΙΑΘ.ΥΠΟΛΟΙΠΑ!H101</f>
        <v>#REF!</v>
      </c>
      <c r="J6" s="439" t="e">
        <f>[1]ΠΙΝ1_ΑΔΙΑΘ.ΥΠΟΛΟΙΠΑ!I101</f>
        <v>#REF!</v>
      </c>
      <c r="K6" s="439" t="e">
        <f>[1]ΠΙΝ1_ΑΔΙΑΘ.ΥΠΟΛΟΙΠΑ!J101</f>
        <v>#REF!</v>
      </c>
      <c r="L6" s="439" t="e">
        <f>[1]ΠΙΝ1_ΑΔΙΑΘ.ΥΠΟΛΟΙΠΑ!K101</f>
        <v>#REF!</v>
      </c>
      <c r="M6" s="439" t="e">
        <f>[1]ΠΙΝ1_ΑΔΙΑΘ.ΥΠΟΛΟΙΠΑ!L101</f>
        <v>#REF!</v>
      </c>
      <c r="N6" s="439" t="e">
        <f>[1]ΠΙΝ1_ΑΔΙΑΘ.ΥΠΟΛΟΙΠΑ!M101</f>
        <v>#REF!</v>
      </c>
      <c r="O6" s="439" t="e">
        <f>[1]ΠΙΝ1_ΑΔΙΑΘ.ΥΠΟΛΟΙΠΑ!N101</f>
        <v>#REF!</v>
      </c>
      <c r="P6" s="439" t="e">
        <f>[1]ΠΙΝ1_ΑΔΙΑΘ.ΥΠΟΛΟΙΠΑ!O101</f>
        <v>#REF!</v>
      </c>
      <c r="Q6" s="438" t="e">
        <f>[1]ΠΙΝ1_ΑΔΙΑΘ.ΥΠΟΛΟΙΠΑ!P101</f>
        <v>#REF!</v>
      </c>
      <c r="R6" s="438" t="e">
        <f>[1]ΠΙΝ1_ΑΔΙΑΘ.ΥΠΟΛΟΙΠΑ!Q101</f>
        <v>#REF!</v>
      </c>
      <c r="S6" s="438" t="e">
        <f>H6-R6</f>
        <v>#REF!</v>
      </c>
      <c r="T6" s="440" t="e">
        <f>[1]ΠΙΝ1_ΑΔΙΑΘ.ΥΠΟΛΟΙΠΑ!S101</f>
        <v>#REF!</v>
      </c>
      <c r="U6" s="440" t="e">
        <f>[1]ΠΙΝ1_ΑΔΙΑΘ.ΥΠΟΛΟΙΠΑ!T101</f>
        <v>#REF!</v>
      </c>
      <c r="V6" s="440" t="e">
        <f>[1]ΠΙΝ1_ΑΔΙΑΘ.ΥΠΟΛΟΙΠΑ!U101</f>
        <v>#REF!</v>
      </c>
      <c r="W6" s="438" t="e">
        <f>T6+U6+V6</f>
        <v>#REF!</v>
      </c>
      <c r="X6" s="440" t="e">
        <f>[1]ΠΙΝ1_ΑΔΙΑΘ.ΥΠΟΛΟΙΠΑ!W101</f>
        <v>#REF!</v>
      </c>
      <c r="Y6" s="440" t="e">
        <f>[1]ΠΙΝ1_ΑΔΙΑΘ.ΥΠΟΛΟΙΠΑ!X101</f>
        <v>#REF!</v>
      </c>
      <c r="Z6" s="438" t="e">
        <f>W6+X6</f>
        <v>#REF!</v>
      </c>
      <c r="AA6" s="438">
        <f>ΣΥΓΚΕΝΤΡΩΤΙΚΟΣ!AA6</f>
        <v>2276321.62</v>
      </c>
      <c r="AB6" s="438">
        <f>H6-AA6</f>
        <v>7409478.5300000003</v>
      </c>
      <c r="AC6" s="450">
        <f>ΣΥΓΚΕΝΤΡΩΤΙΚΟΣ!AC6</f>
        <v>4400076.1400000006</v>
      </c>
      <c r="AD6" s="451" t="s">
        <v>197</v>
      </c>
    </row>
    <row r="7" spans="1:30" s="442" customFormat="1" ht="39" customHeight="1">
      <c r="A7" s="67">
        <v>2</v>
      </c>
      <c r="B7" s="522" t="s">
        <v>609</v>
      </c>
      <c r="C7" s="522"/>
      <c r="D7" s="522"/>
      <c r="E7" s="522"/>
      <c r="F7" s="51">
        <f>ΣΥΓΚΕΝΤΡΩΤΙΚΟΣ!F7</f>
        <v>867359.99</v>
      </c>
      <c r="G7" s="51">
        <f>ΣΥΓΚΕΝΤΡΩΤΙΚΟΣ!G7</f>
        <v>0</v>
      </c>
      <c r="H7" s="51">
        <f>ΣΥΓΚΕΝΤΡΩΤΙΚΟΣ!H7</f>
        <v>867359.99</v>
      </c>
      <c r="I7" s="51" t="e">
        <f>[1]ΠΙΝ1_ΑΔΙΑΘ.ΥΠΟΛΟΙΠΑ!H102</f>
        <v>#REF!</v>
      </c>
      <c r="J7" s="144" t="e">
        <f>[1]ΠΙΝ1_ΑΔΙΑΘ.ΥΠΟΛΟΙΠΑ!I102</f>
        <v>#REF!</v>
      </c>
      <c r="K7" s="144" t="e">
        <f>[1]ΠΙΝ1_ΑΔΙΑΘ.ΥΠΟΛΟΙΠΑ!J102</f>
        <v>#REF!</v>
      </c>
      <c r="L7" s="144" t="e">
        <f>[1]ΠΙΝ1_ΑΔΙΑΘ.ΥΠΟΛΟΙΠΑ!K102</f>
        <v>#REF!</v>
      </c>
      <c r="M7" s="144" t="e">
        <f>[1]ΠΙΝ1_ΑΔΙΑΘ.ΥΠΟΛΟΙΠΑ!L102</f>
        <v>#REF!</v>
      </c>
      <c r="N7" s="144" t="e">
        <f>[1]ΠΙΝ1_ΑΔΙΑΘ.ΥΠΟΛΟΙΠΑ!M102</f>
        <v>#REF!</v>
      </c>
      <c r="O7" s="144" t="e">
        <f>[1]ΠΙΝ1_ΑΔΙΑΘ.ΥΠΟΛΟΙΠΑ!N102</f>
        <v>#REF!</v>
      </c>
      <c r="P7" s="144" t="e">
        <f>[1]ΠΙΝ1_ΑΔΙΑΘ.ΥΠΟΛΟΙΠΑ!O102</f>
        <v>#REF!</v>
      </c>
      <c r="Q7" s="51" t="e">
        <f>[1]ΠΙΝ1_ΑΔΙΑΘ.ΥΠΟΛΟΙΠΑ!P102</f>
        <v>#REF!</v>
      </c>
      <c r="R7" s="51">
        <f>[1]ΠΙΝ1_ΑΔΙΑΘ.ΥΠΟΛΟΙΠΑ!Q102</f>
        <v>2886320.52</v>
      </c>
      <c r="S7" s="51">
        <f>H7-R7</f>
        <v>-2018960.53</v>
      </c>
      <c r="T7" s="441">
        <f>[1]ΠΙΝ1_ΑΔΙΑΘ.ΥΠΟΛΟΙΠΑ!S102</f>
        <v>161044.63</v>
      </c>
      <c r="U7" s="441">
        <f>[1]ΠΙΝ1_ΑΔΙΑΘ.ΥΠΟΛΟΙΠΑ!T102</f>
        <v>310721.13</v>
      </c>
      <c r="V7" s="441">
        <f>[1]ΠΙΝ1_ΑΔΙΑΘ.ΥΠΟΛΟΙΠΑ!U102</f>
        <v>0</v>
      </c>
      <c r="W7" s="51">
        <f>T7+U7+V7</f>
        <v>471765.76000000001</v>
      </c>
      <c r="X7" s="441">
        <f>[1]ΠΙΝ1_ΑΔΙΑΘ.ΥΠΟΛΟΙΠΑ!W102</f>
        <v>354034.3</v>
      </c>
      <c r="Y7" s="441">
        <f>[1]ΠΙΝ1_ΑΔΙΑΘ.ΥΠΟΛΟΙΠΑ!X102</f>
        <v>73812.789999999994</v>
      </c>
      <c r="Z7" s="51">
        <f>W7+X7</f>
        <v>825800.06</v>
      </c>
      <c r="AA7" s="51">
        <f>ΣΥΓΚΕΝΤΡΩΤΙΚΟΣ!AA7</f>
        <v>0</v>
      </c>
      <c r="AB7" s="51">
        <f t="shared" ref="AB7:AB9" si="0">H7-AA7</f>
        <v>867359.99</v>
      </c>
      <c r="AC7" s="51">
        <f>ΣΥΓΚΕΝΤΡΩΤΙΚΟΣ!AC7</f>
        <v>867359.99</v>
      </c>
      <c r="AD7" s="447" t="s">
        <v>610</v>
      </c>
    </row>
    <row r="8" spans="1:30" s="71" customFormat="1" ht="15.75" customHeight="1" thickBot="1">
      <c r="A8" s="515" t="s">
        <v>84</v>
      </c>
      <c r="B8" s="516"/>
      <c r="C8" s="252"/>
      <c r="D8" s="252"/>
      <c r="E8" s="252"/>
      <c r="F8" s="253">
        <f>SUM(F6:F7)</f>
        <v>10553160.140000001</v>
      </c>
      <c r="G8" s="253">
        <f t="shared" ref="G8:AC8" si="1">SUM(G6:G7)</f>
        <v>6280082.5399999991</v>
      </c>
      <c r="H8" s="253">
        <f t="shared" si="1"/>
        <v>10553160.140000001</v>
      </c>
      <c r="I8" s="253" t="e">
        <f t="shared" si="1"/>
        <v>#REF!</v>
      </c>
      <c r="J8" s="253" t="e">
        <f t="shared" si="1"/>
        <v>#REF!</v>
      </c>
      <c r="K8" s="253" t="e">
        <f t="shared" si="1"/>
        <v>#REF!</v>
      </c>
      <c r="L8" s="253" t="e">
        <f t="shared" si="1"/>
        <v>#REF!</v>
      </c>
      <c r="M8" s="253" t="e">
        <f t="shared" si="1"/>
        <v>#REF!</v>
      </c>
      <c r="N8" s="253" t="e">
        <f t="shared" si="1"/>
        <v>#REF!</v>
      </c>
      <c r="O8" s="253" t="e">
        <f t="shared" si="1"/>
        <v>#REF!</v>
      </c>
      <c r="P8" s="253" t="e">
        <f t="shared" si="1"/>
        <v>#REF!</v>
      </c>
      <c r="Q8" s="253" t="e">
        <f t="shared" si="1"/>
        <v>#REF!</v>
      </c>
      <c r="R8" s="253" t="e">
        <f t="shared" si="1"/>
        <v>#REF!</v>
      </c>
      <c r="S8" s="253" t="e">
        <f t="shared" si="1"/>
        <v>#REF!</v>
      </c>
      <c r="T8" s="253" t="e">
        <f t="shared" si="1"/>
        <v>#REF!</v>
      </c>
      <c r="U8" s="253" t="e">
        <f t="shared" si="1"/>
        <v>#REF!</v>
      </c>
      <c r="V8" s="253" t="e">
        <f t="shared" si="1"/>
        <v>#REF!</v>
      </c>
      <c r="W8" s="253" t="e">
        <f t="shared" si="1"/>
        <v>#REF!</v>
      </c>
      <c r="X8" s="253" t="e">
        <f t="shared" si="1"/>
        <v>#REF!</v>
      </c>
      <c r="Y8" s="253" t="e">
        <f t="shared" si="1"/>
        <v>#REF!</v>
      </c>
      <c r="Z8" s="253" t="e">
        <f t="shared" si="1"/>
        <v>#REF!</v>
      </c>
      <c r="AA8" s="253">
        <f t="shared" si="1"/>
        <v>2276321.62</v>
      </c>
      <c r="AB8" s="253">
        <f t="shared" si="1"/>
        <v>8276838.5200000005</v>
      </c>
      <c r="AC8" s="69">
        <f t="shared" si="1"/>
        <v>5267436.1300000008</v>
      </c>
      <c r="AD8" s="448"/>
    </row>
    <row r="9" spans="1:30" s="71" customFormat="1" ht="50.25" customHeight="1">
      <c r="A9" s="67">
        <v>3</v>
      </c>
      <c r="B9" s="127" t="s">
        <v>193</v>
      </c>
      <c r="C9" s="52"/>
      <c r="D9" s="52"/>
      <c r="E9" s="52"/>
      <c r="F9" s="51">
        <f>ΣΥΓΚΕΝΤΡΩΤΙΚΟΣ!F8</f>
        <v>5138328</v>
      </c>
      <c r="G9" s="51">
        <f>ΣΥΓΚΕΝΤΡΩΤΙΚΟΣ!G8</f>
        <v>4536328</v>
      </c>
      <c r="H9" s="51">
        <f>ΣΥΓΚΕΝΤΡΩΤΙΚΟΣ!H8</f>
        <v>4838328</v>
      </c>
      <c r="I9" s="51" t="e">
        <f>#REF!</f>
        <v>#REF!</v>
      </c>
      <c r="J9" s="144" t="e">
        <f>#REF!</f>
        <v>#REF!</v>
      </c>
      <c r="K9" s="144" t="e">
        <f>#REF!</f>
        <v>#REF!</v>
      </c>
      <c r="L9" s="144" t="e">
        <f>#REF!</f>
        <v>#REF!</v>
      </c>
      <c r="M9" s="144" t="e">
        <f>#REF!</f>
        <v>#REF!</v>
      </c>
      <c r="N9" s="144" t="e">
        <f>#REF!</f>
        <v>#REF!</v>
      </c>
      <c r="O9" s="144" t="e">
        <f>#REF!</f>
        <v>#REF!</v>
      </c>
      <c r="P9" s="144" t="e">
        <f>#REF!</f>
        <v>#REF!</v>
      </c>
      <c r="Q9" s="51" t="e">
        <f>#REF!</f>
        <v>#REF!</v>
      </c>
      <c r="R9" s="51">
        <f>'[1]ΠΙΝ 2 ΣΑΕΠ_067 &amp; 0672'!Q40</f>
        <v>3139514.4800000004</v>
      </c>
      <c r="S9" s="51">
        <f t="shared" ref="S9" si="2">H9-R9</f>
        <v>1698813.5199999996</v>
      </c>
      <c r="T9" s="51">
        <f>'[1]ΠΙΝ 2 ΣΑΕΠ_067 &amp; 0672'!S40</f>
        <v>150822.72</v>
      </c>
      <c r="U9" s="51">
        <f>'[1]ΠΙΝ 2 ΣΑΕΠ_067 &amp; 0672'!T40</f>
        <v>217472.2</v>
      </c>
      <c r="V9" s="51">
        <f>'[1]ΠΙΝ 2 ΣΑΕΠ_067 &amp; 0672'!U40</f>
        <v>0</v>
      </c>
      <c r="W9" s="51">
        <f t="shared" ref="W9" si="3">T9+U9+V9</f>
        <v>368294.92000000004</v>
      </c>
      <c r="X9" s="51">
        <f>'[1]ΠΙΝ 2 ΣΑΕΠ_067 &amp; 0672'!W40</f>
        <v>377454</v>
      </c>
      <c r="Y9" s="51">
        <f>'[1]ΠΙΝ 2 ΣΑΕΠ_067 &amp; 0672'!X40</f>
        <v>746854.55</v>
      </c>
      <c r="Z9" s="51">
        <f t="shared" ref="Z9" si="4">W9+X9</f>
        <v>745748.92</v>
      </c>
      <c r="AA9" s="51">
        <f>ΣΥΓΚΕΝΤΡΩΤΙΚΟΣ!AA8</f>
        <v>1439156.2600000002</v>
      </c>
      <c r="AB9" s="434">
        <f t="shared" si="0"/>
        <v>3399171.7399999998</v>
      </c>
      <c r="AC9" s="434">
        <f>ΣΥΓΚΕΝΤΡΩΤΙΚΟΣ!AC8</f>
        <v>51752.11</v>
      </c>
      <c r="AD9" s="452" t="s">
        <v>198</v>
      </c>
    </row>
    <row r="10" spans="1:30" s="71" customFormat="1" ht="14.25" customHeight="1" thickBot="1">
      <c r="A10" s="513" t="s">
        <v>340</v>
      </c>
      <c r="B10" s="514"/>
      <c r="C10" s="68"/>
      <c r="D10" s="68"/>
      <c r="E10" s="68"/>
      <c r="F10" s="69">
        <f>F9</f>
        <v>5138328</v>
      </c>
      <c r="G10" s="69">
        <f t="shared" ref="G10:AC10" si="5">G9</f>
        <v>4536328</v>
      </c>
      <c r="H10" s="69">
        <f t="shared" si="5"/>
        <v>4838328</v>
      </c>
      <c r="I10" s="69" t="e">
        <f t="shared" si="5"/>
        <v>#REF!</v>
      </c>
      <c r="J10" s="69" t="e">
        <f t="shared" si="5"/>
        <v>#REF!</v>
      </c>
      <c r="K10" s="69" t="e">
        <f t="shared" si="5"/>
        <v>#REF!</v>
      </c>
      <c r="L10" s="69" t="e">
        <f t="shared" si="5"/>
        <v>#REF!</v>
      </c>
      <c r="M10" s="69" t="e">
        <f t="shared" si="5"/>
        <v>#REF!</v>
      </c>
      <c r="N10" s="69" t="e">
        <f t="shared" si="5"/>
        <v>#REF!</v>
      </c>
      <c r="O10" s="69" t="e">
        <f t="shared" si="5"/>
        <v>#REF!</v>
      </c>
      <c r="P10" s="69" t="e">
        <f t="shared" si="5"/>
        <v>#REF!</v>
      </c>
      <c r="Q10" s="69" t="e">
        <f t="shared" si="5"/>
        <v>#REF!</v>
      </c>
      <c r="R10" s="69">
        <f t="shared" si="5"/>
        <v>3139514.4800000004</v>
      </c>
      <c r="S10" s="69">
        <f t="shared" si="5"/>
        <v>1698813.5199999996</v>
      </c>
      <c r="T10" s="69">
        <f t="shared" si="5"/>
        <v>150822.72</v>
      </c>
      <c r="U10" s="69">
        <f t="shared" si="5"/>
        <v>217472.2</v>
      </c>
      <c r="V10" s="69">
        <f t="shared" si="5"/>
        <v>0</v>
      </c>
      <c r="W10" s="69">
        <f t="shared" si="5"/>
        <v>368294.92000000004</v>
      </c>
      <c r="X10" s="69">
        <f t="shared" si="5"/>
        <v>377454</v>
      </c>
      <c r="Y10" s="69">
        <f t="shared" si="5"/>
        <v>746854.55</v>
      </c>
      <c r="Z10" s="69">
        <f t="shared" si="5"/>
        <v>745748.92</v>
      </c>
      <c r="AA10" s="69">
        <f t="shared" si="5"/>
        <v>1439156.2600000002</v>
      </c>
      <c r="AB10" s="69">
        <f t="shared" si="5"/>
        <v>3399171.7399999998</v>
      </c>
      <c r="AC10" s="69">
        <f t="shared" si="5"/>
        <v>51752.11</v>
      </c>
      <c r="AD10" s="448"/>
    </row>
    <row r="11" spans="1:30" s="71" customFormat="1" ht="15.75" customHeight="1" thickBot="1">
      <c r="A11" s="513" t="s">
        <v>341</v>
      </c>
      <c r="B11" s="514"/>
      <c r="C11" s="68"/>
      <c r="D11" s="68"/>
      <c r="E11" s="68"/>
      <c r="F11" s="69">
        <f>F8+F10</f>
        <v>15691488.140000001</v>
      </c>
      <c r="G11" s="69">
        <f t="shared" ref="G11:AC11" si="6">G8+G10</f>
        <v>10816410.539999999</v>
      </c>
      <c r="H11" s="69">
        <f t="shared" si="6"/>
        <v>15391488.140000001</v>
      </c>
      <c r="I11" s="69" t="e">
        <f t="shared" si="6"/>
        <v>#REF!</v>
      </c>
      <c r="J11" s="69" t="e">
        <f t="shared" si="6"/>
        <v>#REF!</v>
      </c>
      <c r="K11" s="69" t="e">
        <f t="shared" si="6"/>
        <v>#REF!</v>
      </c>
      <c r="L11" s="69" t="e">
        <f t="shared" si="6"/>
        <v>#REF!</v>
      </c>
      <c r="M11" s="69" t="e">
        <f t="shared" si="6"/>
        <v>#REF!</v>
      </c>
      <c r="N11" s="69" t="e">
        <f t="shared" si="6"/>
        <v>#REF!</v>
      </c>
      <c r="O11" s="69" t="e">
        <f t="shared" si="6"/>
        <v>#REF!</v>
      </c>
      <c r="P11" s="69" t="e">
        <f t="shared" si="6"/>
        <v>#REF!</v>
      </c>
      <c r="Q11" s="69" t="e">
        <f t="shared" si="6"/>
        <v>#REF!</v>
      </c>
      <c r="R11" s="69" t="e">
        <f t="shared" si="6"/>
        <v>#REF!</v>
      </c>
      <c r="S11" s="69" t="e">
        <f t="shared" si="6"/>
        <v>#REF!</v>
      </c>
      <c r="T11" s="69" t="e">
        <f t="shared" si="6"/>
        <v>#REF!</v>
      </c>
      <c r="U11" s="69" t="e">
        <f t="shared" si="6"/>
        <v>#REF!</v>
      </c>
      <c r="V11" s="69" t="e">
        <f t="shared" si="6"/>
        <v>#REF!</v>
      </c>
      <c r="W11" s="69" t="e">
        <f t="shared" si="6"/>
        <v>#REF!</v>
      </c>
      <c r="X11" s="69" t="e">
        <f t="shared" si="6"/>
        <v>#REF!</v>
      </c>
      <c r="Y11" s="69" t="e">
        <f t="shared" si="6"/>
        <v>#REF!</v>
      </c>
      <c r="Z11" s="69" t="e">
        <f t="shared" si="6"/>
        <v>#REF!</v>
      </c>
      <c r="AA11" s="69">
        <f t="shared" si="6"/>
        <v>3715477.8800000004</v>
      </c>
      <c r="AB11" s="69">
        <f t="shared" si="6"/>
        <v>11676010.26</v>
      </c>
      <c r="AC11" s="253">
        <f t="shared" si="6"/>
        <v>5319188.2400000012</v>
      </c>
      <c r="AD11" s="453"/>
    </row>
    <row r="12" spans="1:30" s="71" customFormat="1" ht="11.25" thickBot="1">
      <c r="A12" s="53"/>
      <c r="B12" s="53"/>
      <c r="C12" s="53"/>
      <c r="D12" s="53"/>
      <c r="E12" s="53"/>
      <c r="F12" s="53"/>
      <c r="G12" s="53"/>
      <c r="H12" s="53"/>
      <c r="I12" s="53"/>
      <c r="J12" s="145"/>
      <c r="K12" s="145"/>
      <c r="L12" s="146"/>
      <c r="M12" s="146"/>
      <c r="N12" s="146"/>
      <c r="O12" s="146"/>
      <c r="P12" s="146"/>
      <c r="Q12" s="72"/>
      <c r="R12" s="72"/>
      <c r="S12" s="72"/>
      <c r="T12" s="72"/>
      <c r="U12" s="72"/>
      <c r="V12" s="72"/>
      <c r="W12" s="72"/>
      <c r="X12" s="72"/>
      <c r="Y12" s="72"/>
      <c r="Z12" s="72"/>
      <c r="AA12" s="72"/>
      <c r="AB12" s="72"/>
      <c r="AC12" s="72"/>
      <c r="AD12" s="72"/>
    </row>
    <row r="13" spans="1:30" s="71" customFormat="1" ht="62.25" customHeight="1">
      <c r="A13" s="54">
        <v>4</v>
      </c>
      <c r="B13" s="431" t="s">
        <v>85</v>
      </c>
      <c r="C13" s="73"/>
      <c r="D13" s="73"/>
      <c r="E13" s="73"/>
      <c r="F13" s="74">
        <f>ΣΥΓΚΕΝΤΡΩΤΙΚΟΣ!F11</f>
        <v>68258264.930000007</v>
      </c>
      <c r="G13" s="74">
        <f>ΣΥΓΚΕΝΤΡΩΤΙΚΟΣ!G11</f>
        <v>17561504.859999999</v>
      </c>
      <c r="H13" s="74">
        <f>ΣΥΓΚΕΝΤΡΩΤΙΚΟΣ!H11</f>
        <v>68258264.930000007</v>
      </c>
      <c r="I13" s="74" t="e">
        <f>'[1]ΠΙΝ 4 ΥΠΟΛΟΓΟΣ ΠΤΑ'!I95</f>
        <v>#REF!</v>
      </c>
      <c r="J13" s="74" t="e">
        <f>'[1]ΠΙΝ 4 ΥΠΟΛΟΓΟΣ ΠΤΑ'!J95</f>
        <v>#REF!</v>
      </c>
      <c r="K13" s="74" t="e">
        <f>'[1]ΠΙΝ 4 ΥΠΟΛΟΓΟΣ ΠΤΑ'!K95</f>
        <v>#REF!</v>
      </c>
      <c r="L13" s="74" t="e">
        <f>'[1]ΠΙΝ 4 ΥΠΟΛΟΓΟΣ ΠΤΑ'!L95</f>
        <v>#REF!</v>
      </c>
      <c r="M13" s="74" t="e">
        <f>'[1]ΠΙΝ 4 ΥΠΟΛΟΓΟΣ ΠΤΑ'!M95</f>
        <v>#REF!</v>
      </c>
      <c r="N13" s="74" t="e">
        <f>'[1]ΠΙΝ 4 ΥΠΟΛΟΓΟΣ ΠΤΑ'!N95</f>
        <v>#REF!</v>
      </c>
      <c r="O13" s="74" t="e">
        <f>'[1]ΠΙΝ 4 ΥΠΟΛΟΓΟΣ ΠΤΑ'!O95</f>
        <v>#REF!</v>
      </c>
      <c r="P13" s="74" t="e">
        <f>'[1]ΠΙΝ 4 ΥΠΟΛΟΓΟΣ ΠΤΑ'!P95</f>
        <v>#REF!</v>
      </c>
      <c r="Q13" s="74" t="e">
        <f>'[1]ΠΙΝ 4 ΥΠΟΛΟΓΟΣ ΠΤΑ'!Q95</f>
        <v>#REF!</v>
      </c>
      <c r="R13" s="74" t="e">
        <f>'[1]ΠΙΝ 4 ΥΠΟΛΟΓΟΣ ΠΤΑ'!Q95</f>
        <v>#REF!</v>
      </c>
      <c r="S13" s="74" t="e">
        <f>H13-R13</f>
        <v>#REF!</v>
      </c>
      <c r="T13" s="74" t="e">
        <f>'[1]ΠΙΝ 4 ΥΠΟΛΟΓΟΣ ΠΤΑ'!S95</f>
        <v>#REF!</v>
      </c>
      <c r="U13" s="74" t="e">
        <f>'[1]ΠΙΝ 4 ΥΠΟΛΟΓΟΣ ΠΤΑ'!T95</f>
        <v>#REF!</v>
      </c>
      <c r="V13" s="74" t="e">
        <f>'[1]ΠΙΝ 4 ΥΠΟΛΟΓΟΣ ΠΤΑ'!U95</f>
        <v>#REF!</v>
      </c>
      <c r="W13" s="74" t="e">
        <f t="shared" ref="W13" si="7">T13+U13+V13</f>
        <v>#REF!</v>
      </c>
      <c r="X13" s="74" t="e">
        <f>'[1]ΠΙΝ 4 ΥΠΟΛΟΓΟΣ ΠΤΑ'!W95</f>
        <v>#REF!</v>
      </c>
      <c r="Y13" s="74" t="e">
        <f>'[1]ΠΙΝ 4 ΥΠΟΛΟΓΟΣ ΠΤΑ'!X95</f>
        <v>#REF!</v>
      </c>
      <c r="Z13" s="74" t="e">
        <f t="shared" ref="Z13" si="8">W13+X13</f>
        <v>#REF!</v>
      </c>
      <c r="AA13" s="74">
        <f>ΣΥΓΚΕΝΤΡΩΤΙΚΟΣ!AA11</f>
        <v>7818669.1599999983</v>
      </c>
      <c r="AB13" s="74">
        <f>H13-AA13</f>
        <v>60439595.770000011</v>
      </c>
      <c r="AC13" s="74">
        <f>ΣΥΓΚΕΝΤΡΩΤΙΚΟΣ!AC11</f>
        <v>22678566.620000001</v>
      </c>
      <c r="AD13" s="248" t="s">
        <v>198</v>
      </c>
    </row>
    <row r="14" spans="1:30" s="71" customFormat="1" ht="15.75" customHeight="1" thickBot="1">
      <c r="A14" s="513" t="s">
        <v>342</v>
      </c>
      <c r="B14" s="514"/>
      <c r="C14" s="68"/>
      <c r="D14" s="68"/>
      <c r="E14" s="68"/>
      <c r="F14" s="69">
        <f>F13</f>
        <v>68258264.930000007</v>
      </c>
      <c r="G14" s="69">
        <f t="shared" ref="G14:AC14" si="9">G13</f>
        <v>17561504.859999999</v>
      </c>
      <c r="H14" s="69">
        <f t="shared" si="9"/>
        <v>68258264.930000007</v>
      </c>
      <c r="I14" s="69" t="e">
        <f t="shared" si="9"/>
        <v>#REF!</v>
      </c>
      <c r="J14" s="69" t="e">
        <f t="shared" si="9"/>
        <v>#REF!</v>
      </c>
      <c r="K14" s="69" t="e">
        <f t="shared" si="9"/>
        <v>#REF!</v>
      </c>
      <c r="L14" s="69" t="e">
        <f t="shared" si="9"/>
        <v>#REF!</v>
      </c>
      <c r="M14" s="69" t="e">
        <f t="shared" si="9"/>
        <v>#REF!</v>
      </c>
      <c r="N14" s="69" t="e">
        <f t="shared" si="9"/>
        <v>#REF!</v>
      </c>
      <c r="O14" s="69" t="e">
        <f t="shared" si="9"/>
        <v>#REF!</v>
      </c>
      <c r="P14" s="69" t="e">
        <f t="shared" si="9"/>
        <v>#REF!</v>
      </c>
      <c r="Q14" s="69" t="e">
        <f t="shared" si="9"/>
        <v>#REF!</v>
      </c>
      <c r="R14" s="69" t="e">
        <f t="shared" si="9"/>
        <v>#REF!</v>
      </c>
      <c r="S14" s="69" t="e">
        <f t="shared" si="9"/>
        <v>#REF!</v>
      </c>
      <c r="T14" s="69" t="e">
        <f t="shared" si="9"/>
        <v>#REF!</v>
      </c>
      <c r="U14" s="69" t="e">
        <f t="shared" si="9"/>
        <v>#REF!</v>
      </c>
      <c r="V14" s="69" t="e">
        <f t="shared" si="9"/>
        <v>#REF!</v>
      </c>
      <c r="W14" s="69" t="e">
        <f t="shared" si="9"/>
        <v>#REF!</v>
      </c>
      <c r="X14" s="69" t="e">
        <f t="shared" si="9"/>
        <v>#REF!</v>
      </c>
      <c r="Y14" s="69" t="e">
        <f t="shared" si="9"/>
        <v>#REF!</v>
      </c>
      <c r="Z14" s="69" t="e">
        <f t="shared" si="9"/>
        <v>#REF!</v>
      </c>
      <c r="AA14" s="69">
        <f t="shared" si="9"/>
        <v>7818669.1599999983</v>
      </c>
      <c r="AB14" s="69">
        <f t="shared" si="9"/>
        <v>60439595.770000011</v>
      </c>
      <c r="AC14" s="69">
        <f t="shared" si="9"/>
        <v>22678566.620000001</v>
      </c>
      <c r="AD14" s="77"/>
    </row>
    <row r="15" spans="1:30" s="71" customFormat="1" ht="11.25" thickBot="1">
      <c r="A15" s="53"/>
      <c r="B15" s="53"/>
      <c r="C15" s="53"/>
      <c r="D15" s="53"/>
      <c r="E15" s="53"/>
      <c r="F15" s="53"/>
      <c r="G15" s="53"/>
      <c r="H15" s="53"/>
      <c r="I15" s="53"/>
      <c r="J15" s="145"/>
      <c r="K15" s="145"/>
      <c r="L15" s="146"/>
      <c r="M15" s="146"/>
      <c r="N15" s="146"/>
      <c r="O15" s="146"/>
      <c r="P15" s="146"/>
      <c r="Q15" s="72"/>
      <c r="R15" s="72"/>
      <c r="S15" s="72"/>
      <c r="T15" s="72"/>
      <c r="U15" s="72"/>
      <c r="V15" s="72"/>
      <c r="W15" s="72"/>
      <c r="X15" s="72"/>
      <c r="Y15" s="72"/>
      <c r="Z15" s="72"/>
      <c r="AA15" s="72"/>
      <c r="AB15" s="72"/>
      <c r="AC15" s="72"/>
      <c r="AD15" s="72"/>
    </row>
    <row r="16" spans="1:30" s="71" customFormat="1" ht="51" customHeight="1">
      <c r="A16" s="66">
        <v>5</v>
      </c>
      <c r="B16" s="431" t="s">
        <v>339</v>
      </c>
      <c r="C16" s="431"/>
      <c r="D16" s="431"/>
      <c r="E16" s="431"/>
      <c r="F16" s="74">
        <f>ΣΥΓΚΕΝΤΡΩΤΙΚΟΣ!F14</f>
        <v>8650088.3600000013</v>
      </c>
      <c r="G16" s="74">
        <f>ΣΥΓΚΕΝΤΡΩΤΙΚΟΣ!G14</f>
        <v>9707630.1900000013</v>
      </c>
      <c r="H16" s="74">
        <f>ΣΥΓΚΕΝΤΡΩΤΙΚΟΣ!H14</f>
        <v>9707630.1900000013</v>
      </c>
      <c r="I16" s="74">
        <v>675882.24</v>
      </c>
      <c r="J16" s="143">
        <v>1512183.01</v>
      </c>
      <c r="K16" s="143">
        <v>0</v>
      </c>
      <c r="L16" s="143">
        <v>0</v>
      </c>
      <c r="M16" s="143">
        <v>0</v>
      </c>
      <c r="N16" s="143">
        <v>0</v>
      </c>
      <c r="O16" s="143">
        <v>79611.38</v>
      </c>
      <c r="P16" s="143">
        <v>79611.38</v>
      </c>
      <c r="Q16" s="74">
        <v>0</v>
      </c>
      <c r="R16" s="74" t="e">
        <f>'[1]ΠΙΝ 6 ΙΔΙΩΤΙΚΕΣ ΕΠΕΝΔΥΣΕΙΣ'!P2</f>
        <v>#REF!</v>
      </c>
      <c r="S16" s="74" t="e">
        <f>H16-R16</f>
        <v>#REF!</v>
      </c>
      <c r="T16" s="74">
        <v>0</v>
      </c>
      <c r="U16" s="74">
        <v>0</v>
      </c>
      <c r="V16" s="74">
        <v>0</v>
      </c>
      <c r="W16" s="74">
        <v>0</v>
      </c>
      <c r="X16" s="74">
        <v>0</v>
      </c>
      <c r="Y16" s="74" t="e">
        <f>'[1]ΠΙΝ 6 ΙΔΙΩΤΙΚΕΣ ΕΠΕΝΔΥΣΕΙΣ'!Q2</f>
        <v>#REF!</v>
      </c>
      <c r="Z16" s="74">
        <v>0</v>
      </c>
      <c r="AA16" s="74">
        <f>ΣΥΓΚΕΝΤΡΩΤΙΚΟΣ!AA14</f>
        <v>219323.22</v>
      </c>
      <c r="AB16" s="74">
        <f>H16-AA16</f>
        <v>9488306.9700000007</v>
      </c>
      <c r="AC16" s="74">
        <f>ΣΥΓΚΕΝΤΡΩΤΙΚΟΣ!AC14</f>
        <v>2083541.83</v>
      </c>
      <c r="AD16" s="248"/>
    </row>
    <row r="17" spans="1:30" s="71" customFormat="1" ht="17.25" customHeight="1" thickBot="1">
      <c r="A17" s="513" t="s">
        <v>200</v>
      </c>
      <c r="B17" s="514"/>
      <c r="C17" s="252"/>
      <c r="D17" s="252"/>
      <c r="E17" s="252"/>
      <c r="F17" s="253">
        <f>SUM(F16)</f>
        <v>8650088.3600000013</v>
      </c>
      <c r="G17" s="253">
        <f t="shared" ref="G17:AC17" si="10">SUM(G16)</f>
        <v>9707630.1900000013</v>
      </c>
      <c r="H17" s="253">
        <f t="shared" si="10"/>
        <v>9707630.1900000013</v>
      </c>
      <c r="I17" s="253">
        <f t="shared" si="10"/>
        <v>675882.24</v>
      </c>
      <c r="J17" s="253">
        <f t="shared" si="10"/>
        <v>1512183.01</v>
      </c>
      <c r="K17" s="253">
        <f t="shared" si="10"/>
        <v>0</v>
      </c>
      <c r="L17" s="253">
        <f t="shared" si="10"/>
        <v>0</v>
      </c>
      <c r="M17" s="253">
        <f t="shared" si="10"/>
        <v>0</v>
      </c>
      <c r="N17" s="253">
        <f t="shared" si="10"/>
        <v>0</v>
      </c>
      <c r="O17" s="253">
        <f t="shared" si="10"/>
        <v>79611.38</v>
      </c>
      <c r="P17" s="253">
        <f t="shared" si="10"/>
        <v>79611.38</v>
      </c>
      <c r="Q17" s="253">
        <f t="shared" si="10"/>
        <v>0</v>
      </c>
      <c r="R17" s="253" t="e">
        <f t="shared" si="10"/>
        <v>#REF!</v>
      </c>
      <c r="S17" s="253" t="e">
        <f t="shared" si="10"/>
        <v>#REF!</v>
      </c>
      <c r="T17" s="253">
        <f t="shared" si="10"/>
        <v>0</v>
      </c>
      <c r="U17" s="253">
        <f t="shared" si="10"/>
        <v>0</v>
      </c>
      <c r="V17" s="253">
        <f t="shared" si="10"/>
        <v>0</v>
      </c>
      <c r="W17" s="253">
        <f t="shared" si="10"/>
        <v>0</v>
      </c>
      <c r="X17" s="253">
        <f t="shared" si="10"/>
        <v>0</v>
      </c>
      <c r="Y17" s="253" t="e">
        <f t="shared" si="10"/>
        <v>#REF!</v>
      </c>
      <c r="Z17" s="253">
        <f t="shared" si="10"/>
        <v>0</v>
      </c>
      <c r="AA17" s="253">
        <f t="shared" si="10"/>
        <v>219323.22</v>
      </c>
      <c r="AB17" s="253">
        <f t="shared" si="10"/>
        <v>9488306.9700000007</v>
      </c>
      <c r="AC17" s="253">
        <f t="shared" si="10"/>
        <v>2083541.83</v>
      </c>
      <c r="AD17" s="77"/>
    </row>
    <row r="18" spans="1:30" s="71" customFormat="1" ht="11.25" thickBot="1">
      <c r="A18" s="53"/>
      <c r="B18" s="53"/>
      <c r="C18" s="53"/>
      <c r="D18" s="53"/>
      <c r="E18" s="53"/>
      <c r="F18" s="53"/>
      <c r="G18" s="53"/>
      <c r="H18" s="53"/>
      <c r="I18" s="53"/>
      <c r="J18" s="145"/>
      <c r="K18" s="145"/>
      <c r="L18" s="146"/>
      <c r="M18" s="146"/>
      <c r="N18" s="146"/>
      <c r="O18" s="146"/>
      <c r="P18" s="146"/>
      <c r="Q18" s="72"/>
      <c r="R18" s="72"/>
      <c r="S18" s="72"/>
      <c r="T18" s="72"/>
      <c r="U18" s="72"/>
      <c r="V18" s="72"/>
      <c r="W18" s="72"/>
      <c r="X18" s="72"/>
      <c r="Y18" s="72"/>
      <c r="Z18" s="72"/>
      <c r="AA18" s="72"/>
      <c r="AB18" s="72"/>
      <c r="AC18" s="72"/>
      <c r="AD18" s="72"/>
    </row>
    <row r="19" spans="1:30" s="71" customFormat="1" ht="44.25" customHeight="1">
      <c r="A19" s="66">
        <v>6</v>
      </c>
      <c r="B19" s="431" t="s">
        <v>86</v>
      </c>
      <c r="C19" s="431"/>
      <c r="D19" s="431"/>
      <c r="E19" s="431"/>
      <c r="F19" s="74">
        <f>ΣΥΓΚΕΝΤΡΩΤΙΚΟΣ!F17</f>
        <v>19819310.060000006</v>
      </c>
      <c r="G19" s="74">
        <f>ΣΥΓΚΕΝΤΡΩΤΙΚΟΣ!G17</f>
        <v>8883871.1799999997</v>
      </c>
      <c r="H19" s="74">
        <f>ΣΥΓΚΕΝΤΡΩΤΙΚΟΣ!H17</f>
        <v>19819490.060000006</v>
      </c>
      <c r="I19" s="74">
        <v>675882.24</v>
      </c>
      <c r="J19" s="143">
        <v>1512183.01</v>
      </c>
      <c r="K19" s="143">
        <v>0</v>
      </c>
      <c r="L19" s="143">
        <v>0</v>
      </c>
      <c r="M19" s="143">
        <v>0</v>
      </c>
      <c r="N19" s="143">
        <v>0</v>
      </c>
      <c r="O19" s="143">
        <v>79611.38</v>
      </c>
      <c r="P19" s="143">
        <v>79611.38</v>
      </c>
      <c r="Q19" s="74">
        <v>0</v>
      </c>
      <c r="R19" s="74">
        <f>'[1]ΠΙΝ 5 ΧΡΗΜΑΤΟΔΟΤΗΣΗ ΤΡΙΤΟΥΣ'!P14</f>
        <v>568108.89</v>
      </c>
      <c r="S19" s="74">
        <f>'[1]ΠΙΝ 5 ΧΡΗΜΑΤΟΔΟΤΗΣΗ ΤΡΙΤΟΥΣ'!Q14</f>
        <v>2120150.5300000003</v>
      </c>
      <c r="T19" s="74">
        <f>'[1]ΠΙΝ 5 ΧΡΗΜΑΤΟΔΟΤΗΣΗ ΤΡΙΤΟΥΣ'!R14</f>
        <v>61111.96</v>
      </c>
      <c r="U19" s="74">
        <f>'[1]ΠΙΝ 5 ΧΡΗΜΑΤΟΔΟΤΗΣΗ ΤΡΙΤΟΥΣ'!S14</f>
        <v>8382.4</v>
      </c>
      <c r="V19" s="74">
        <f>'[1]ΠΙΝ 5 ΧΡΗΜΑΤΟΔΟΤΗΣΗ ΤΡΙΤΟΥΣ'!T14</f>
        <v>0</v>
      </c>
      <c r="W19" s="74">
        <f t="shared" ref="W19" si="11">T19+U19+V19</f>
        <v>69494.36</v>
      </c>
      <c r="X19" s="74">
        <f>'[1]ΠΙΝ 5 ΧΡΗΜΑΤΟΔΟΤΗΣΗ ΤΡΙΤΟΥΣ'!V14</f>
        <v>0</v>
      </c>
      <c r="Y19" s="74">
        <f>'[1]ΠΙΝ 5 ΧΡΗΜΑΤΟΔΟΤΗΣΗ ΤΡΙΤΟΥΣ'!W14</f>
        <v>77762.25</v>
      </c>
      <c r="Z19" s="74">
        <f t="shared" ref="Z19" si="12">W19+X19</f>
        <v>69494.36</v>
      </c>
      <c r="AA19" s="74">
        <f>ΣΥΓΚΕΝΤΡΩΤΙΚΟΣ!AA17</f>
        <v>1638593.28</v>
      </c>
      <c r="AB19" s="74">
        <f>H19-AA19</f>
        <v>18180896.780000005</v>
      </c>
      <c r="AC19" s="74">
        <f>ΣΥΓΚΕΝΤΡΩΤΙΚΟΣ!AC17</f>
        <v>564115.38</v>
      </c>
      <c r="AD19" s="248" t="s">
        <v>199</v>
      </c>
    </row>
    <row r="20" spans="1:30" s="71" customFormat="1" ht="17.25" customHeight="1" thickBot="1">
      <c r="A20" s="515" t="s">
        <v>343</v>
      </c>
      <c r="B20" s="516"/>
      <c r="C20" s="252"/>
      <c r="D20" s="252"/>
      <c r="E20" s="252"/>
      <c r="F20" s="253">
        <f>SUM(F19)</f>
        <v>19819310.060000006</v>
      </c>
      <c r="G20" s="253">
        <f t="shared" ref="G20:AC20" si="13">SUM(G19)</f>
        <v>8883871.1799999997</v>
      </c>
      <c r="H20" s="253">
        <f t="shared" si="13"/>
        <v>19819490.060000006</v>
      </c>
      <c r="I20" s="253">
        <f t="shared" si="13"/>
        <v>675882.24</v>
      </c>
      <c r="J20" s="254">
        <f t="shared" si="13"/>
        <v>1512183.01</v>
      </c>
      <c r="K20" s="254">
        <f t="shared" si="13"/>
        <v>0</v>
      </c>
      <c r="L20" s="254">
        <f t="shared" si="13"/>
        <v>0</v>
      </c>
      <c r="M20" s="254">
        <f t="shared" si="13"/>
        <v>0</v>
      </c>
      <c r="N20" s="254">
        <f t="shared" si="13"/>
        <v>0</v>
      </c>
      <c r="O20" s="254">
        <f t="shared" si="13"/>
        <v>79611.38</v>
      </c>
      <c r="P20" s="254">
        <f t="shared" si="13"/>
        <v>79611.38</v>
      </c>
      <c r="Q20" s="253">
        <f t="shared" si="13"/>
        <v>0</v>
      </c>
      <c r="R20" s="253">
        <f t="shared" si="13"/>
        <v>568108.89</v>
      </c>
      <c r="S20" s="253">
        <f t="shared" si="13"/>
        <v>2120150.5300000003</v>
      </c>
      <c r="T20" s="253">
        <f t="shared" si="13"/>
        <v>61111.96</v>
      </c>
      <c r="U20" s="253">
        <f t="shared" si="13"/>
        <v>8382.4</v>
      </c>
      <c r="V20" s="253">
        <f t="shared" si="13"/>
        <v>0</v>
      </c>
      <c r="W20" s="253">
        <f t="shared" si="13"/>
        <v>69494.36</v>
      </c>
      <c r="X20" s="253">
        <f t="shared" si="13"/>
        <v>0</v>
      </c>
      <c r="Y20" s="253">
        <f t="shared" si="13"/>
        <v>77762.25</v>
      </c>
      <c r="Z20" s="253">
        <f t="shared" si="13"/>
        <v>69494.36</v>
      </c>
      <c r="AA20" s="253">
        <f t="shared" si="13"/>
        <v>1638593.28</v>
      </c>
      <c r="AB20" s="253">
        <f t="shared" si="13"/>
        <v>18180896.780000005</v>
      </c>
      <c r="AC20" s="253">
        <f t="shared" si="13"/>
        <v>564115.38</v>
      </c>
      <c r="AD20" s="77"/>
    </row>
    <row r="21" spans="1:30" s="71" customFormat="1" ht="20.25" customHeight="1" thickBot="1">
      <c r="A21" s="513" t="s">
        <v>344</v>
      </c>
      <c r="B21" s="514"/>
      <c r="C21" s="68"/>
      <c r="D21" s="68"/>
      <c r="E21" s="68"/>
      <c r="F21" s="69">
        <f>F11+F14+F17+F20</f>
        <v>112419151.49000001</v>
      </c>
      <c r="G21" s="69">
        <f t="shared" ref="G21:AC21" si="14">G11+G14+G17+G20</f>
        <v>46969416.770000003</v>
      </c>
      <c r="H21" s="69">
        <f t="shared" si="14"/>
        <v>113176873.32000001</v>
      </c>
      <c r="I21" s="69" t="e">
        <f t="shared" si="14"/>
        <v>#REF!</v>
      </c>
      <c r="J21" s="69" t="e">
        <f t="shared" si="14"/>
        <v>#REF!</v>
      </c>
      <c r="K21" s="69" t="e">
        <f t="shared" si="14"/>
        <v>#REF!</v>
      </c>
      <c r="L21" s="69" t="e">
        <f t="shared" si="14"/>
        <v>#REF!</v>
      </c>
      <c r="M21" s="69" t="e">
        <f t="shared" si="14"/>
        <v>#REF!</v>
      </c>
      <c r="N21" s="69" t="e">
        <f t="shared" si="14"/>
        <v>#REF!</v>
      </c>
      <c r="O21" s="69" t="e">
        <f t="shared" si="14"/>
        <v>#REF!</v>
      </c>
      <c r="P21" s="69" t="e">
        <f t="shared" si="14"/>
        <v>#REF!</v>
      </c>
      <c r="Q21" s="69" t="e">
        <f t="shared" si="14"/>
        <v>#REF!</v>
      </c>
      <c r="R21" s="69" t="e">
        <f t="shared" si="14"/>
        <v>#REF!</v>
      </c>
      <c r="S21" s="69" t="e">
        <f t="shared" si="14"/>
        <v>#REF!</v>
      </c>
      <c r="T21" s="69" t="e">
        <f t="shared" si="14"/>
        <v>#REF!</v>
      </c>
      <c r="U21" s="69" t="e">
        <f t="shared" si="14"/>
        <v>#REF!</v>
      </c>
      <c r="V21" s="69" t="e">
        <f t="shared" si="14"/>
        <v>#REF!</v>
      </c>
      <c r="W21" s="69" t="e">
        <f t="shared" si="14"/>
        <v>#REF!</v>
      </c>
      <c r="X21" s="69" t="e">
        <f t="shared" si="14"/>
        <v>#REF!</v>
      </c>
      <c r="Y21" s="69" t="e">
        <f t="shared" si="14"/>
        <v>#REF!</v>
      </c>
      <c r="Z21" s="69" t="e">
        <f t="shared" si="14"/>
        <v>#REF!</v>
      </c>
      <c r="AA21" s="69">
        <f t="shared" si="14"/>
        <v>13392063.539999999</v>
      </c>
      <c r="AB21" s="69">
        <f t="shared" si="14"/>
        <v>99784809.780000016</v>
      </c>
      <c r="AC21" s="69">
        <f t="shared" si="14"/>
        <v>30645412.070000004</v>
      </c>
      <c r="AD21" s="77"/>
    </row>
  </sheetData>
  <mergeCells count="12">
    <mergeCell ref="A21:B21"/>
    <mergeCell ref="A1:AD1"/>
    <mergeCell ref="A2:AD2"/>
    <mergeCell ref="H3:I3"/>
    <mergeCell ref="B6:E6"/>
    <mergeCell ref="B7:E7"/>
    <mergeCell ref="A8:B8"/>
    <mergeCell ref="A10:B10"/>
    <mergeCell ref="A11:B11"/>
    <mergeCell ref="A14:B14"/>
    <mergeCell ref="A17:B17"/>
    <mergeCell ref="A20:B20"/>
  </mergeCells>
  <printOptions horizontalCentered="1"/>
  <pageMargins left="0.70866141732283472" right="0.70866141732283472" top="0.98425196850393704" bottom="0.74803149606299213" header="0.31496062992125984" footer="0.31496062992125984"/>
  <pageSetup paperSize="9" scale="92" orientation="landscape" r:id="rId1"/>
  <headerFooter>
    <oddHeader>&amp;LΠΕΡΙΦΕΡΕΙΑ ΝΟΤΙΟΥ ΑΙΓΑΙΟΥ
ΓΕΝΙΚΗ Δ/ΝΣΗ ΑΠΠΥ
Δ/ΝΣΗ ΑΝΑΠΤΥΞΙΑΚΟΥ ΠΡΟΓΡΑΜΜΑΤΙΣΜΟΥ (ΔΙΑΠ)</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zoomScaleNormal="100" workbookViewId="0">
      <selection activeCell="G13" sqref="G13"/>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9.140625" style="443" customWidth="1"/>
    <col min="7" max="7" width="16.28515625" style="49" customWidth="1"/>
    <col min="8" max="8" width="15.5703125" style="49" customWidth="1"/>
    <col min="9" max="9" width="14.5703125" style="49" bestFit="1" customWidth="1"/>
    <col min="10" max="10" width="12.7109375" style="49" hidden="1" customWidth="1"/>
    <col min="11" max="11" width="12.7109375" style="147" hidden="1" customWidth="1"/>
    <col min="12" max="12" width="11.7109375" style="140" hidden="1" customWidth="1"/>
    <col min="13" max="13" width="11.28515625" style="140" hidden="1" customWidth="1"/>
    <col min="14" max="14" width="13.5703125" style="140" hidden="1" customWidth="1"/>
    <col min="15" max="15" width="14.5703125" style="140" hidden="1" customWidth="1"/>
    <col min="16" max="16" width="14.140625" style="140" hidden="1" customWidth="1"/>
    <col min="17" max="17" width="15" style="140" hidden="1" customWidth="1"/>
    <col min="18" max="18" width="15" style="49" hidden="1" customWidth="1"/>
    <col min="19" max="19" width="13.7109375" style="49" hidden="1" customWidth="1"/>
    <col min="20" max="22" width="12.7109375" style="49" hidden="1" customWidth="1"/>
    <col min="23" max="23" width="13.140625" style="49" hidden="1" customWidth="1"/>
    <col min="24" max="24" width="15.140625" style="49" hidden="1" customWidth="1"/>
    <col min="25" max="26" width="14.5703125" style="49" hidden="1" customWidth="1"/>
    <col min="27" max="27" width="12.7109375" style="49" hidden="1" customWidth="1"/>
    <col min="28" max="28" width="12.7109375" style="49" customWidth="1"/>
    <col min="29" max="30" width="14.28515625" style="49" bestFit="1" customWidth="1"/>
    <col min="31" max="31" width="18.85546875" style="49" customWidth="1"/>
    <col min="32" max="263" width="9.140625" style="49"/>
    <col min="264" max="264" width="2.140625" style="49" customWidth="1"/>
    <col min="265" max="265" width="0" style="49" hidden="1" customWidth="1"/>
    <col min="266" max="266" width="3.5703125" style="49" bestFit="1" customWidth="1"/>
    <col min="267" max="267" width="6" style="49" customWidth="1"/>
    <col min="268" max="268" width="4.42578125" style="49" customWidth="1"/>
    <col min="269" max="269" width="16.42578125" style="49" customWidth="1"/>
    <col min="270" max="270" width="0.140625" style="49" customWidth="1"/>
    <col min="271" max="273" width="0" style="49" hidden="1" customWidth="1"/>
    <col min="274" max="274" width="12.85546875" style="49" customWidth="1"/>
    <col min="275" max="275" width="13.140625" style="49" customWidth="1"/>
    <col min="276" max="276" width="16" style="49" customWidth="1"/>
    <col min="277" max="277" width="0" style="49" hidden="1" customWidth="1"/>
    <col min="278" max="278" width="13.42578125" style="49" customWidth="1"/>
    <col min="279" max="279" width="12.7109375" style="49" customWidth="1"/>
    <col min="280" max="284" width="13.140625" style="49" customWidth="1"/>
    <col min="285" max="285" width="18.140625" style="49" customWidth="1"/>
    <col min="286" max="286" width="13.42578125" style="49" customWidth="1"/>
    <col min="287" max="287" width="13.140625" style="49" customWidth="1"/>
    <col min="288" max="519" width="9.140625" style="49"/>
    <col min="520" max="520" width="2.140625" style="49" customWidth="1"/>
    <col min="521" max="521" width="0" style="49" hidden="1" customWidth="1"/>
    <col min="522" max="522" width="3.5703125" style="49" bestFit="1" customWidth="1"/>
    <col min="523" max="523" width="6" style="49" customWidth="1"/>
    <col min="524" max="524" width="4.42578125" style="49" customWidth="1"/>
    <col min="525" max="525" width="16.42578125" style="49" customWidth="1"/>
    <col min="526" max="526" width="0.140625" style="49" customWidth="1"/>
    <col min="527" max="529" width="0" style="49" hidden="1" customWidth="1"/>
    <col min="530" max="530" width="12.85546875" style="49" customWidth="1"/>
    <col min="531" max="531" width="13.140625" style="49" customWidth="1"/>
    <col min="532" max="532" width="16" style="49" customWidth="1"/>
    <col min="533" max="533" width="0" style="49" hidden="1" customWidth="1"/>
    <col min="534" max="534" width="13.42578125" style="49" customWidth="1"/>
    <col min="535" max="535" width="12.7109375" style="49" customWidth="1"/>
    <col min="536" max="540" width="13.140625" style="49" customWidth="1"/>
    <col min="541" max="541" width="18.140625" style="49" customWidth="1"/>
    <col min="542" max="542" width="13.42578125" style="49" customWidth="1"/>
    <col min="543" max="543" width="13.140625" style="49" customWidth="1"/>
    <col min="544" max="775" width="9.140625" style="49"/>
    <col min="776" max="776" width="2.140625" style="49" customWidth="1"/>
    <col min="777" max="777" width="0" style="49" hidden="1" customWidth="1"/>
    <col min="778" max="778" width="3.5703125" style="49" bestFit="1" customWidth="1"/>
    <col min="779" max="779" width="6" style="49" customWidth="1"/>
    <col min="780" max="780" width="4.42578125" style="49" customWidth="1"/>
    <col min="781" max="781" width="16.42578125" style="49" customWidth="1"/>
    <col min="782" max="782" width="0.140625" style="49" customWidth="1"/>
    <col min="783" max="785" width="0" style="49" hidden="1" customWidth="1"/>
    <col min="786" max="786" width="12.85546875" style="49" customWidth="1"/>
    <col min="787" max="787" width="13.140625" style="49" customWidth="1"/>
    <col min="788" max="788" width="16" style="49" customWidth="1"/>
    <col min="789" max="789" width="0" style="49" hidden="1" customWidth="1"/>
    <col min="790" max="790" width="13.42578125" style="49" customWidth="1"/>
    <col min="791" max="791" width="12.7109375" style="49" customWidth="1"/>
    <col min="792" max="796" width="13.140625" style="49" customWidth="1"/>
    <col min="797" max="797" width="18.140625" style="49" customWidth="1"/>
    <col min="798" max="798" width="13.42578125" style="49" customWidth="1"/>
    <col min="799" max="799" width="13.140625" style="49" customWidth="1"/>
    <col min="800" max="1031" width="9.140625" style="49"/>
    <col min="1032" max="1032" width="2.140625" style="49" customWidth="1"/>
    <col min="1033" max="1033" width="0" style="49" hidden="1" customWidth="1"/>
    <col min="1034" max="1034" width="3.5703125" style="49" bestFit="1" customWidth="1"/>
    <col min="1035" max="1035" width="6" style="49" customWidth="1"/>
    <col min="1036" max="1036" width="4.42578125" style="49" customWidth="1"/>
    <col min="1037" max="1037" width="16.42578125" style="49" customWidth="1"/>
    <col min="1038" max="1038" width="0.140625" style="49" customWidth="1"/>
    <col min="1039" max="1041" width="0" style="49" hidden="1" customWidth="1"/>
    <col min="1042" max="1042" width="12.85546875" style="49" customWidth="1"/>
    <col min="1043" max="1043" width="13.140625" style="49" customWidth="1"/>
    <col min="1044" max="1044" width="16" style="49" customWidth="1"/>
    <col min="1045" max="1045" width="0" style="49" hidden="1" customWidth="1"/>
    <col min="1046" max="1046" width="13.42578125" style="49" customWidth="1"/>
    <col min="1047" max="1047" width="12.7109375" style="49" customWidth="1"/>
    <col min="1048" max="1052" width="13.140625" style="49" customWidth="1"/>
    <col min="1053" max="1053" width="18.140625" style="49" customWidth="1"/>
    <col min="1054" max="1054" width="13.42578125" style="49" customWidth="1"/>
    <col min="1055" max="1055" width="13.140625" style="49" customWidth="1"/>
    <col min="1056" max="1287" width="9.140625" style="49"/>
    <col min="1288" max="1288" width="2.140625" style="49" customWidth="1"/>
    <col min="1289" max="1289" width="0" style="49" hidden="1" customWidth="1"/>
    <col min="1290" max="1290" width="3.5703125" style="49" bestFit="1" customWidth="1"/>
    <col min="1291" max="1291" width="6" style="49" customWidth="1"/>
    <col min="1292" max="1292" width="4.42578125" style="49" customWidth="1"/>
    <col min="1293" max="1293" width="16.42578125" style="49" customWidth="1"/>
    <col min="1294" max="1294" width="0.140625" style="49" customWidth="1"/>
    <col min="1295" max="1297" width="0" style="49" hidden="1" customWidth="1"/>
    <col min="1298" max="1298" width="12.85546875" style="49" customWidth="1"/>
    <col min="1299" max="1299" width="13.140625" style="49" customWidth="1"/>
    <col min="1300" max="1300" width="16" style="49" customWidth="1"/>
    <col min="1301" max="1301" width="0" style="49" hidden="1" customWidth="1"/>
    <col min="1302" max="1302" width="13.42578125" style="49" customWidth="1"/>
    <col min="1303" max="1303" width="12.7109375" style="49" customWidth="1"/>
    <col min="1304" max="1308" width="13.140625" style="49" customWidth="1"/>
    <col min="1309" max="1309" width="18.140625" style="49" customWidth="1"/>
    <col min="1310" max="1310" width="13.42578125" style="49" customWidth="1"/>
    <col min="1311" max="1311" width="13.140625" style="49" customWidth="1"/>
    <col min="1312" max="1543" width="9.140625" style="49"/>
    <col min="1544" max="1544" width="2.140625" style="49" customWidth="1"/>
    <col min="1545" max="1545" width="0" style="49" hidden="1" customWidth="1"/>
    <col min="1546" max="1546" width="3.5703125" style="49" bestFit="1" customWidth="1"/>
    <col min="1547" max="1547" width="6" style="49" customWidth="1"/>
    <col min="1548" max="1548" width="4.42578125" style="49" customWidth="1"/>
    <col min="1549" max="1549" width="16.42578125" style="49" customWidth="1"/>
    <col min="1550" max="1550" width="0.140625" style="49" customWidth="1"/>
    <col min="1551" max="1553" width="0" style="49" hidden="1" customWidth="1"/>
    <col min="1554" max="1554" width="12.85546875" style="49" customWidth="1"/>
    <col min="1555" max="1555" width="13.140625" style="49" customWidth="1"/>
    <col min="1556" max="1556" width="16" style="49" customWidth="1"/>
    <col min="1557" max="1557" width="0" style="49" hidden="1" customWidth="1"/>
    <col min="1558" max="1558" width="13.42578125" style="49" customWidth="1"/>
    <col min="1559" max="1559" width="12.7109375" style="49" customWidth="1"/>
    <col min="1560" max="1564" width="13.140625" style="49" customWidth="1"/>
    <col min="1565" max="1565" width="18.140625" style="49" customWidth="1"/>
    <col min="1566" max="1566" width="13.42578125" style="49" customWidth="1"/>
    <col min="1567" max="1567" width="13.140625" style="49" customWidth="1"/>
    <col min="1568" max="1799" width="9.140625" style="49"/>
    <col min="1800" max="1800" width="2.140625" style="49" customWidth="1"/>
    <col min="1801" max="1801" width="0" style="49" hidden="1" customWidth="1"/>
    <col min="1802" max="1802" width="3.5703125" style="49" bestFit="1" customWidth="1"/>
    <col min="1803" max="1803" width="6" style="49" customWidth="1"/>
    <col min="1804" max="1804" width="4.42578125" style="49" customWidth="1"/>
    <col min="1805" max="1805" width="16.42578125" style="49" customWidth="1"/>
    <col min="1806" max="1806" width="0.140625" style="49" customWidth="1"/>
    <col min="1807" max="1809" width="0" style="49" hidden="1" customWidth="1"/>
    <col min="1810" max="1810" width="12.85546875" style="49" customWidth="1"/>
    <col min="1811" max="1811" width="13.140625" style="49" customWidth="1"/>
    <col min="1812" max="1812" width="16" style="49" customWidth="1"/>
    <col min="1813" max="1813" width="0" style="49" hidden="1" customWidth="1"/>
    <col min="1814" max="1814" width="13.42578125" style="49" customWidth="1"/>
    <col min="1815" max="1815" width="12.7109375" style="49" customWidth="1"/>
    <col min="1816" max="1820" width="13.140625" style="49" customWidth="1"/>
    <col min="1821" max="1821" width="18.140625" style="49" customWidth="1"/>
    <col min="1822" max="1822" width="13.42578125" style="49" customWidth="1"/>
    <col min="1823" max="1823" width="13.140625" style="49" customWidth="1"/>
    <col min="1824" max="2055" width="9.140625" style="49"/>
    <col min="2056" max="2056" width="2.140625" style="49" customWidth="1"/>
    <col min="2057" max="2057" width="0" style="49" hidden="1" customWidth="1"/>
    <col min="2058" max="2058" width="3.5703125" style="49" bestFit="1" customWidth="1"/>
    <col min="2059" max="2059" width="6" style="49" customWidth="1"/>
    <col min="2060" max="2060" width="4.42578125" style="49" customWidth="1"/>
    <col min="2061" max="2061" width="16.42578125" style="49" customWidth="1"/>
    <col min="2062" max="2062" width="0.140625" style="49" customWidth="1"/>
    <col min="2063" max="2065" width="0" style="49" hidden="1" customWidth="1"/>
    <col min="2066" max="2066" width="12.85546875" style="49" customWidth="1"/>
    <col min="2067" max="2067" width="13.140625" style="49" customWidth="1"/>
    <col min="2068" max="2068" width="16" style="49" customWidth="1"/>
    <col min="2069" max="2069" width="0" style="49" hidden="1" customWidth="1"/>
    <col min="2070" max="2070" width="13.42578125" style="49" customWidth="1"/>
    <col min="2071" max="2071" width="12.7109375" style="49" customWidth="1"/>
    <col min="2072" max="2076" width="13.140625" style="49" customWidth="1"/>
    <col min="2077" max="2077" width="18.140625" style="49" customWidth="1"/>
    <col min="2078" max="2078" width="13.42578125" style="49" customWidth="1"/>
    <col min="2079" max="2079" width="13.140625" style="49" customWidth="1"/>
    <col min="2080" max="2311" width="9.140625" style="49"/>
    <col min="2312" max="2312" width="2.140625" style="49" customWidth="1"/>
    <col min="2313" max="2313" width="0" style="49" hidden="1" customWidth="1"/>
    <col min="2314" max="2314" width="3.5703125" style="49" bestFit="1" customWidth="1"/>
    <col min="2315" max="2315" width="6" style="49" customWidth="1"/>
    <col min="2316" max="2316" width="4.42578125" style="49" customWidth="1"/>
    <col min="2317" max="2317" width="16.42578125" style="49" customWidth="1"/>
    <col min="2318" max="2318" width="0.140625" style="49" customWidth="1"/>
    <col min="2319" max="2321" width="0" style="49" hidden="1" customWidth="1"/>
    <col min="2322" max="2322" width="12.85546875" style="49" customWidth="1"/>
    <col min="2323" max="2323" width="13.140625" style="49" customWidth="1"/>
    <col min="2324" max="2324" width="16" style="49" customWidth="1"/>
    <col min="2325" max="2325" width="0" style="49" hidden="1" customWidth="1"/>
    <col min="2326" max="2326" width="13.42578125" style="49" customWidth="1"/>
    <col min="2327" max="2327" width="12.7109375" style="49" customWidth="1"/>
    <col min="2328" max="2332" width="13.140625" style="49" customWidth="1"/>
    <col min="2333" max="2333" width="18.140625" style="49" customWidth="1"/>
    <col min="2334" max="2334" width="13.42578125" style="49" customWidth="1"/>
    <col min="2335" max="2335" width="13.140625" style="49" customWidth="1"/>
    <col min="2336" max="2567" width="9.140625" style="49"/>
    <col min="2568" max="2568" width="2.140625" style="49" customWidth="1"/>
    <col min="2569" max="2569" width="0" style="49" hidden="1" customWidth="1"/>
    <col min="2570" max="2570" width="3.5703125" style="49" bestFit="1" customWidth="1"/>
    <col min="2571" max="2571" width="6" style="49" customWidth="1"/>
    <col min="2572" max="2572" width="4.42578125" style="49" customWidth="1"/>
    <col min="2573" max="2573" width="16.42578125" style="49" customWidth="1"/>
    <col min="2574" max="2574" width="0.140625" style="49" customWidth="1"/>
    <col min="2575" max="2577" width="0" style="49" hidden="1" customWidth="1"/>
    <col min="2578" max="2578" width="12.85546875" style="49" customWidth="1"/>
    <col min="2579" max="2579" width="13.140625" style="49" customWidth="1"/>
    <col min="2580" max="2580" width="16" style="49" customWidth="1"/>
    <col min="2581" max="2581" width="0" style="49" hidden="1" customWidth="1"/>
    <col min="2582" max="2582" width="13.42578125" style="49" customWidth="1"/>
    <col min="2583" max="2583" width="12.7109375" style="49" customWidth="1"/>
    <col min="2584" max="2588" width="13.140625" style="49" customWidth="1"/>
    <col min="2589" max="2589" width="18.140625" style="49" customWidth="1"/>
    <col min="2590" max="2590" width="13.42578125" style="49" customWidth="1"/>
    <col min="2591" max="2591" width="13.140625" style="49" customWidth="1"/>
    <col min="2592" max="2823" width="9.140625" style="49"/>
    <col min="2824" max="2824" width="2.140625" style="49" customWidth="1"/>
    <col min="2825" max="2825" width="0" style="49" hidden="1" customWidth="1"/>
    <col min="2826" max="2826" width="3.5703125" style="49" bestFit="1" customWidth="1"/>
    <col min="2827" max="2827" width="6" style="49" customWidth="1"/>
    <col min="2828" max="2828" width="4.42578125" style="49" customWidth="1"/>
    <col min="2829" max="2829" width="16.42578125" style="49" customWidth="1"/>
    <col min="2830" max="2830" width="0.140625" style="49" customWidth="1"/>
    <col min="2831" max="2833" width="0" style="49" hidden="1" customWidth="1"/>
    <col min="2834" max="2834" width="12.85546875" style="49" customWidth="1"/>
    <col min="2835" max="2835" width="13.140625" style="49" customWidth="1"/>
    <col min="2836" max="2836" width="16" style="49" customWidth="1"/>
    <col min="2837" max="2837" width="0" style="49" hidden="1" customWidth="1"/>
    <col min="2838" max="2838" width="13.42578125" style="49" customWidth="1"/>
    <col min="2839" max="2839" width="12.7109375" style="49" customWidth="1"/>
    <col min="2840" max="2844" width="13.140625" style="49" customWidth="1"/>
    <col min="2845" max="2845" width="18.140625" style="49" customWidth="1"/>
    <col min="2846" max="2846" width="13.42578125" style="49" customWidth="1"/>
    <col min="2847" max="2847" width="13.140625" style="49" customWidth="1"/>
    <col min="2848" max="3079" width="9.140625" style="49"/>
    <col min="3080" max="3080" width="2.140625" style="49" customWidth="1"/>
    <col min="3081" max="3081" width="0" style="49" hidden="1" customWidth="1"/>
    <col min="3082" max="3082" width="3.5703125" style="49" bestFit="1" customWidth="1"/>
    <col min="3083" max="3083" width="6" style="49" customWidth="1"/>
    <col min="3084" max="3084" width="4.42578125" style="49" customWidth="1"/>
    <col min="3085" max="3085" width="16.42578125" style="49" customWidth="1"/>
    <col min="3086" max="3086" width="0.140625" style="49" customWidth="1"/>
    <col min="3087" max="3089" width="0" style="49" hidden="1" customWidth="1"/>
    <col min="3090" max="3090" width="12.85546875" style="49" customWidth="1"/>
    <col min="3091" max="3091" width="13.140625" style="49" customWidth="1"/>
    <col min="3092" max="3092" width="16" style="49" customWidth="1"/>
    <col min="3093" max="3093" width="0" style="49" hidden="1" customWidth="1"/>
    <col min="3094" max="3094" width="13.42578125" style="49" customWidth="1"/>
    <col min="3095" max="3095" width="12.7109375" style="49" customWidth="1"/>
    <col min="3096" max="3100" width="13.140625" style="49" customWidth="1"/>
    <col min="3101" max="3101" width="18.140625" style="49" customWidth="1"/>
    <col min="3102" max="3102" width="13.42578125" style="49" customWidth="1"/>
    <col min="3103" max="3103" width="13.140625" style="49" customWidth="1"/>
    <col min="3104" max="3335" width="9.140625" style="49"/>
    <col min="3336" max="3336" width="2.140625" style="49" customWidth="1"/>
    <col min="3337" max="3337" width="0" style="49" hidden="1" customWidth="1"/>
    <col min="3338" max="3338" width="3.5703125" style="49" bestFit="1" customWidth="1"/>
    <col min="3339" max="3339" width="6" style="49" customWidth="1"/>
    <col min="3340" max="3340" width="4.42578125" style="49" customWidth="1"/>
    <col min="3341" max="3341" width="16.42578125" style="49" customWidth="1"/>
    <col min="3342" max="3342" width="0.140625" style="49" customWidth="1"/>
    <col min="3343" max="3345" width="0" style="49" hidden="1" customWidth="1"/>
    <col min="3346" max="3346" width="12.85546875" style="49" customWidth="1"/>
    <col min="3347" max="3347" width="13.140625" style="49" customWidth="1"/>
    <col min="3348" max="3348" width="16" style="49" customWidth="1"/>
    <col min="3349" max="3349" width="0" style="49" hidden="1" customWidth="1"/>
    <col min="3350" max="3350" width="13.42578125" style="49" customWidth="1"/>
    <col min="3351" max="3351" width="12.7109375" style="49" customWidth="1"/>
    <col min="3352" max="3356" width="13.140625" style="49" customWidth="1"/>
    <col min="3357" max="3357" width="18.140625" style="49" customWidth="1"/>
    <col min="3358" max="3358" width="13.42578125" style="49" customWidth="1"/>
    <col min="3359" max="3359" width="13.140625" style="49" customWidth="1"/>
    <col min="3360" max="3591" width="9.140625" style="49"/>
    <col min="3592" max="3592" width="2.140625" style="49" customWidth="1"/>
    <col min="3593" max="3593" width="0" style="49" hidden="1" customWidth="1"/>
    <col min="3594" max="3594" width="3.5703125" style="49" bestFit="1" customWidth="1"/>
    <col min="3595" max="3595" width="6" style="49" customWidth="1"/>
    <col min="3596" max="3596" width="4.42578125" style="49" customWidth="1"/>
    <col min="3597" max="3597" width="16.42578125" style="49" customWidth="1"/>
    <col min="3598" max="3598" width="0.140625" style="49" customWidth="1"/>
    <col min="3599" max="3601" width="0" style="49" hidden="1" customWidth="1"/>
    <col min="3602" max="3602" width="12.85546875" style="49" customWidth="1"/>
    <col min="3603" max="3603" width="13.140625" style="49" customWidth="1"/>
    <col min="3604" max="3604" width="16" style="49" customWidth="1"/>
    <col min="3605" max="3605" width="0" style="49" hidden="1" customWidth="1"/>
    <col min="3606" max="3606" width="13.42578125" style="49" customWidth="1"/>
    <col min="3607" max="3607" width="12.7109375" style="49" customWidth="1"/>
    <col min="3608" max="3612" width="13.140625" style="49" customWidth="1"/>
    <col min="3613" max="3613" width="18.140625" style="49" customWidth="1"/>
    <col min="3614" max="3614" width="13.42578125" style="49" customWidth="1"/>
    <col min="3615" max="3615" width="13.140625" style="49" customWidth="1"/>
    <col min="3616" max="3847" width="9.140625" style="49"/>
    <col min="3848" max="3848" width="2.140625" style="49" customWidth="1"/>
    <col min="3849" max="3849" width="0" style="49" hidden="1" customWidth="1"/>
    <col min="3850" max="3850" width="3.5703125" style="49" bestFit="1" customWidth="1"/>
    <col min="3851" max="3851" width="6" style="49" customWidth="1"/>
    <col min="3852" max="3852" width="4.42578125" style="49" customWidth="1"/>
    <col min="3853" max="3853" width="16.42578125" style="49" customWidth="1"/>
    <col min="3854" max="3854" width="0.140625" style="49" customWidth="1"/>
    <col min="3855" max="3857" width="0" style="49" hidden="1" customWidth="1"/>
    <col min="3858" max="3858" width="12.85546875" style="49" customWidth="1"/>
    <col min="3859" max="3859" width="13.140625" style="49" customWidth="1"/>
    <col min="3860" max="3860" width="16" style="49" customWidth="1"/>
    <col min="3861" max="3861" width="0" style="49" hidden="1" customWidth="1"/>
    <col min="3862" max="3862" width="13.42578125" style="49" customWidth="1"/>
    <col min="3863" max="3863" width="12.7109375" style="49" customWidth="1"/>
    <col min="3864" max="3868" width="13.140625" style="49" customWidth="1"/>
    <col min="3869" max="3869" width="18.140625" style="49" customWidth="1"/>
    <col min="3870" max="3870" width="13.42578125" style="49" customWidth="1"/>
    <col min="3871" max="3871" width="13.140625" style="49" customWidth="1"/>
    <col min="3872" max="4103" width="9.140625" style="49"/>
    <col min="4104" max="4104" width="2.140625" style="49" customWidth="1"/>
    <col min="4105" max="4105" width="0" style="49" hidden="1" customWidth="1"/>
    <col min="4106" max="4106" width="3.5703125" style="49" bestFit="1" customWidth="1"/>
    <col min="4107" max="4107" width="6" style="49" customWidth="1"/>
    <col min="4108" max="4108" width="4.42578125" style="49" customWidth="1"/>
    <col min="4109" max="4109" width="16.42578125" style="49" customWidth="1"/>
    <col min="4110" max="4110" width="0.140625" style="49" customWidth="1"/>
    <col min="4111" max="4113" width="0" style="49" hidden="1" customWidth="1"/>
    <col min="4114" max="4114" width="12.85546875" style="49" customWidth="1"/>
    <col min="4115" max="4115" width="13.140625" style="49" customWidth="1"/>
    <col min="4116" max="4116" width="16" style="49" customWidth="1"/>
    <col min="4117" max="4117" width="0" style="49" hidden="1" customWidth="1"/>
    <col min="4118" max="4118" width="13.42578125" style="49" customWidth="1"/>
    <col min="4119" max="4119" width="12.7109375" style="49" customWidth="1"/>
    <col min="4120" max="4124" width="13.140625" style="49" customWidth="1"/>
    <col min="4125" max="4125" width="18.140625" style="49" customWidth="1"/>
    <col min="4126" max="4126" width="13.42578125" style="49" customWidth="1"/>
    <col min="4127" max="4127" width="13.140625" style="49" customWidth="1"/>
    <col min="4128" max="4359" width="9.140625" style="49"/>
    <col min="4360" max="4360" width="2.140625" style="49" customWidth="1"/>
    <col min="4361" max="4361" width="0" style="49" hidden="1" customWidth="1"/>
    <col min="4362" max="4362" width="3.5703125" style="49" bestFit="1" customWidth="1"/>
    <col min="4363" max="4363" width="6" style="49" customWidth="1"/>
    <col min="4364" max="4364" width="4.42578125" style="49" customWidth="1"/>
    <col min="4365" max="4365" width="16.42578125" style="49" customWidth="1"/>
    <col min="4366" max="4366" width="0.140625" style="49" customWidth="1"/>
    <col min="4367" max="4369" width="0" style="49" hidden="1" customWidth="1"/>
    <col min="4370" max="4370" width="12.85546875" style="49" customWidth="1"/>
    <col min="4371" max="4371" width="13.140625" style="49" customWidth="1"/>
    <col min="4372" max="4372" width="16" style="49" customWidth="1"/>
    <col min="4373" max="4373" width="0" style="49" hidden="1" customWidth="1"/>
    <col min="4374" max="4374" width="13.42578125" style="49" customWidth="1"/>
    <col min="4375" max="4375" width="12.7109375" style="49" customWidth="1"/>
    <col min="4376" max="4380" width="13.140625" style="49" customWidth="1"/>
    <col min="4381" max="4381" width="18.140625" style="49" customWidth="1"/>
    <col min="4382" max="4382" width="13.42578125" style="49" customWidth="1"/>
    <col min="4383" max="4383" width="13.140625" style="49" customWidth="1"/>
    <col min="4384" max="4615" width="9.140625" style="49"/>
    <col min="4616" max="4616" width="2.140625" style="49" customWidth="1"/>
    <col min="4617" max="4617" width="0" style="49" hidden="1" customWidth="1"/>
    <col min="4618" max="4618" width="3.5703125" style="49" bestFit="1" customWidth="1"/>
    <col min="4619" max="4619" width="6" style="49" customWidth="1"/>
    <col min="4620" max="4620" width="4.42578125" style="49" customWidth="1"/>
    <col min="4621" max="4621" width="16.42578125" style="49" customWidth="1"/>
    <col min="4622" max="4622" width="0.140625" style="49" customWidth="1"/>
    <col min="4623" max="4625" width="0" style="49" hidden="1" customWidth="1"/>
    <col min="4626" max="4626" width="12.85546875" style="49" customWidth="1"/>
    <col min="4627" max="4627" width="13.140625" style="49" customWidth="1"/>
    <col min="4628" max="4628" width="16" style="49" customWidth="1"/>
    <col min="4629" max="4629" width="0" style="49" hidden="1" customWidth="1"/>
    <col min="4630" max="4630" width="13.42578125" style="49" customWidth="1"/>
    <col min="4631" max="4631" width="12.7109375" style="49" customWidth="1"/>
    <col min="4632" max="4636" width="13.140625" style="49" customWidth="1"/>
    <col min="4637" max="4637" width="18.140625" style="49" customWidth="1"/>
    <col min="4638" max="4638" width="13.42578125" style="49" customWidth="1"/>
    <col min="4639" max="4639" width="13.140625" style="49" customWidth="1"/>
    <col min="4640" max="4871" width="9.140625" style="49"/>
    <col min="4872" max="4872" width="2.140625" style="49" customWidth="1"/>
    <col min="4873" max="4873" width="0" style="49" hidden="1" customWidth="1"/>
    <col min="4874" max="4874" width="3.5703125" style="49" bestFit="1" customWidth="1"/>
    <col min="4875" max="4875" width="6" style="49" customWidth="1"/>
    <col min="4876" max="4876" width="4.42578125" style="49" customWidth="1"/>
    <col min="4877" max="4877" width="16.42578125" style="49" customWidth="1"/>
    <col min="4878" max="4878" width="0.140625" style="49" customWidth="1"/>
    <col min="4879" max="4881" width="0" style="49" hidden="1" customWidth="1"/>
    <col min="4882" max="4882" width="12.85546875" style="49" customWidth="1"/>
    <col min="4883" max="4883" width="13.140625" style="49" customWidth="1"/>
    <col min="4884" max="4884" width="16" style="49" customWidth="1"/>
    <col min="4885" max="4885" width="0" style="49" hidden="1" customWidth="1"/>
    <col min="4886" max="4886" width="13.42578125" style="49" customWidth="1"/>
    <col min="4887" max="4887" width="12.7109375" style="49" customWidth="1"/>
    <col min="4888" max="4892" width="13.140625" style="49" customWidth="1"/>
    <col min="4893" max="4893" width="18.140625" style="49" customWidth="1"/>
    <col min="4894" max="4894" width="13.42578125" style="49" customWidth="1"/>
    <col min="4895" max="4895" width="13.140625" style="49" customWidth="1"/>
    <col min="4896" max="5127" width="9.140625" style="49"/>
    <col min="5128" max="5128" width="2.140625" style="49" customWidth="1"/>
    <col min="5129" max="5129" width="0" style="49" hidden="1" customWidth="1"/>
    <col min="5130" max="5130" width="3.5703125" style="49" bestFit="1" customWidth="1"/>
    <col min="5131" max="5131" width="6" style="49" customWidth="1"/>
    <col min="5132" max="5132" width="4.42578125" style="49" customWidth="1"/>
    <col min="5133" max="5133" width="16.42578125" style="49" customWidth="1"/>
    <col min="5134" max="5134" width="0.140625" style="49" customWidth="1"/>
    <col min="5135" max="5137" width="0" style="49" hidden="1" customWidth="1"/>
    <col min="5138" max="5138" width="12.85546875" style="49" customWidth="1"/>
    <col min="5139" max="5139" width="13.140625" style="49" customWidth="1"/>
    <col min="5140" max="5140" width="16" style="49" customWidth="1"/>
    <col min="5141" max="5141" width="0" style="49" hidden="1" customWidth="1"/>
    <col min="5142" max="5142" width="13.42578125" style="49" customWidth="1"/>
    <col min="5143" max="5143" width="12.7109375" style="49" customWidth="1"/>
    <col min="5144" max="5148" width="13.140625" style="49" customWidth="1"/>
    <col min="5149" max="5149" width="18.140625" style="49" customWidth="1"/>
    <col min="5150" max="5150" width="13.42578125" style="49" customWidth="1"/>
    <col min="5151" max="5151" width="13.140625" style="49" customWidth="1"/>
    <col min="5152" max="5383" width="9.140625" style="49"/>
    <col min="5384" max="5384" width="2.140625" style="49" customWidth="1"/>
    <col min="5385" max="5385" width="0" style="49" hidden="1" customWidth="1"/>
    <col min="5386" max="5386" width="3.5703125" style="49" bestFit="1" customWidth="1"/>
    <col min="5387" max="5387" width="6" style="49" customWidth="1"/>
    <col min="5388" max="5388" width="4.42578125" style="49" customWidth="1"/>
    <col min="5389" max="5389" width="16.42578125" style="49" customWidth="1"/>
    <col min="5390" max="5390" width="0.140625" style="49" customWidth="1"/>
    <col min="5391" max="5393" width="0" style="49" hidden="1" customWidth="1"/>
    <col min="5394" max="5394" width="12.85546875" style="49" customWidth="1"/>
    <col min="5395" max="5395" width="13.140625" style="49" customWidth="1"/>
    <col min="5396" max="5396" width="16" style="49" customWidth="1"/>
    <col min="5397" max="5397" width="0" style="49" hidden="1" customWidth="1"/>
    <col min="5398" max="5398" width="13.42578125" style="49" customWidth="1"/>
    <col min="5399" max="5399" width="12.7109375" style="49" customWidth="1"/>
    <col min="5400" max="5404" width="13.140625" style="49" customWidth="1"/>
    <col min="5405" max="5405" width="18.140625" style="49" customWidth="1"/>
    <col min="5406" max="5406" width="13.42578125" style="49" customWidth="1"/>
    <col min="5407" max="5407" width="13.140625" style="49" customWidth="1"/>
    <col min="5408" max="5639" width="9.140625" style="49"/>
    <col min="5640" max="5640" width="2.140625" style="49" customWidth="1"/>
    <col min="5641" max="5641" width="0" style="49" hidden="1" customWidth="1"/>
    <col min="5642" max="5642" width="3.5703125" style="49" bestFit="1" customWidth="1"/>
    <col min="5643" max="5643" width="6" style="49" customWidth="1"/>
    <col min="5644" max="5644" width="4.42578125" style="49" customWidth="1"/>
    <col min="5645" max="5645" width="16.42578125" style="49" customWidth="1"/>
    <col min="5646" max="5646" width="0.140625" style="49" customWidth="1"/>
    <col min="5647" max="5649" width="0" style="49" hidden="1" customWidth="1"/>
    <col min="5650" max="5650" width="12.85546875" style="49" customWidth="1"/>
    <col min="5651" max="5651" width="13.140625" style="49" customWidth="1"/>
    <col min="5652" max="5652" width="16" style="49" customWidth="1"/>
    <col min="5653" max="5653" width="0" style="49" hidden="1" customWidth="1"/>
    <col min="5654" max="5654" width="13.42578125" style="49" customWidth="1"/>
    <col min="5655" max="5655" width="12.7109375" style="49" customWidth="1"/>
    <col min="5656" max="5660" width="13.140625" style="49" customWidth="1"/>
    <col min="5661" max="5661" width="18.140625" style="49" customWidth="1"/>
    <col min="5662" max="5662" width="13.42578125" style="49" customWidth="1"/>
    <col min="5663" max="5663" width="13.140625" style="49" customWidth="1"/>
    <col min="5664" max="5895" width="9.140625" style="49"/>
    <col min="5896" max="5896" width="2.140625" style="49" customWidth="1"/>
    <col min="5897" max="5897" width="0" style="49" hidden="1" customWidth="1"/>
    <col min="5898" max="5898" width="3.5703125" style="49" bestFit="1" customWidth="1"/>
    <col min="5899" max="5899" width="6" style="49" customWidth="1"/>
    <col min="5900" max="5900" width="4.42578125" style="49" customWidth="1"/>
    <col min="5901" max="5901" width="16.42578125" style="49" customWidth="1"/>
    <col min="5902" max="5902" width="0.140625" style="49" customWidth="1"/>
    <col min="5903" max="5905" width="0" style="49" hidden="1" customWidth="1"/>
    <col min="5906" max="5906" width="12.85546875" style="49" customWidth="1"/>
    <col min="5907" max="5907" width="13.140625" style="49" customWidth="1"/>
    <col min="5908" max="5908" width="16" style="49" customWidth="1"/>
    <col min="5909" max="5909" width="0" style="49" hidden="1" customWidth="1"/>
    <col min="5910" max="5910" width="13.42578125" style="49" customWidth="1"/>
    <col min="5911" max="5911" width="12.7109375" style="49" customWidth="1"/>
    <col min="5912" max="5916" width="13.140625" style="49" customWidth="1"/>
    <col min="5917" max="5917" width="18.140625" style="49" customWidth="1"/>
    <col min="5918" max="5918" width="13.42578125" style="49" customWidth="1"/>
    <col min="5919" max="5919" width="13.140625" style="49" customWidth="1"/>
    <col min="5920" max="6151" width="9.140625" style="49"/>
    <col min="6152" max="6152" width="2.140625" style="49" customWidth="1"/>
    <col min="6153" max="6153" width="0" style="49" hidden="1" customWidth="1"/>
    <col min="6154" max="6154" width="3.5703125" style="49" bestFit="1" customWidth="1"/>
    <col min="6155" max="6155" width="6" style="49" customWidth="1"/>
    <col min="6156" max="6156" width="4.42578125" style="49" customWidth="1"/>
    <col min="6157" max="6157" width="16.42578125" style="49" customWidth="1"/>
    <col min="6158" max="6158" width="0.140625" style="49" customWidth="1"/>
    <col min="6159" max="6161" width="0" style="49" hidden="1" customWidth="1"/>
    <col min="6162" max="6162" width="12.85546875" style="49" customWidth="1"/>
    <col min="6163" max="6163" width="13.140625" style="49" customWidth="1"/>
    <col min="6164" max="6164" width="16" style="49" customWidth="1"/>
    <col min="6165" max="6165" width="0" style="49" hidden="1" customWidth="1"/>
    <col min="6166" max="6166" width="13.42578125" style="49" customWidth="1"/>
    <col min="6167" max="6167" width="12.7109375" style="49" customWidth="1"/>
    <col min="6168" max="6172" width="13.140625" style="49" customWidth="1"/>
    <col min="6173" max="6173" width="18.140625" style="49" customWidth="1"/>
    <col min="6174" max="6174" width="13.42578125" style="49" customWidth="1"/>
    <col min="6175" max="6175" width="13.140625" style="49" customWidth="1"/>
    <col min="6176" max="6407" width="9.140625" style="49"/>
    <col min="6408" max="6408" width="2.140625" style="49" customWidth="1"/>
    <col min="6409" max="6409" width="0" style="49" hidden="1" customWidth="1"/>
    <col min="6410" max="6410" width="3.5703125" style="49" bestFit="1" customWidth="1"/>
    <col min="6411" max="6411" width="6" style="49" customWidth="1"/>
    <col min="6412" max="6412" width="4.42578125" style="49" customWidth="1"/>
    <col min="6413" max="6413" width="16.42578125" style="49" customWidth="1"/>
    <col min="6414" max="6414" width="0.140625" style="49" customWidth="1"/>
    <col min="6415" max="6417" width="0" style="49" hidden="1" customWidth="1"/>
    <col min="6418" max="6418" width="12.85546875" style="49" customWidth="1"/>
    <col min="6419" max="6419" width="13.140625" style="49" customWidth="1"/>
    <col min="6420" max="6420" width="16" style="49" customWidth="1"/>
    <col min="6421" max="6421" width="0" style="49" hidden="1" customWidth="1"/>
    <col min="6422" max="6422" width="13.42578125" style="49" customWidth="1"/>
    <col min="6423" max="6423" width="12.7109375" style="49" customWidth="1"/>
    <col min="6424" max="6428" width="13.140625" style="49" customWidth="1"/>
    <col min="6429" max="6429" width="18.140625" style="49" customWidth="1"/>
    <col min="6430" max="6430" width="13.42578125" style="49" customWidth="1"/>
    <col min="6431" max="6431" width="13.140625" style="49" customWidth="1"/>
    <col min="6432" max="6663" width="9.140625" style="49"/>
    <col min="6664" max="6664" width="2.140625" style="49" customWidth="1"/>
    <col min="6665" max="6665" width="0" style="49" hidden="1" customWidth="1"/>
    <col min="6666" max="6666" width="3.5703125" style="49" bestFit="1" customWidth="1"/>
    <col min="6667" max="6667" width="6" style="49" customWidth="1"/>
    <col min="6668" max="6668" width="4.42578125" style="49" customWidth="1"/>
    <col min="6669" max="6669" width="16.42578125" style="49" customWidth="1"/>
    <col min="6670" max="6670" width="0.140625" style="49" customWidth="1"/>
    <col min="6671" max="6673" width="0" style="49" hidden="1" customWidth="1"/>
    <col min="6674" max="6674" width="12.85546875" style="49" customWidth="1"/>
    <col min="6675" max="6675" width="13.140625" style="49" customWidth="1"/>
    <col min="6676" max="6676" width="16" style="49" customWidth="1"/>
    <col min="6677" max="6677" width="0" style="49" hidden="1" customWidth="1"/>
    <col min="6678" max="6678" width="13.42578125" style="49" customWidth="1"/>
    <col min="6679" max="6679" width="12.7109375" style="49" customWidth="1"/>
    <col min="6680" max="6684" width="13.140625" style="49" customWidth="1"/>
    <col min="6685" max="6685" width="18.140625" style="49" customWidth="1"/>
    <col min="6686" max="6686" width="13.42578125" style="49" customWidth="1"/>
    <col min="6687" max="6687" width="13.140625" style="49" customWidth="1"/>
    <col min="6688" max="6919" width="9.140625" style="49"/>
    <col min="6920" max="6920" width="2.140625" style="49" customWidth="1"/>
    <col min="6921" max="6921" width="0" style="49" hidden="1" customWidth="1"/>
    <col min="6922" max="6922" width="3.5703125" style="49" bestFit="1" customWidth="1"/>
    <col min="6923" max="6923" width="6" style="49" customWidth="1"/>
    <col min="6924" max="6924" width="4.42578125" style="49" customWidth="1"/>
    <col min="6925" max="6925" width="16.42578125" style="49" customWidth="1"/>
    <col min="6926" max="6926" width="0.140625" style="49" customWidth="1"/>
    <col min="6927" max="6929" width="0" style="49" hidden="1" customWidth="1"/>
    <col min="6930" max="6930" width="12.85546875" style="49" customWidth="1"/>
    <col min="6931" max="6931" width="13.140625" style="49" customWidth="1"/>
    <col min="6932" max="6932" width="16" style="49" customWidth="1"/>
    <col min="6933" max="6933" width="0" style="49" hidden="1" customWidth="1"/>
    <col min="6934" max="6934" width="13.42578125" style="49" customWidth="1"/>
    <col min="6935" max="6935" width="12.7109375" style="49" customWidth="1"/>
    <col min="6936" max="6940" width="13.140625" style="49" customWidth="1"/>
    <col min="6941" max="6941" width="18.140625" style="49" customWidth="1"/>
    <col min="6942" max="6942" width="13.42578125" style="49" customWidth="1"/>
    <col min="6943" max="6943" width="13.140625" style="49" customWidth="1"/>
    <col min="6944" max="7175" width="9.140625" style="49"/>
    <col min="7176" max="7176" width="2.140625" style="49" customWidth="1"/>
    <col min="7177" max="7177" width="0" style="49" hidden="1" customWidth="1"/>
    <col min="7178" max="7178" width="3.5703125" style="49" bestFit="1" customWidth="1"/>
    <col min="7179" max="7179" width="6" style="49" customWidth="1"/>
    <col min="7180" max="7180" width="4.42578125" style="49" customWidth="1"/>
    <col min="7181" max="7181" width="16.42578125" style="49" customWidth="1"/>
    <col min="7182" max="7182" width="0.140625" style="49" customWidth="1"/>
    <col min="7183" max="7185" width="0" style="49" hidden="1" customWidth="1"/>
    <col min="7186" max="7186" width="12.85546875" style="49" customWidth="1"/>
    <col min="7187" max="7187" width="13.140625" style="49" customWidth="1"/>
    <col min="7188" max="7188" width="16" style="49" customWidth="1"/>
    <col min="7189" max="7189" width="0" style="49" hidden="1" customWidth="1"/>
    <col min="7190" max="7190" width="13.42578125" style="49" customWidth="1"/>
    <col min="7191" max="7191" width="12.7109375" style="49" customWidth="1"/>
    <col min="7192" max="7196" width="13.140625" style="49" customWidth="1"/>
    <col min="7197" max="7197" width="18.140625" style="49" customWidth="1"/>
    <col min="7198" max="7198" width="13.42578125" style="49" customWidth="1"/>
    <col min="7199" max="7199" width="13.140625" style="49" customWidth="1"/>
    <col min="7200" max="7431" width="9.140625" style="49"/>
    <col min="7432" max="7432" width="2.140625" style="49" customWidth="1"/>
    <col min="7433" max="7433" width="0" style="49" hidden="1" customWidth="1"/>
    <col min="7434" max="7434" width="3.5703125" style="49" bestFit="1" customWidth="1"/>
    <col min="7435" max="7435" width="6" style="49" customWidth="1"/>
    <col min="7436" max="7436" width="4.42578125" style="49" customWidth="1"/>
    <col min="7437" max="7437" width="16.42578125" style="49" customWidth="1"/>
    <col min="7438" max="7438" width="0.140625" style="49" customWidth="1"/>
    <col min="7439" max="7441" width="0" style="49" hidden="1" customWidth="1"/>
    <col min="7442" max="7442" width="12.85546875" style="49" customWidth="1"/>
    <col min="7443" max="7443" width="13.140625" style="49" customWidth="1"/>
    <col min="7444" max="7444" width="16" style="49" customWidth="1"/>
    <col min="7445" max="7445" width="0" style="49" hidden="1" customWidth="1"/>
    <col min="7446" max="7446" width="13.42578125" style="49" customWidth="1"/>
    <col min="7447" max="7447" width="12.7109375" style="49" customWidth="1"/>
    <col min="7448" max="7452" width="13.140625" style="49" customWidth="1"/>
    <col min="7453" max="7453" width="18.140625" style="49" customWidth="1"/>
    <col min="7454" max="7454" width="13.42578125" style="49" customWidth="1"/>
    <col min="7455" max="7455" width="13.140625" style="49" customWidth="1"/>
    <col min="7456" max="7687" width="9.140625" style="49"/>
    <col min="7688" max="7688" width="2.140625" style="49" customWidth="1"/>
    <col min="7689" max="7689" width="0" style="49" hidden="1" customWidth="1"/>
    <col min="7690" max="7690" width="3.5703125" style="49" bestFit="1" customWidth="1"/>
    <col min="7691" max="7691" width="6" style="49" customWidth="1"/>
    <col min="7692" max="7692" width="4.42578125" style="49" customWidth="1"/>
    <col min="7693" max="7693" width="16.42578125" style="49" customWidth="1"/>
    <col min="7694" max="7694" width="0.140625" style="49" customWidth="1"/>
    <col min="7695" max="7697" width="0" style="49" hidden="1" customWidth="1"/>
    <col min="7698" max="7698" width="12.85546875" style="49" customWidth="1"/>
    <col min="7699" max="7699" width="13.140625" style="49" customWidth="1"/>
    <col min="7700" max="7700" width="16" style="49" customWidth="1"/>
    <col min="7701" max="7701" width="0" style="49" hidden="1" customWidth="1"/>
    <col min="7702" max="7702" width="13.42578125" style="49" customWidth="1"/>
    <col min="7703" max="7703" width="12.7109375" style="49" customWidth="1"/>
    <col min="7704" max="7708" width="13.140625" style="49" customWidth="1"/>
    <col min="7709" max="7709" width="18.140625" style="49" customWidth="1"/>
    <col min="7710" max="7710" width="13.42578125" style="49" customWidth="1"/>
    <col min="7711" max="7711" width="13.140625" style="49" customWidth="1"/>
    <col min="7712" max="7943" width="9.140625" style="49"/>
    <col min="7944" max="7944" width="2.140625" style="49" customWidth="1"/>
    <col min="7945" max="7945" width="0" style="49" hidden="1" customWidth="1"/>
    <col min="7946" max="7946" width="3.5703125" style="49" bestFit="1" customWidth="1"/>
    <col min="7947" max="7947" width="6" style="49" customWidth="1"/>
    <col min="7948" max="7948" width="4.42578125" style="49" customWidth="1"/>
    <col min="7949" max="7949" width="16.42578125" style="49" customWidth="1"/>
    <col min="7950" max="7950" width="0.140625" style="49" customWidth="1"/>
    <col min="7951" max="7953" width="0" style="49" hidden="1" customWidth="1"/>
    <col min="7954" max="7954" width="12.85546875" style="49" customWidth="1"/>
    <col min="7955" max="7955" width="13.140625" style="49" customWidth="1"/>
    <col min="7956" max="7956" width="16" style="49" customWidth="1"/>
    <col min="7957" max="7957" width="0" style="49" hidden="1" customWidth="1"/>
    <col min="7958" max="7958" width="13.42578125" style="49" customWidth="1"/>
    <col min="7959" max="7959" width="12.7109375" style="49" customWidth="1"/>
    <col min="7960" max="7964" width="13.140625" style="49" customWidth="1"/>
    <col min="7965" max="7965" width="18.140625" style="49" customWidth="1"/>
    <col min="7966" max="7966" width="13.42578125" style="49" customWidth="1"/>
    <col min="7967" max="7967" width="13.140625" style="49" customWidth="1"/>
    <col min="7968" max="8199" width="9.140625" style="49"/>
    <col min="8200" max="8200" width="2.140625" style="49" customWidth="1"/>
    <col min="8201" max="8201" width="0" style="49" hidden="1" customWidth="1"/>
    <col min="8202" max="8202" width="3.5703125" style="49" bestFit="1" customWidth="1"/>
    <col min="8203" max="8203" width="6" style="49" customWidth="1"/>
    <col min="8204" max="8204" width="4.42578125" style="49" customWidth="1"/>
    <col min="8205" max="8205" width="16.42578125" style="49" customWidth="1"/>
    <col min="8206" max="8206" width="0.140625" style="49" customWidth="1"/>
    <col min="8207" max="8209" width="0" style="49" hidden="1" customWidth="1"/>
    <col min="8210" max="8210" width="12.85546875" style="49" customWidth="1"/>
    <col min="8211" max="8211" width="13.140625" style="49" customWidth="1"/>
    <col min="8212" max="8212" width="16" style="49" customWidth="1"/>
    <col min="8213" max="8213" width="0" style="49" hidden="1" customWidth="1"/>
    <col min="8214" max="8214" width="13.42578125" style="49" customWidth="1"/>
    <col min="8215" max="8215" width="12.7109375" style="49" customWidth="1"/>
    <col min="8216" max="8220" width="13.140625" style="49" customWidth="1"/>
    <col min="8221" max="8221" width="18.140625" style="49" customWidth="1"/>
    <col min="8222" max="8222" width="13.42578125" style="49" customWidth="1"/>
    <col min="8223" max="8223" width="13.140625" style="49" customWidth="1"/>
    <col min="8224" max="8455" width="9.140625" style="49"/>
    <col min="8456" max="8456" width="2.140625" style="49" customWidth="1"/>
    <col min="8457" max="8457" width="0" style="49" hidden="1" customWidth="1"/>
    <col min="8458" max="8458" width="3.5703125" style="49" bestFit="1" customWidth="1"/>
    <col min="8459" max="8459" width="6" style="49" customWidth="1"/>
    <col min="8460" max="8460" width="4.42578125" style="49" customWidth="1"/>
    <col min="8461" max="8461" width="16.42578125" style="49" customWidth="1"/>
    <col min="8462" max="8462" width="0.140625" style="49" customWidth="1"/>
    <col min="8463" max="8465" width="0" style="49" hidden="1" customWidth="1"/>
    <col min="8466" max="8466" width="12.85546875" style="49" customWidth="1"/>
    <col min="8467" max="8467" width="13.140625" style="49" customWidth="1"/>
    <col min="8468" max="8468" width="16" style="49" customWidth="1"/>
    <col min="8469" max="8469" width="0" style="49" hidden="1" customWidth="1"/>
    <col min="8470" max="8470" width="13.42578125" style="49" customWidth="1"/>
    <col min="8471" max="8471" width="12.7109375" style="49" customWidth="1"/>
    <col min="8472" max="8476" width="13.140625" style="49" customWidth="1"/>
    <col min="8477" max="8477" width="18.140625" style="49" customWidth="1"/>
    <col min="8478" max="8478" width="13.42578125" style="49" customWidth="1"/>
    <col min="8479" max="8479" width="13.140625" style="49" customWidth="1"/>
    <col min="8480" max="8711" width="9.140625" style="49"/>
    <col min="8712" max="8712" width="2.140625" style="49" customWidth="1"/>
    <col min="8713" max="8713" width="0" style="49" hidden="1" customWidth="1"/>
    <col min="8714" max="8714" width="3.5703125" style="49" bestFit="1" customWidth="1"/>
    <col min="8715" max="8715" width="6" style="49" customWidth="1"/>
    <col min="8716" max="8716" width="4.42578125" style="49" customWidth="1"/>
    <col min="8717" max="8717" width="16.42578125" style="49" customWidth="1"/>
    <col min="8718" max="8718" width="0.140625" style="49" customWidth="1"/>
    <col min="8719" max="8721" width="0" style="49" hidden="1" customWidth="1"/>
    <col min="8722" max="8722" width="12.85546875" style="49" customWidth="1"/>
    <col min="8723" max="8723" width="13.140625" style="49" customWidth="1"/>
    <col min="8724" max="8724" width="16" style="49" customWidth="1"/>
    <col min="8725" max="8725" width="0" style="49" hidden="1" customWidth="1"/>
    <col min="8726" max="8726" width="13.42578125" style="49" customWidth="1"/>
    <col min="8727" max="8727" width="12.7109375" style="49" customWidth="1"/>
    <col min="8728" max="8732" width="13.140625" style="49" customWidth="1"/>
    <col min="8733" max="8733" width="18.140625" style="49" customWidth="1"/>
    <col min="8734" max="8734" width="13.42578125" style="49" customWidth="1"/>
    <col min="8735" max="8735" width="13.140625" style="49" customWidth="1"/>
    <col min="8736" max="8967" width="9.140625" style="49"/>
    <col min="8968" max="8968" width="2.140625" style="49" customWidth="1"/>
    <col min="8969" max="8969" width="0" style="49" hidden="1" customWidth="1"/>
    <col min="8970" max="8970" width="3.5703125" style="49" bestFit="1" customWidth="1"/>
    <col min="8971" max="8971" width="6" style="49" customWidth="1"/>
    <col min="8972" max="8972" width="4.42578125" style="49" customWidth="1"/>
    <col min="8973" max="8973" width="16.42578125" style="49" customWidth="1"/>
    <col min="8974" max="8974" width="0.140625" style="49" customWidth="1"/>
    <col min="8975" max="8977" width="0" style="49" hidden="1" customWidth="1"/>
    <col min="8978" max="8978" width="12.85546875" style="49" customWidth="1"/>
    <col min="8979" max="8979" width="13.140625" style="49" customWidth="1"/>
    <col min="8980" max="8980" width="16" style="49" customWidth="1"/>
    <col min="8981" max="8981" width="0" style="49" hidden="1" customWidth="1"/>
    <col min="8982" max="8982" width="13.42578125" style="49" customWidth="1"/>
    <col min="8983" max="8983" width="12.7109375" style="49" customWidth="1"/>
    <col min="8984" max="8988" width="13.140625" style="49" customWidth="1"/>
    <col min="8989" max="8989" width="18.140625" style="49" customWidth="1"/>
    <col min="8990" max="8990" width="13.42578125" style="49" customWidth="1"/>
    <col min="8991" max="8991" width="13.140625" style="49" customWidth="1"/>
    <col min="8992" max="9223" width="9.140625" style="49"/>
    <col min="9224" max="9224" width="2.140625" style="49" customWidth="1"/>
    <col min="9225" max="9225" width="0" style="49" hidden="1" customWidth="1"/>
    <col min="9226" max="9226" width="3.5703125" style="49" bestFit="1" customWidth="1"/>
    <col min="9227" max="9227" width="6" style="49" customWidth="1"/>
    <col min="9228" max="9228" width="4.42578125" style="49" customWidth="1"/>
    <col min="9229" max="9229" width="16.42578125" style="49" customWidth="1"/>
    <col min="9230" max="9230" width="0.140625" style="49" customWidth="1"/>
    <col min="9231" max="9233" width="0" style="49" hidden="1" customWidth="1"/>
    <col min="9234" max="9234" width="12.85546875" style="49" customWidth="1"/>
    <col min="9235" max="9235" width="13.140625" style="49" customWidth="1"/>
    <col min="9236" max="9236" width="16" style="49" customWidth="1"/>
    <col min="9237" max="9237" width="0" style="49" hidden="1" customWidth="1"/>
    <col min="9238" max="9238" width="13.42578125" style="49" customWidth="1"/>
    <col min="9239" max="9239" width="12.7109375" style="49" customWidth="1"/>
    <col min="9240" max="9244" width="13.140625" style="49" customWidth="1"/>
    <col min="9245" max="9245" width="18.140625" style="49" customWidth="1"/>
    <col min="9246" max="9246" width="13.42578125" style="49" customWidth="1"/>
    <col min="9247" max="9247" width="13.140625" style="49" customWidth="1"/>
    <col min="9248" max="9479" width="9.140625" style="49"/>
    <col min="9480" max="9480" width="2.140625" style="49" customWidth="1"/>
    <col min="9481" max="9481" width="0" style="49" hidden="1" customWidth="1"/>
    <col min="9482" max="9482" width="3.5703125" style="49" bestFit="1" customWidth="1"/>
    <col min="9483" max="9483" width="6" style="49" customWidth="1"/>
    <col min="9484" max="9484" width="4.42578125" style="49" customWidth="1"/>
    <col min="9485" max="9485" width="16.42578125" style="49" customWidth="1"/>
    <col min="9486" max="9486" width="0.140625" style="49" customWidth="1"/>
    <col min="9487" max="9489" width="0" style="49" hidden="1" customWidth="1"/>
    <col min="9490" max="9490" width="12.85546875" style="49" customWidth="1"/>
    <col min="9491" max="9491" width="13.140625" style="49" customWidth="1"/>
    <col min="9492" max="9492" width="16" style="49" customWidth="1"/>
    <col min="9493" max="9493" width="0" style="49" hidden="1" customWidth="1"/>
    <col min="9494" max="9494" width="13.42578125" style="49" customWidth="1"/>
    <col min="9495" max="9495" width="12.7109375" style="49" customWidth="1"/>
    <col min="9496" max="9500" width="13.140625" style="49" customWidth="1"/>
    <col min="9501" max="9501" width="18.140625" style="49" customWidth="1"/>
    <col min="9502" max="9502" width="13.42578125" style="49" customWidth="1"/>
    <col min="9503" max="9503" width="13.140625" style="49" customWidth="1"/>
    <col min="9504" max="9735" width="9.140625" style="49"/>
    <col min="9736" max="9736" width="2.140625" style="49" customWidth="1"/>
    <col min="9737" max="9737" width="0" style="49" hidden="1" customWidth="1"/>
    <col min="9738" max="9738" width="3.5703125" style="49" bestFit="1" customWidth="1"/>
    <col min="9739" max="9739" width="6" style="49" customWidth="1"/>
    <col min="9740" max="9740" width="4.42578125" style="49" customWidth="1"/>
    <col min="9741" max="9741" width="16.42578125" style="49" customWidth="1"/>
    <col min="9742" max="9742" width="0.140625" style="49" customWidth="1"/>
    <col min="9743" max="9745" width="0" style="49" hidden="1" customWidth="1"/>
    <col min="9746" max="9746" width="12.85546875" style="49" customWidth="1"/>
    <col min="9747" max="9747" width="13.140625" style="49" customWidth="1"/>
    <col min="9748" max="9748" width="16" style="49" customWidth="1"/>
    <col min="9749" max="9749" width="0" style="49" hidden="1" customWidth="1"/>
    <col min="9750" max="9750" width="13.42578125" style="49" customWidth="1"/>
    <col min="9751" max="9751" width="12.7109375" style="49" customWidth="1"/>
    <col min="9752" max="9756" width="13.140625" style="49" customWidth="1"/>
    <col min="9757" max="9757" width="18.140625" style="49" customWidth="1"/>
    <col min="9758" max="9758" width="13.42578125" style="49" customWidth="1"/>
    <col min="9759" max="9759" width="13.140625" style="49" customWidth="1"/>
    <col min="9760" max="9991" width="9.140625" style="49"/>
    <col min="9992" max="9992" width="2.140625" style="49" customWidth="1"/>
    <col min="9993" max="9993" width="0" style="49" hidden="1" customWidth="1"/>
    <col min="9994" max="9994" width="3.5703125" style="49" bestFit="1" customWidth="1"/>
    <col min="9995" max="9995" width="6" style="49" customWidth="1"/>
    <col min="9996" max="9996" width="4.42578125" style="49" customWidth="1"/>
    <col min="9997" max="9997" width="16.42578125" style="49" customWidth="1"/>
    <col min="9998" max="9998" width="0.140625" style="49" customWidth="1"/>
    <col min="9999" max="10001" width="0" style="49" hidden="1" customWidth="1"/>
    <col min="10002" max="10002" width="12.85546875" style="49" customWidth="1"/>
    <col min="10003" max="10003" width="13.140625" style="49" customWidth="1"/>
    <col min="10004" max="10004" width="16" style="49" customWidth="1"/>
    <col min="10005" max="10005" width="0" style="49" hidden="1" customWidth="1"/>
    <col min="10006" max="10006" width="13.42578125" style="49" customWidth="1"/>
    <col min="10007" max="10007" width="12.7109375" style="49" customWidth="1"/>
    <col min="10008" max="10012" width="13.140625" style="49" customWidth="1"/>
    <col min="10013" max="10013" width="18.140625" style="49" customWidth="1"/>
    <col min="10014" max="10014" width="13.42578125" style="49" customWidth="1"/>
    <col min="10015" max="10015" width="13.140625" style="49" customWidth="1"/>
    <col min="10016" max="10247" width="9.140625" style="49"/>
    <col min="10248" max="10248" width="2.140625" style="49" customWidth="1"/>
    <col min="10249" max="10249" width="0" style="49" hidden="1" customWidth="1"/>
    <col min="10250" max="10250" width="3.5703125" style="49" bestFit="1" customWidth="1"/>
    <col min="10251" max="10251" width="6" style="49" customWidth="1"/>
    <col min="10252" max="10252" width="4.42578125" style="49" customWidth="1"/>
    <col min="10253" max="10253" width="16.42578125" style="49" customWidth="1"/>
    <col min="10254" max="10254" width="0.140625" style="49" customWidth="1"/>
    <col min="10255" max="10257" width="0" style="49" hidden="1" customWidth="1"/>
    <col min="10258" max="10258" width="12.85546875" style="49" customWidth="1"/>
    <col min="10259" max="10259" width="13.140625" style="49" customWidth="1"/>
    <col min="10260" max="10260" width="16" style="49" customWidth="1"/>
    <col min="10261" max="10261" width="0" style="49" hidden="1" customWidth="1"/>
    <col min="10262" max="10262" width="13.42578125" style="49" customWidth="1"/>
    <col min="10263" max="10263" width="12.7109375" style="49" customWidth="1"/>
    <col min="10264" max="10268" width="13.140625" style="49" customWidth="1"/>
    <col min="10269" max="10269" width="18.140625" style="49" customWidth="1"/>
    <col min="10270" max="10270" width="13.42578125" style="49" customWidth="1"/>
    <col min="10271" max="10271" width="13.140625" style="49" customWidth="1"/>
    <col min="10272" max="10503" width="9.140625" style="49"/>
    <col min="10504" max="10504" width="2.140625" style="49" customWidth="1"/>
    <col min="10505" max="10505" width="0" style="49" hidden="1" customWidth="1"/>
    <col min="10506" max="10506" width="3.5703125" style="49" bestFit="1" customWidth="1"/>
    <col min="10507" max="10507" width="6" style="49" customWidth="1"/>
    <col min="10508" max="10508" width="4.42578125" style="49" customWidth="1"/>
    <col min="10509" max="10509" width="16.42578125" style="49" customWidth="1"/>
    <col min="10510" max="10510" width="0.140625" style="49" customWidth="1"/>
    <col min="10511" max="10513" width="0" style="49" hidden="1" customWidth="1"/>
    <col min="10514" max="10514" width="12.85546875" style="49" customWidth="1"/>
    <col min="10515" max="10515" width="13.140625" style="49" customWidth="1"/>
    <col min="10516" max="10516" width="16" style="49" customWidth="1"/>
    <col min="10517" max="10517" width="0" style="49" hidden="1" customWidth="1"/>
    <col min="10518" max="10518" width="13.42578125" style="49" customWidth="1"/>
    <col min="10519" max="10519" width="12.7109375" style="49" customWidth="1"/>
    <col min="10520" max="10524" width="13.140625" style="49" customWidth="1"/>
    <col min="10525" max="10525" width="18.140625" style="49" customWidth="1"/>
    <col min="10526" max="10526" width="13.42578125" style="49" customWidth="1"/>
    <col min="10527" max="10527" width="13.140625" style="49" customWidth="1"/>
    <col min="10528" max="10759" width="9.140625" style="49"/>
    <col min="10760" max="10760" width="2.140625" style="49" customWidth="1"/>
    <col min="10761" max="10761" width="0" style="49" hidden="1" customWidth="1"/>
    <col min="10762" max="10762" width="3.5703125" style="49" bestFit="1" customWidth="1"/>
    <col min="10763" max="10763" width="6" style="49" customWidth="1"/>
    <col min="10764" max="10764" width="4.42578125" style="49" customWidth="1"/>
    <col min="10765" max="10765" width="16.42578125" style="49" customWidth="1"/>
    <col min="10766" max="10766" width="0.140625" style="49" customWidth="1"/>
    <col min="10767" max="10769" width="0" style="49" hidden="1" customWidth="1"/>
    <col min="10770" max="10770" width="12.85546875" style="49" customWidth="1"/>
    <col min="10771" max="10771" width="13.140625" style="49" customWidth="1"/>
    <col min="10772" max="10772" width="16" style="49" customWidth="1"/>
    <col min="10773" max="10773" width="0" style="49" hidden="1" customWidth="1"/>
    <col min="10774" max="10774" width="13.42578125" style="49" customWidth="1"/>
    <col min="10775" max="10775" width="12.7109375" style="49" customWidth="1"/>
    <col min="10776" max="10780" width="13.140625" style="49" customWidth="1"/>
    <col min="10781" max="10781" width="18.140625" style="49" customWidth="1"/>
    <col min="10782" max="10782" width="13.42578125" style="49" customWidth="1"/>
    <col min="10783" max="10783" width="13.140625" style="49" customWidth="1"/>
    <col min="10784" max="11015" width="9.140625" style="49"/>
    <col min="11016" max="11016" width="2.140625" style="49" customWidth="1"/>
    <col min="11017" max="11017" width="0" style="49" hidden="1" customWidth="1"/>
    <col min="11018" max="11018" width="3.5703125" style="49" bestFit="1" customWidth="1"/>
    <col min="11019" max="11019" width="6" style="49" customWidth="1"/>
    <col min="11020" max="11020" width="4.42578125" style="49" customWidth="1"/>
    <col min="11021" max="11021" width="16.42578125" style="49" customWidth="1"/>
    <col min="11022" max="11022" width="0.140625" style="49" customWidth="1"/>
    <col min="11023" max="11025" width="0" style="49" hidden="1" customWidth="1"/>
    <col min="11026" max="11026" width="12.85546875" style="49" customWidth="1"/>
    <col min="11027" max="11027" width="13.140625" style="49" customWidth="1"/>
    <col min="11028" max="11028" width="16" style="49" customWidth="1"/>
    <col min="11029" max="11029" width="0" style="49" hidden="1" customWidth="1"/>
    <col min="11030" max="11030" width="13.42578125" style="49" customWidth="1"/>
    <col min="11031" max="11031" width="12.7109375" style="49" customWidth="1"/>
    <col min="11032" max="11036" width="13.140625" style="49" customWidth="1"/>
    <col min="11037" max="11037" width="18.140625" style="49" customWidth="1"/>
    <col min="11038" max="11038" width="13.42578125" style="49" customWidth="1"/>
    <col min="11039" max="11039" width="13.140625" style="49" customWidth="1"/>
    <col min="11040" max="11271" width="9.140625" style="49"/>
    <col min="11272" max="11272" width="2.140625" style="49" customWidth="1"/>
    <col min="11273" max="11273" width="0" style="49" hidden="1" customWidth="1"/>
    <col min="11274" max="11274" width="3.5703125" style="49" bestFit="1" customWidth="1"/>
    <col min="11275" max="11275" width="6" style="49" customWidth="1"/>
    <col min="11276" max="11276" width="4.42578125" style="49" customWidth="1"/>
    <col min="11277" max="11277" width="16.42578125" style="49" customWidth="1"/>
    <col min="11278" max="11278" width="0.140625" style="49" customWidth="1"/>
    <col min="11279" max="11281" width="0" style="49" hidden="1" customWidth="1"/>
    <col min="11282" max="11282" width="12.85546875" style="49" customWidth="1"/>
    <col min="11283" max="11283" width="13.140625" style="49" customWidth="1"/>
    <col min="11284" max="11284" width="16" style="49" customWidth="1"/>
    <col min="11285" max="11285" width="0" style="49" hidden="1" customWidth="1"/>
    <col min="11286" max="11286" width="13.42578125" style="49" customWidth="1"/>
    <col min="11287" max="11287" width="12.7109375" style="49" customWidth="1"/>
    <col min="11288" max="11292" width="13.140625" style="49" customWidth="1"/>
    <col min="11293" max="11293" width="18.140625" style="49" customWidth="1"/>
    <col min="11294" max="11294" width="13.42578125" style="49" customWidth="1"/>
    <col min="11295" max="11295" width="13.140625" style="49" customWidth="1"/>
    <col min="11296" max="11527" width="9.140625" style="49"/>
    <col min="11528" max="11528" width="2.140625" style="49" customWidth="1"/>
    <col min="11529" max="11529" width="0" style="49" hidden="1" customWidth="1"/>
    <col min="11530" max="11530" width="3.5703125" style="49" bestFit="1" customWidth="1"/>
    <col min="11531" max="11531" width="6" style="49" customWidth="1"/>
    <col min="11532" max="11532" width="4.42578125" style="49" customWidth="1"/>
    <col min="11533" max="11533" width="16.42578125" style="49" customWidth="1"/>
    <col min="11534" max="11534" width="0.140625" style="49" customWidth="1"/>
    <col min="11535" max="11537" width="0" style="49" hidden="1" customWidth="1"/>
    <col min="11538" max="11538" width="12.85546875" style="49" customWidth="1"/>
    <col min="11539" max="11539" width="13.140625" style="49" customWidth="1"/>
    <col min="11540" max="11540" width="16" style="49" customWidth="1"/>
    <col min="11541" max="11541" width="0" style="49" hidden="1" customWidth="1"/>
    <col min="11542" max="11542" width="13.42578125" style="49" customWidth="1"/>
    <col min="11543" max="11543" width="12.7109375" style="49" customWidth="1"/>
    <col min="11544" max="11548" width="13.140625" style="49" customWidth="1"/>
    <col min="11549" max="11549" width="18.140625" style="49" customWidth="1"/>
    <col min="11550" max="11550" width="13.42578125" style="49" customWidth="1"/>
    <col min="11551" max="11551" width="13.140625" style="49" customWidth="1"/>
    <col min="11552" max="11783" width="9.140625" style="49"/>
    <col min="11784" max="11784" width="2.140625" style="49" customWidth="1"/>
    <col min="11785" max="11785" width="0" style="49" hidden="1" customWidth="1"/>
    <col min="11786" max="11786" width="3.5703125" style="49" bestFit="1" customWidth="1"/>
    <col min="11787" max="11787" width="6" style="49" customWidth="1"/>
    <col min="11788" max="11788" width="4.42578125" style="49" customWidth="1"/>
    <col min="11789" max="11789" width="16.42578125" style="49" customWidth="1"/>
    <col min="11790" max="11790" width="0.140625" style="49" customWidth="1"/>
    <col min="11791" max="11793" width="0" style="49" hidden="1" customWidth="1"/>
    <col min="11794" max="11794" width="12.85546875" style="49" customWidth="1"/>
    <col min="11795" max="11795" width="13.140625" style="49" customWidth="1"/>
    <col min="11796" max="11796" width="16" style="49" customWidth="1"/>
    <col min="11797" max="11797" width="0" style="49" hidden="1" customWidth="1"/>
    <col min="11798" max="11798" width="13.42578125" style="49" customWidth="1"/>
    <col min="11799" max="11799" width="12.7109375" style="49" customWidth="1"/>
    <col min="11800" max="11804" width="13.140625" style="49" customWidth="1"/>
    <col min="11805" max="11805" width="18.140625" style="49" customWidth="1"/>
    <col min="11806" max="11806" width="13.42578125" style="49" customWidth="1"/>
    <col min="11807" max="11807" width="13.140625" style="49" customWidth="1"/>
    <col min="11808" max="12039" width="9.140625" style="49"/>
    <col min="12040" max="12040" width="2.140625" style="49" customWidth="1"/>
    <col min="12041" max="12041" width="0" style="49" hidden="1" customWidth="1"/>
    <col min="12042" max="12042" width="3.5703125" style="49" bestFit="1" customWidth="1"/>
    <col min="12043" max="12043" width="6" style="49" customWidth="1"/>
    <col min="12044" max="12044" width="4.42578125" style="49" customWidth="1"/>
    <col min="12045" max="12045" width="16.42578125" style="49" customWidth="1"/>
    <col min="12046" max="12046" width="0.140625" style="49" customWidth="1"/>
    <col min="12047" max="12049" width="0" style="49" hidden="1" customWidth="1"/>
    <col min="12050" max="12050" width="12.85546875" style="49" customWidth="1"/>
    <col min="12051" max="12051" width="13.140625" style="49" customWidth="1"/>
    <col min="12052" max="12052" width="16" style="49" customWidth="1"/>
    <col min="12053" max="12053" width="0" style="49" hidden="1" customWidth="1"/>
    <col min="12054" max="12054" width="13.42578125" style="49" customWidth="1"/>
    <col min="12055" max="12055" width="12.7109375" style="49" customWidth="1"/>
    <col min="12056" max="12060" width="13.140625" style="49" customWidth="1"/>
    <col min="12061" max="12061" width="18.140625" style="49" customWidth="1"/>
    <col min="12062" max="12062" width="13.42578125" style="49" customWidth="1"/>
    <col min="12063" max="12063" width="13.140625" style="49" customWidth="1"/>
    <col min="12064" max="12295" width="9.140625" style="49"/>
    <col min="12296" max="12296" width="2.140625" style="49" customWidth="1"/>
    <col min="12297" max="12297" width="0" style="49" hidden="1" customWidth="1"/>
    <col min="12298" max="12298" width="3.5703125" style="49" bestFit="1" customWidth="1"/>
    <col min="12299" max="12299" width="6" style="49" customWidth="1"/>
    <col min="12300" max="12300" width="4.42578125" style="49" customWidth="1"/>
    <col min="12301" max="12301" width="16.42578125" style="49" customWidth="1"/>
    <col min="12302" max="12302" width="0.140625" style="49" customWidth="1"/>
    <col min="12303" max="12305" width="0" style="49" hidden="1" customWidth="1"/>
    <col min="12306" max="12306" width="12.85546875" style="49" customWidth="1"/>
    <col min="12307" max="12307" width="13.140625" style="49" customWidth="1"/>
    <col min="12308" max="12308" width="16" style="49" customWidth="1"/>
    <col min="12309" max="12309" width="0" style="49" hidden="1" customWidth="1"/>
    <col min="12310" max="12310" width="13.42578125" style="49" customWidth="1"/>
    <col min="12311" max="12311" width="12.7109375" style="49" customWidth="1"/>
    <col min="12312" max="12316" width="13.140625" style="49" customWidth="1"/>
    <col min="12317" max="12317" width="18.140625" style="49" customWidth="1"/>
    <col min="12318" max="12318" width="13.42578125" style="49" customWidth="1"/>
    <col min="12319" max="12319" width="13.140625" style="49" customWidth="1"/>
    <col min="12320" max="12551" width="9.140625" style="49"/>
    <col min="12552" max="12552" width="2.140625" style="49" customWidth="1"/>
    <col min="12553" max="12553" width="0" style="49" hidden="1" customWidth="1"/>
    <col min="12554" max="12554" width="3.5703125" style="49" bestFit="1" customWidth="1"/>
    <col min="12555" max="12555" width="6" style="49" customWidth="1"/>
    <col min="12556" max="12556" width="4.42578125" style="49" customWidth="1"/>
    <col min="12557" max="12557" width="16.42578125" style="49" customWidth="1"/>
    <col min="12558" max="12558" width="0.140625" style="49" customWidth="1"/>
    <col min="12559" max="12561" width="0" style="49" hidden="1" customWidth="1"/>
    <col min="12562" max="12562" width="12.85546875" style="49" customWidth="1"/>
    <col min="12563" max="12563" width="13.140625" style="49" customWidth="1"/>
    <col min="12564" max="12564" width="16" style="49" customWidth="1"/>
    <col min="12565" max="12565" width="0" style="49" hidden="1" customWidth="1"/>
    <col min="12566" max="12566" width="13.42578125" style="49" customWidth="1"/>
    <col min="12567" max="12567" width="12.7109375" style="49" customWidth="1"/>
    <col min="12568" max="12572" width="13.140625" style="49" customWidth="1"/>
    <col min="12573" max="12573" width="18.140625" style="49" customWidth="1"/>
    <col min="12574" max="12574" width="13.42578125" style="49" customWidth="1"/>
    <col min="12575" max="12575" width="13.140625" style="49" customWidth="1"/>
    <col min="12576" max="12807" width="9.140625" style="49"/>
    <col min="12808" max="12808" width="2.140625" style="49" customWidth="1"/>
    <col min="12809" max="12809" width="0" style="49" hidden="1" customWidth="1"/>
    <col min="12810" max="12810" width="3.5703125" style="49" bestFit="1" customWidth="1"/>
    <col min="12811" max="12811" width="6" style="49" customWidth="1"/>
    <col min="12812" max="12812" width="4.42578125" style="49" customWidth="1"/>
    <col min="12813" max="12813" width="16.42578125" style="49" customWidth="1"/>
    <col min="12814" max="12814" width="0.140625" style="49" customWidth="1"/>
    <col min="12815" max="12817" width="0" style="49" hidden="1" customWidth="1"/>
    <col min="12818" max="12818" width="12.85546875" style="49" customWidth="1"/>
    <col min="12819" max="12819" width="13.140625" style="49" customWidth="1"/>
    <col min="12820" max="12820" width="16" style="49" customWidth="1"/>
    <col min="12821" max="12821" width="0" style="49" hidden="1" customWidth="1"/>
    <col min="12822" max="12822" width="13.42578125" style="49" customWidth="1"/>
    <col min="12823" max="12823" width="12.7109375" style="49" customWidth="1"/>
    <col min="12824" max="12828" width="13.140625" style="49" customWidth="1"/>
    <col min="12829" max="12829" width="18.140625" style="49" customWidth="1"/>
    <col min="12830" max="12830" width="13.42578125" style="49" customWidth="1"/>
    <col min="12831" max="12831" width="13.140625" style="49" customWidth="1"/>
    <col min="12832" max="13063" width="9.140625" style="49"/>
    <col min="13064" max="13064" width="2.140625" style="49" customWidth="1"/>
    <col min="13065" max="13065" width="0" style="49" hidden="1" customWidth="1"/>
    <col min="13066" max="13066" width="3.5703125" style="49" bestFit="1" customWidth="1"/>
    <col min="13067" max="13067" width="6" style="49" customWidth="1"/>
    <col min="13068" max="13068" width="4.42578125" style="49" customWidth="1"/>
    <col min="13069" max="13069" width="16.42578125" style="49" customWidth="1"/>
    <col min="13070" max="13070" width="0.140625" style="49" customWidth="1"/>
    <col min="13071" max="13073" width="0" style="49" hidden="1" customWidth="1"/>
    <col min="13074" max="13074" width="12.85546875" style="49" customWidth="1"/>
    <col min="13075" max="13075" width="13.140625" style="49" customWidth="1"/>
    <col min="13076" max="13076" width="16" style="49" customWidth="1"/>
    <col min="13077" max="13077" width="0" style="49" hidden="1" customWidth="1"/>
    <col min="13078" max="13078" width="13.42578125" style="49" customWidth="1"/>
    <col min="13079" max="13079" width="12.7109375" style="49" customWidth="1"/>
    <col min="13080" max="13084" width="13.140625" style="49" customWidth="1"/>
    <col min="13085" max="13085" width="18.140625" style="49" customWidth="1"/>
    <col min="13086" max="13086" width="13.42578125" style="49" customWidth="1"/>
    <col min="13087" max="13087" width="13.140625" style="49" customWidth="1"/>
    <col min="13088" max="13319" width="9.140625" style="49"/>
    <col min="13320" max="13320" width="2.140625" style="49" customWidth="1"/>
    <col min="13321" max="13321" width="0" style="49" hidden="1" customWidth="1"/>
    <col min="13322" max="13322" width="3.5703125" style="49" bestFit="1" customWidth="1"/>
    <col min="13323" max="13323" width="6" style="49" customWidth="1"/>
    <col min="13324" max="13324" width="4.42578125" style="49" customWidth="1"/>
    <col min="13325" max="13325" width="16.42578125" style="49" customWidth="1"/>
    <col min="13326" max="13326" width="0.140625" style="49" customWidth="1"/>
    <col min="13327" max="13329" width="0" style="49" hidden="1" customWidth="1"/>
    <col min="13330" max="13330" width="12.85546875" style="49" customWidth="1"/>
    <col min="13331" max="13331" width="13.140625" style="49" customWidth="1"/>
    <col min="13332" max="13332" width="16" style="49" customWidth="1"/>
    <col min="13333" max="13333" width="0" style="49" hidden="1" customWidth="1"/>
    <col min="13334" max="13334" width="13.42578125" style="49" customWidth="1"/>
    <col min="13335" max="13335" width="12.7109375" style="49" customWidth="1"/>
    <col min="13336" max="13340" width="13.140625" style="49" customWidth="1"/>
    <col min="13341" max="13341" width="18.140625" style="49" customWidth="1"/>
    <col min="13342" max="13342" width="13.42578125" style="49" customWidth="1"/>
    <col min="13343" max="13343" width="13.140625" style="49" customWidth="1"/>
    <col min="13344" max="13575" width="9.140625" style="49"/>
    <col min="13576" max="13576" width="2.140625" style="49" customWidth="1"/>
    <col min="13577" max="13577" width="0" style="49" hidden="1" customWidth="1"/>
    <col min="13578" max="13578" width="3.5703125" style="49" bestFit="1" customWidth="1"/>
    <col min="13579" max="13579" width="6" style="49" customWidth="1"/>
    <col min="13580" max="13580" width="4.42578125" style="49" customWidth="1"/>
    <col min="13581" max="13581" width="16.42578125" style="49" customWidth="1"/>
    <col min="13582" max="13582" width="0.140625" style="49" customWidth="1"/>
    <col min="13583" max="13585" width="0" style="49" hidden="1" customWidth="1"/>
    <col min="13586" max="13586" width="12.85546875" style="49" customWidth="1"/>
    <col min="13587" max="13587" width="13.140625" style="49" customWidth="1"/>
    <col min="13588" max="13588" width="16" style="49" customWidth="1"/>
    <col min="13589" max="13589" width="0" style="49" hidden="1" customWidth="1"/>
    <col min="13590" max="13590" width="13.42578125" style="49" customWidth="1"/>
    <col min="13591" max="13591" width="12.7109375" style="49" customWidth="1"/>
    <col min="13592" max="13596" width="13.140625" style="49" customWidth="1"/>
    <col min="13597" max="13597" width="18.140625" style="49" customWidth="1"/>
    <col min="13598" max="13598" width="13.42578125" style="49" customWidth="1"/>
    <col min="13599" max="13599" width="13.140625" style="49" customWidth="1"/>
    <col min="13600" max="13831" width="9.140625" style="49"/>
    <col min="13832" max="13832" width="2.140625" style="49" customWidth="1"/>
    <col min="13833" max="13833" width="0" style="49" hidden="1" customWidth="1"/>
    <col min="13834" max="13834" width="3.5703125" style="49" bestFit="1" customWidth="1"/>
    <col min="13835" max="13835" width="6" style="49" customWidth="1"/>
    <col min="13836" max="13836" width="4.42578125" style="49" customWidth="1"/>
    <col min="13837" max="13837" width="16.42578125" style="49" customWidth="1"/>
    <col min="13838" max="13838" width="0.140625" style="49" customWidth="1"/>
    <col min="13839" max="13841" width="0" style="49" hidden="1" customWidth="1"/>
    <col min="13842" max="13842" width="12.85546875" style="49" customWidth="1"/>
    <col min="13843" max="13843" width="13.140625" style="49" customWidth="1"/>
    <col min="13844" max="13844" width="16" style="49" customWidth="1"/>
    <col min="13845" max="13845" width="0" style="49" hidden="1" customWidth="1"/>
    <col min="13846" max="13846" width="13.42578125" style="49" customWidth="1"/>
    <col min="13847" max="13847" width="12.7109375" style="49" customWidth="1"/>
    <col min="13848" max="13852" width="13.140625" style="49" customWidth="1"/>
    <col min="13853" max="13853" width="18.140625" style="49" customWidth="1"/>
    <col min="13854" max="13854" width="13.42578125" style="49" customWidth="1"/>
    <col min="13855" max="13855" width="13.140625" style="49" customWidth="1"/>
    <col min="13856" max="14087" width="9.140625" style="49"/>
    <col min="14088" max="14088" width="2.140625" style="49" customWidth="1"/>
    <col min="14089" max="14089" width="0" style="49" hidden="1" customWidth="1"/>
    <col min="14090" max="14090" width="3.5703125" style="49" bestFit="1" customWidth="1"/>
    <col min="14091" max="14091" width="6" style="49" customWidth="1"/>
    <col min="14092" max="14092" width="4.42578125" style="49" customWidth="1"/>
    <col min="14093" max="14093" width="16.42578125" style="49" customWidth="1"/>
    <col min="14094" max="14094" width="0.140625" style="49" customWidth="1"/>
    <col min="14095" max="14097" width="0" style="49" hidden="1" customWidth="1"/>
    <col min="14098" max="14098" width="12.85546875" style="49" customWidth="1"/>
    <col min="14099" max="14099" width="13.140625" style="49" customWidth="1"/>
    <col min="14100" max="14100" width="16" style="49" customWidth="1"/>
    <col min="14101" max="14101" width="0" style="49" hidden="1" customWidth="1"/>
    <col min="14102" max="14102" width="13.42578125" style="49" customWidth="1"/>
    <col min="14103" max="14103" width="12.7109375" style="49" customWidth="1"/>
    <col min="14104" max="14108" width="13.140625" style="49" customWidth="1"/>
    <col min="14109" max="14109" width="18.140625" style="49" customWidth="1"/>
    <col min="14110" max="14110" width="13.42578125" style="49" customWidth="1"/>
    <col min="14111" max="14111" width="13.140625" style="49" customWidth="1"/>
    <col min="14112" max="14343" width="9.140625" style="49"/>
    <col min="14344" max="14344" width="2.140625" style="49" customWidth="1"/>
    <col min="14345" max="14345" width="0" style="49" hidden="1" customWidth="1"/>
    <col min="14346" max="14346" width="3.5703125" style="49" bestFit="1" customWidth="1"/>
    <col min="14347" max="14347" width="6" style="49" customWidth="1"/>
    <col min="14348" max="14348" width="4.42578125" style="49" customWidth="1"/>
    <col min="14349" max="14349" width="16.42578125" style="49" customWidth="1"/>
    <col min="14350" max="14350" width="0.140625" style="49" customWidth="1"/>
    <col min="14351" max="14353" width="0" style="49" hidden="1" customWidth="1"/>
    <col min="14354" max="14354" width="12.85546875" style="49" customWidth="1"/>
    <col min="14355" max="14355" width="13.140625" style="49" customWidth="1"/>
    <col min="14356" max="14356" width="16" style="49" customWidth="1"/>
    <col min="14357" max="14357" width="0" style="49" hidden="1" customWidth="1"/>
    <col min="14358" max="14358" width="13.42578125" style="49" customWidth="1"/>
    <col min="14359" max="14359" width="12.7109375" style="49" customWidth="1"/>
    <col min="14360" max="14364" width="13.140625" style="49" customWidth="1"/>
    <col min="14365" max="14365" width="18.140625" style="49" customWidth="1"/>
    <col min="14366" max="14366" width="13.42578125" style="49" customWidth="1"/>
    <col min="14367" max="14367" width="13.140625" style="49" customWidth="1"/>
    <col min="14368" max="14599" width="9.140625" style="49"/>
    <col min="14600" max="14600" width="2.140625" style="49" customWidth="1"/>
    <col min="14601" max="14601" width="0" style="49" hidden="1" customWidth="1"/>
    <col min="14602" max="14602" width="3.5703125" style="49" bestFit="1" customWidth="1"/>
    <col min="14603" max="14603" width="6" style="49" customWidth="1"/>
    <col min="14604" max="14604" width="4.42578125" style="49" customWidth="1"/>
    <col min="14605" max="14605" width="16.42578125" style="49" customWidth="1"/>
    <col min="14606" max="14606" width="0.140625" style="49" customWidth="1"/>
    <col min="14607" max="14609" width="0" style="49" hidden="1" customWidth="1"/>
    <col min="14610" max="14610" width="12.85546875" style="49" customWidth="1"/>
    <col min="14611" max="14611" width="13.140625" style="49" customWidth="1"/>
    <col min="14612" max="14612" width="16" style="49" customWidth="1"/>
    <col min="14613" max="14613" width="0" style="49" hidden="1" customWidth="1"/>
    <col min="14614" max="14614" width="13.42578125" style="49" customWidth="1"/>
    <col min="14615" max="14615" width="12.7109375" style="49" customWidth="1"/>
    <col min="14616" max="14620" width="13.140625" style="49" customWidth="1"/>
    <col min="14621" max="14621" width="18.140625" style="49" customWidth="1"/>
    <col min="14622" max="14622" width="13.42578125" style="49" customWidth="1"/>
    <col min="14623" max="14623" width="13.140625" style="49" customWidth="1"/>
    <col min="14624" max="14855" width="9.140625" style="49"/>
    <col min="14856" max="14856" width="2.140625" style="49" customWidth="1"/>
    <col min="14857" max="14857" width="0" style="49" hidden="1" customWidth="1"/>
    <col min="14858" max="14858" width="3.5703125" style="49" bestFit="1" customWidth="1"/>
    <col min="14859" max="14859" width="6" style="49" customWidth="1"/>
    <col min="14860" max="14860" width="4.42578125" style="49" customWidth="1"/>
    <col min="14861" max="14861" width="16.42578125" style="49" customWidth="1"/>
    <col min="14862" max="14862" width="0.140625" style="49" customWidth="1"/>
    <col min="14863" max="14865" width="0" style="49" hidden="1" customWidth="1"/>
    <col min="14866" max="14866" width="12.85546875" style="49" customWidth="1"/>
    <col min="14867" max="14867" width="13.140625" style="49" customWidth="1"/>
    <col min="14868" max="14868" width="16" style="49" customWidth="1"/>
    <col min="14869" max="14869" width="0" style="49" hidden="1" customWidth="1"/>
    <col min="14870" max="14870" width="13.42578125" style="49" customWidth="1"/>
    <col min="14871" max="14871" width="12.7109375" style="49" customWidth="1"/>
    <col min="14872" max="14876" width="13.140625" style="49" customWidth="1"/>
    <col min="14877" max="14877" width="18.140625" style="49" customWidth="1"/>
    <col min="14878" max="14878" width="13.42578125" style="49" customWidth="1"/>
    <col min="14879" max="14879" width="13.140625" style="49" customWidth="1"/>
    <col min="14880" max="15111" width="9.140625" style="49"/>
    <col min="15112" max="15112" width="2.140625" style="49" customWidth="1"/>
    <col min="15113" max="15113" width="0" style="49" hidden="1" customWidth="1"/>
    <col min="15114" max="15114" width="3.5703125" style="49" bestFit="1" customWidth="1"/>
    <col min="15115" max="15115" width="6" style="49" customWidth="1"/>
    <col min="15116" max="15116" width="4.42578125" style="49" customWidth="1"/>
    <col min="15117" max="15117" width="16.42578125" style="49" customWidth="1"/>
    <col min="15118" max="15118" width="0.140625" style="49" customWidth="1"/>
    <col min="15119" max="15121" width="0" style="49" hidden="1" customWidth="1"/>
    <col min="15122" max="15122" width="12.85546875" style="49" customWidth="1"/>
    <col min="15123" max="15123" width="13.140625" style="49" customWidth="1"/>
    <col min="15124" max="15124" width="16" style="49" customWidth="1"/>
    <col min="15125" max="15125" width="0" style="49" hidden="1" customWidth="1"/>
    <col min="15126" max="15126" width="13.42578125" style="49" customWidth="1"/>
    <col min="15127" max="15127" width="12.7109375" style="49" customWidth="1"/>
    <col min="15128" max="15132" width="13.140625" style="49" customWidth="1"/>
    <col min="15133" max="15133" width="18.140625" style="49" customWidth="1"/>
    <col min="15134" max="15134" width="13.42578125" style="49" customWidth="1"/>
    <col min="15135" max="15135" width="13.140625" style="49" customWidth="1"/>
    <col min="15136" max="15367" width="9.140625" style="49"/>
    <col min="15368" max="15368" width="2.140625" style="49" customWidth="1"/>
    <col min="15369" max="15369" width="0" style="49" hidden="1" customWidth="1"/>
    <col min="15370" max="15370" width="3.5703125" style="49" bestFit="1" customWidth="1"/>
    <col min="15371" max="15371" width="6" style="49" customWidth="1"/>
    <col min="15372" max="15372" width="4.42578125" style="49" customWidth="1"/>
    <col min="15373" max="15373" width="16.42578125" style="49" customWidth="1"/>
    <col min="15374" max="15374" width="0.140625" style="49" customWidth="1"/>
    <col min="15375" max="15377" width="0" style="49" hidden="1" customWidth="1"/>
    <col min="15378" max="15378" width="12.85546875" style="49" customWidth="1"/>
    <col min="15379" max="15379" width="13.140625" style="49" customWidth="1"/>
    <col min="15380" max="15380" width="16" style="49" customWidth="1"/>
    <col min="15381" max="15381" width="0" style="49" hidden="1" customWidth="1"/>
    <col min="15382" max="15382" width="13.42578125" style="49" customWidth="1"/>
    <col min="15383" max="15383" width="12.7109375" style="49" customWidth="1"/>
    <col min="15384" max="15388" width="13.140625" style="49" customWidth="1"/>
    <col min="15389" max="15389" width="18.140625" style="49" customWidth="1"/>
    <col min="15390" max="15390" width="13.42578125" style="49" customWidth="1"/>
    <col min="15391" max="15391" width="13.140625" style="49" customWidth="1"/>
    <col min="15392" max="15623" width="9.140625" style="49"/>
    <col min="15624" max="15624" width="2.140625" style="49" customWidth="1"/>
    <col min="15625" max="15625" width="0" style="49" hidden="1" customWidth="1"/>
    <col min="15626" max="15626" width="3.5703125" style="49" bestFit="1" customWidth="1"/>
    <col min="15627" max="15627" width="6" style="49" customWidth="1"/>
    <col min="15628" max="15628" width="4.42578125" style="49" customWidth="1"/>
    <col min="15629" max="15629" width="16.42578125" style="49" customWidth="1"/>
    <col min="15630" max="15630" width="0.140625" style="49" customWidth="1"/>
    <col min="15631" max="15633" width="0" style="49" hidden="1" customWidth="1"/>
    <col min="15634" max="15634" width="12.85546875" style="49" customWidth="1"/>
    <col min="15635" max="15635" width="13.140625" style="49" customWidth="1"/>
    <col min="15636" max="15636" width="16" style="49" customWidth="1"/>
    <col min="15637" max="15637" width="0" style="49" hidden="1" customWidth="1"/>
    <col min="15638" max="15638" width="13.42578125" style="49" customWidth="1"/>
    <col min="15639" max="15639" width="12.7109375" style="49" customWidth="1"/>
    <col min="15640" max="15644" width="13.140625" style="49" customWidth="1"/>
    <col min="15645" max="15645" width="18.140625" style="49" customWidth="1"/>
    <col min="15646" max="15646" width="13.42578125" style="49" customWidth="1"/>
    <col min="15647" max="15647" width="13.140625" style="49" customWidth="1"/>
    <col min="15648" max="15879" width="9.140625" style="49"/>
    <col min="15880" max="15880" width="2.140625" style="49" customWidth="1"/>
    <col min="15881" max="15881" width="0" style="49" hidden="1" customWidth="1"/>
    <col min="15882" max="15882" width="3.5703125" style="49" bestFit="1" customWidth="1"/>
    <col min="15883" max="15883" width="6" style="49" customWidth="1"/>
    <col min="15884" max="15884" width="4.42578125" style="49" customWidth="1"/>
    <col min="15885" max="15885" width="16.42578125" style="49" customWidth="1"/>
    <col min="15886" max="15886" width="0.140625" style="49" customWidth="1"/>
    <col min="15887" max="15889" width="0" style="49" hidden="1" customWidth="1"/>
    <col min="15890" max="15890" width="12.85546875" style="49" customWidth="1"/>
    <col min="15891" max="15891" width="13.140625" style="49" customWidth="1"/>
    <col min="15892" max="15892" width="16" style="49" customWidth="1"/>
    <col min="15893" max="15893" width="0" style="49" hidden="1" customWidth="1"/>
    <col min="15894" max="15894" width="13.42578125" style="49" customWidth="1"/>
    <col min="15895" max="15895" width="12.7109375" style="49" customWidth="1"/>
    <col min="15896" max="15900" width="13.140625" style="49" customWidth="1"/>
    <col min="15901" max="15901" width="18.140625" style="49" customWidth="1"/>
    <col min="15902" max="15902" width="13.42578125" style="49" customWidth="1"/>
    <col min="15903" max="15903" width="13.140625" style="49" customWidth="1"/>
    <col min="15904" max="16135" width="9.140625" style="49"/>
    <col min="16136" max="16136" width="2.140625" style="49" customWidth="1"/>
    <col min="16137" max="16137" width="0" style="49" hidden="1" customWidth="1"/>
    <col min="16138" max="16138" width="3.5703125" style="49" bestFit="1" customWidth="1"/>
    <col min="16139" max="16139" width="6" style="49" customWidth="1"/>
    <col min="16140" max="16140" width="4.42578125" style="49" customWidth="1"/>
    <col min="16141" max="16141" width="16.42578125" style="49" customWidth="1"/>
    <col min="16142" max="16142" width="0.140625" style="49" customWidth="1"/>
    <col min="16143" max="16145" width="0" style="49" hidden="1" customWidth="1"/>
    <col min="16146" max="16146" width="12.85546875" style="49" customWidth="1"/>
    <col min="16147" max="16147" width="13.140625" style="49" customWidth="1"/>
    <col min="16148" max="16148" width="16" style="49" customWidth="1"/>
    <col min="16149" max="16149" width="0" style="49" hidden="1" customWidth="1"/>
    <col min="16150" max="16150" width="13.42578125" style="49" customWidth="1"/>
    <col min="16151" max="16151" width="12.7109375" style="49" customWidth="1"/>
    <col min="16152" max="16156" width="13.140625" style="49" customWidth="1"/>
    <col min="16157" max="16157" width="18.140625" style="49" customWidth="1"/>
    <col min="16158" max="16158" width="13.42578125" style="49" customWidth="1"/>
    <col min="16159" max="16159" width="13.140625" style="49" customWidth="1"/>
    <col min="16160" max="16384" width="9.140625" style="49"/>
  </cols>
  <sheetData>
    <row r="1" spans="1:31" ht="14.25">
      <c r="A1" s="517" t="s">
        <v>67</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row>
    <row r="2" spans="1:31" ht="14.25">
      <c r="A2" s="517" t="s">
        <v>608</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row>
    <row r="3" spans="1:31" ht="6.75" customHeight="1" thickBot="1">
      <c r="I3" s="518"/>
      <c r="J3" s="518"/>
    </row>
    <row r="4" spans="1:31" s="71" customFormat="1" ht="47.25" customHeight="1" thickBot="1">
      <c r="A4" s="114" t="s">
        <v>0</v>
      </c>
      <c r="B4" s="70" t="s">
        <v>68</v>
      </c>
      <c r="C4" s="61"/>
      <c r="D4" s="61"/>
      <c r="E4" s="62"/>
      <c r="F4" s="249" t="s">
        <v>233</v>
      </c>
      <c r="G4" s="55" t="s">
        <v>69</v>
      </c>
      <c r="H4" s="55" t="s">
        <v>70</v>
      </c>
      <c r="I4" s="55" t="s">
        <v>71</v>
      </c>
      <c r="J4" s="55" t="s">
        <v>190</v>
      </c>
      <c r="K4" s="141" t="s">
        <v>191</v>
      </c>
      <c r="L4" s="141" t="s">
        <v>170</v>
      </c>
      <c r="M4" s="141" t="s">
        <v>148</v>
      </c>
      <c r="N4" s="141" t="s">
        <v>149</v>
      </c>
      <c r="O4" s="141" t="s">
        <v>150</v>
      </c>
      <c r="P4" s="141" t="s">
        <v>171</v>
      </c>
      <c r="Q4" s="141" t="s">
        <v>162</v>
      </c>
      <c r="R4" s="55" t="s">
        <v>201</v>
      </c>
      <c r="S4" s="55" t="s">
        <v>227</v>
      </c>
      <c r="T4" s="55" t="s">
        <v>202</v>
      </c>
      <c r="U4" s="55" t="s">
        <v>291</v>
      </c>
      <c r="V4" s="55" t="s">
        <v>148</v>
      </c>
      <c r="W4" s="55" t="s">
        <v>292</v>
      </c>
      <c r="X4" s="55" t="s">
        <v>150</v>
      </c>
      <c r="Y4" s="55" t="s">
        <v>293</v>
      </c>
      <c r="Z4" s="55" t="s">
        <v>338</v>
      </c>
      <c r="AA4" s="55" t="s">
        <v>262</v>
      </c>
      <c r="AB4" s="55" t="s">
        <v>533</v>
      </c>
      <c r="AC4" s="55" t="s">
        <v>658</v>
      </c>
      <c r="AD4" s="55" t="s">
        <v>527</v>
      </c>
      <c r="AE4" s="55" t="s">
        <v>3</v>
      </c>
    </row>
    <row r="5" spans="1:31" s="71" customFormat="1" ht="15.75" customHeight="1" thickBot="1">
      <c r="A5" s="63" t="s">
        <v>80</v>
      </c>
      <c r="B5" s="50" t="s">
        <v>81</v>
      </c>
      <c r="C5" s="64"/>
      <c r="D5" s="64"/>
      <c r="E5" s="65"/>
      <c r="F5" s="249" t="s">
        <v>72</v>
      </c>
      <c r="G5" s="50" t="s">
        <v>77</v>
      </c>
      <c r="H5" s="50" t="s">
        <v>82</v>
      </c>
      <c r="I5" s="50" t="s">
        <v>73</v>
      </c>
      <c r="J5" s="142" t="s">
        <v>192</v>
      </c>
      <c r="K5" s="142" t="s">
        <v>74</v>
      </c>
      <c r="L5" s="142" t="s">
        <v>75</v>
      </c>
      <c r="M5" s="142" t="s">
        <v>76</v>
      </c>
      <c r="N5" s="142" t="s">
        <v>194</v>
      </c>
      <c r="O5" s="142" t="s">
        <v>87</v>
      </c>
      <c r="P5" s="142" t="s">
        <v>196</v>
      </c>
      <c r="Q5" s="50" t="s">
        <v>196</v>
      </c>
      <c r="R5" s="50" t="s">
        <v>231</v>
      </c>
      <c r="S5" s="50" t="s">
        <v>232</v>
      </c>
      <c r="T5" s="50" t="s">
        <v>74</v>
      </c>
      <c r="U5" s="50" t="s">
        <v>75</v>
      </c>
      <c r="V5" s="50" t="s">
        <v>76</v>
      </c>
      <c r="W5" s="50" t="s">
        <v>194</v>
      </c>
      <c r="X5" s="50" t="s">
        <v>87</v>
      </c>
      <c r="Y5" s="50"/>
      <c r="Z5" s="50" t="s">
        <v>294</v>
      </c>
      <c r="AA5" s="50" t="s">
        <v>231</v>
      </c>
      <c r="AB5" s="50" t="s">
        <v>196</v>
      </c>
      <c r="AC5" s="50" t="s">
        <v>234</v>
      </c>
      <c r="AD5" s="50" t="s">
        <v>75</v>
      </c>
      <c r="AE5" s="50" t="s">
        <v>76</v>
      </c>
    </row>
    <row r="6" spans="1:31" s="71" customFormat="1" ht="39" customHeight="1">
      <c r="A6" s="66">
        <v>1</v>
      </c>
      <c r="B6" s="519" t="s">
        <v>83</v>
      </c>
      <c r="C6" s="519"/>
      <c r="D6" s="519"/>
      <c r="E6" s="519"/>
      <c r="F6" s="219">
        <v>86</v>
      </c>
      <c r="G6" s="74">
        <f>ΣΥΓΚΕΝΤΡΩΤΙΚΟΣ!F6</f>
        <v>9685800.1500000004</v>
      </c>
      <c r="H6" s="74">
        <f>ΣΥΓΚΕΝΤΡΩΤΙΚΟΣ!G6</f>
        <v>6280082.5399999991</v>
      </c>
      <c r="I6" s="74">
        <f>ΣΥΓΚΕΝΤΡΩΤΙΚΟΣ!H6</f>
        <v>9685800.1500000004</v>
      </c>
      <c r="J6" s="74" t="e">
        <f>[1]ΠΙΝ1_ΑΔΙΑΘ.ΥΠΟΛΟΙΠΑ!H101</f>
        <v>#REF!</v>
      </c>
      <c r="K6" s="143" t="e">
        <f>[1]ΠΙΝ1_ΑΔΙΑΘ.ΥΠΟΛΟΙΠΑ!I101</f>
        <v>#REF!</v>
      </c>
      <c r="L6" s="143" t="e">
        <f>[1]ΠΙΝ1_ΑΔΙΑΘ.ΥΠΟΛΟΙΠΑ!J101</f>
        <v>#REF!</v>
      </c>
      <c r="M6" s="143" t="e">
        <f>[1]ΠΙΝ1_ΑΔΙΑΘ.ΥΠΟΛΟΙΠΑ!K101</f>
        <v>#REF!</v>
      </c>
      <c r="N6" s="143" t="e">
        <f>[1]ΠΙΝ1_ΑΔΙΑΘ.ΥΠΟΛΟΙΠΑ!L101</f>
        <v>#REF!</v>
      </c>
      <c r="O6" s="143" t="e">
        <f>[1]ΠΙΝ1_ΑΔΙΑΘ.ΥΠΟΛΟΙΠΑ!M101</f>
        <v>#REF!</v>
      </c>
      <c r="P6" s="143" t="e">
        <f>[1]ΠΙΝ1_ΑΔΙΑΘ.ΥΠΟΛΟΙΠΑ!N101</f>
        <v>#REF!</v>
      </c>
      <c r="Q6" s="143" t="e">
        <f>[1]ΠΙΝ1_ΑΔΙΑΘ.ΥΠΟΛΟΙΠΑ!O101</f>
        <v>#REF!</v>
      </c>
      <c r="R6" s="74" t="e">
        <f>[1]ΠΙΝ1_ΑΔΙΑΘ.ΥΠΟΛΟΙΠΑ!P101</f>
        <v>#REF!</v>
      </c>
      <c r="S6" s="74" t="e">
        <f>[1]ΠΙΝ1_ΑΔΙΑΘ.ΥΠΟΛΟΙΠΑ!Q101</f>
        <v>#REF!</v>
      </c>
      <c r="T6" s="74" t="e">
        <f>I6-S6</f>
        <v>#REF!</v>
      </c>
      <c r="U6" s="128" t="e">
        <f>[1]ΠΙΝ1_ΑΔΙΑΘ.ΥΠΟΛΟΙΠΑ!S101</f>
        <v>#REF!</v>
      </c>
      <c r="V6" s="128" t="e">
        <f>[1]ΠΙΝ1_ΑΔΙΑΘ.ΥΠΟΛΟΙΠΑ!T101</f>
        <v>#REF!</v>
      </c>
      <c r="W6" s="128" t="e">
        <f>[1]ΠΙΝ1_ΑΔΙΑΘ.ΥΠΟΛΟΙΠΑ!U101</f>
        <v>#REF!</v>
      </c>
      <c r="X6" s="74" t="e">
        <f>U6+V6+W6</f>
        <v>#REF!</v>
      </c>
      <c r="Y6" s="128" t="e">
        <f>[1]ΠΙΝ1_ΑΔΙΑΘ.ΥΠΟΛΟΙΠΑ!W101</f>
        <v>#REF!</v>
      </c>
      <c r="Z6" s="128" t="e">
        <f>[1]ΠΙΝ1_ΑΔΙΑΘ.ΥΠΟΛΟΙΠΑ!X101</f>
        <v>#REF!</v>
      </c>
      <c r="AA6" s="74" t="e">
        <f>X6+Y6</f>
        <v>#REF!</v>
      </c>
      <c r="AB6" s="74">
        <f>ΣΥΓΚΕΝΤΡΩΤΙΚΟΣ!AA6</f>
        <v>2276321.62</v>
      </c>
      <c r="AC6" s="74">
        <f>I6-AB6</f>
        <v>7409478.5300000003</v>
      </c>
      <c r="AD6" s="128">
        <f>'ΣΥΓΚΕΝΤΡΩΤΙΚΟΣ (2)'!AC6</f>
        <v>4400076.1400000006</v>
      </c>
      <c r="AE6" s="75" t="s">
        <v>197</v>
      </c>
    </row>
    <row r="7" spans="1:31" s="71" customFormat="1" ht="39" customHeight="1">
      <c r="A7" s="433">
        <v>2</v>
      </c>
      <c r="B7" s="520" t="s">
        <v>609</v>
      </c>
      <c r="C7" s="520"/>
      <c r="D7" s="520"/>
      <c r="E7" s="520"/>
      <c r="F7" s="444">
        <v>1</v>
      </c>
      <c r="G7" s="434">
        <f>ΣΥΓΚΕΝΤΡΩΤΙΚΟΣ!F7</f>
        <v>867359.99</v>
      </c>
      <c r="H7" s="434">
        <f>ΣΥΓΚΕΝΤΡΩΤΙΚΟΣ!G7</f>
        <v>0</v>
      </c>
      <c r="I7" s="434">
        <f>ΣΥΓΚΕΝΤΡΩΤΙΚΟΣ!H7</f>
        <v>867359.99</v>
      </c>
      <c r="J7" s="434" t="e">
        <f>[1]ΠΙΝ1_ΑΔΙΑΘ.ΥΠΟΛΟΙΠΑ!H102</f>
        <v>#REF!</v>
      </c>
      <c r="K7" s="435" t="e">
        <f>[1]ΠΙΝ1_ΑΔΙΑΘ.ΥΠΟΛΟΙΠΑ!I102</f>
        <v>#REF!</v>
      </c>
      <c r="L7" s="435" t="e">
        <f>[1]ΠΙΝ1_ΑΔΙΑΘ.ΥΠΟΛΟΙΠΑ!J102</f>
        <v>#REF!</v>
      </c>
      <c r="M7" s="435" t="e">
        <f>[1]ΠΙΝ1_ΑΔΙΑΘ.ΥΠΟΛΟΙΠΑ!K102</f>
        <v>#REF!</v>
      </c>
      <c r="N7" s="435" t="e">
        <f>[1]ΠΙΝ1_ΑΔΙΑΘ.ΥΠΟΛΟΙΠΑ!L102</f>
        <v>#REF!</v>
      </c>
      <c r="O7" s="435" t="e">
        <f>[1]ΠΙΝ1_ΑΔΙΑΘ.ΥΠΟΛΟΙΠΑ!M102</f>
        <v>#REF!</v>
      </c>
      <c r="P7" s="435" t="e">
        <f>[1]ΠΙΝ1_ΑΔΙΑΘ.ΥΠΟΛΟΙΠΑ!N102</f>
        <v>#REF!</v>
      </c>
      <c r="Q7" s="435" t="e">
        <f>[1]ΠΙΝ1_ΑΔΙΑΘ.ΥΠΟΛΟΙΠΑ!O102</f>
        <v>#REF!</v>
      </c>
      <c r="R7" s="434" t="e">
        <f>[1]ΠΙΝ1_ΑΔΙΑΘ.ΥΠΟΛΟΙΠΑ!P102</f>
        <v>#REF!</v>
      </c>
      <c r="S7" s="434">
        <f>[1]ΠΙΝ1_ΑΔΙΑΘ.ΥΠΟΛΟΙΠΑ!Q102</f>
        <v>2886320.52</v>
      </c>
      <c r="T7" s="434">
        <f>I7-S7</f>
        <v>-2018960.53</v>
      </c>
      <c r="U7" s="436">
        <f>[1]ΠΙΝ1_ΑΔΙΑΘ.ΥΠΟΛΟΙΠΑ!S102</f>
        <v>161044.63</v>
      </c>
      <c r="V7" s="436">
        <f>[1]ΠΙΝ1_ΑΔΙΑΘ.ΥΠΟΛΟΙΠΑ!T102</f>
        <v>310721.13</v>
      </c>
      <c r="W7" s="436">
        <f>[1]ΠΙΝ1_ΑΔΙΑΘ.ΥΠΟΛΟΙΠΑ!U102</f>
        <v>0</v>
      </c>
      <c r="X7" s="434">
        <f>U7+V7+W7</f>
        <v>471765.76000000001</v>
      </c>
      <c r="Y7" s="436">
        <f>[1]ΠΙΝ1_ΑΔΙΑΘ.ΥΠΟΛΟΙΠΑ!W102</f>
        <v>354034.3</v>
      </c>
      <c r="Z7" s="436">
        <f>[1]ΠΙΝ1_ΑΔΙΑΘ.ΥΠΟΛΟΙΠΑ!X102</f>
        <v>73812.789999999994</v>
      </c>
      <c r="AA7" s="434">
        <f>X7+Y7</f>
        <v>825800.06</v>
      </c>
      <c r="AB7" s="434">
        <f>ΣΥΓΚΕΝΤΡΩΤΙΚΟΣ!AA7</f>
        <v>0</v>
      </c>
      <c r="AC7" s="51">
        <f t="shared" ref="AC7:AC9" si="0">I7-AB7</f>
        <v>867359.99</v>
      </c>
      <c r="AD7" s="436">
        <f>ΣΥΓΚΕΝΤΡΩΤΙΚΟΣ!AC7</f>
        <v>867359.99</v>
      </c>
      <c r="AE7" s="76" t="s">
        <v>610</v>
      </c>
    </row>
    <row r="8" spans="1:31" s="71" customFormat="1" ht="15.75" customHeight="1" thickBot="1">
      <c r="A8" s="513" t="s">
        <v>84</v>
      </c>
      <c r="B8" s="514"/>
      <c r="C8" s="68"/>
      <c r="D8" s="68"/>
      <c r="E8" s="68"/>
      <c r="F8" s="220">
        <f>SUM(F6:F7)</f>
        <v>87</v>
      </c>
      <c r="G8" s="69">
        <f>SUM(G6:G7)</f>
        <v>10553160.140000001</v>
      </c>
      <c r="H8" s="69">
        <f t="shared" ref="H8:AD8" si="1">SUM(H6:H7)</f>
        <v>6280082.5399999991</v>
      </c>
      <c r="I8" s="69">
        <f t="shared" si="1"/>
        <v>10553160.140000001</v>
      </c>
      <c r="J8" s="69" t="e">
        <f t="shared" si="1"/>
        <v>#REF!</v>
      </c>
      <c r="K8" s="69" t="e">
        <f t="shared" si="1"/>
        <v>#REF!</v>
      </c>
      <c r="L8" s="69" t="e">
        <f t="shared" si="1"/>
        <v>#REF!</v>
      </c>
      <c r="M8" s="69" t="e">
        <f t="shared" si="1"/>
        <v>#REF!</v>
      </c>
      <c r="N8" s="69" t="e">
        <f t="shared" si="1"/>
        <v>#REF!</v>
      </c>
      <c r="O8" s="69" t="e">
        <f t="shared" si="1"/>
        <v>#REF!</v>
      </c>
      <c r="P8" s="69" t="e">
        <f t="shared" si="1"/>
        <v>#REF!</v>
      </c>
      <c r="Q8" s="69" t="e">
        <f t="shared" si="1"/>
        <v>#REF!</v>
      </c>
      <c r="R8" s="69" t="e">
        <f t="shared" si="1"/>
        <v>#REF!</v>
      </c>
      <c r="S8" s="69" t="e">
        <f t="shared" si="1"/>
        <v>#REF!</v>
      </c>
      <c r="T8" s="69" t="e">
        <f t="shared" si="1"/>
        <v>#REF!</v>
      </c>
      <c r="U8" s="69" t="e">
        <f t="shared" si="1"/>
        <v>#REF!</v>
      </c>
      <c r="V8" s="69" t="e">
        <f t="shared" si="1"/>
        <v>#REF!</v>
      </c>
      <c r="W8" s="69" t="e">
        <f t="shared" si="1"/>
        <v>#REF!</v>
      </c>
      <c r="X8" s="69" t="e">
        <f t="shared" si="1"/>
        <v>#REF!</v>
      </c>
      <c r="Y8" s="69" t="e">
        <f t="shared" si="1"/>
        <v>#REF!</v>
      </c>
      <c r="Z8" s="69" t="e">
        <f t="shared" si="1"/>
        <v>#REF!</v>
      </c>
      <c r="AA8" s="69" t="e">
        <f t="shared" si="1"/>
        <v>#REF!</v>
      </c>
      <c r="AB8" s="69">
        <f t="shared" si="1"/>
        <v>2276321.62</v>
      </c>
      <c r="AC8" s="69">
        <f t="shared" si="1"/>
        <v>8276838.5200000005</v>
      </c>
      <c r="AD8" s="69">
        <f t="shared" si="1"/>
        <v>5267436.1300000008</v>
      </c>
      <c r="AE8" s="77"/>
    </row>
    <row r="9" spans="1:31" s="71" customFormat="1" ht="50.25" customHeight="1">
      <c r="A9" s="67">
        <v>3</v>
      </c>
      <c r="B9" s="127" t="s">
        <v>193</v>
      </c>
      <c r="C9" s="52"/>
      <c r="D9" s="52"/>
      <c r="E9" s="52"/>
      <c r="F9" s="250">
        <v>6</v>
      </c>
      <c r="G9" s="51">
        <f>ΣΥΓΚΕΝΤΡΩΤΙΚΟΣ!F8</f>
        <v>5138328</v>
      </c>
      <c r="H9" s="51">
        <f>ΣΥΓΚΕΝΤΡΩΤΙΚΟΣ!G8</f>
        <v>4536328</v>
      </c>
      <c r="I9" s="51">
        <f>ΣΥΓΚΕΝΤΡΩΤΙΚΟΣ!H8</f>
        <v>4838328</v>
      </c>
      <c r="J9" s="51" t="e">
        <f>#REF!</f>
        <v>#REF!</v>
      </c>
      <c r="K9" s="144" t="e">
        <f>#REF!</f>
        <v>#REF!</v>
      </c>
      <c r="L9" s="144" t="e">
        <f>#REF!</f>
        <v>#REF!</v>
      </c>
      <c r="M9" s="144" t="e">
        <f>#REF!</f>
        <v>#REF!</v>
      </c>
      <c r="N9" s="144" t="e">
        <f>#REF!</f>
        <v>#REF!</v>
      </c>
      <c r="O9" s="144" t="e">
        <f>#REF!</f>
        <v>#REF!</v>
      </c>
      <c r="P9" s="144" t="e">
        <f>#REF!</f>
        <v>#REF!</v>
      </c>
      <c r="Q9" s="144" t="e">
        <f>#REF!</f>
        <v>#REF!</v>
      </c>
      <c r="R9" s="51" t="e">
        <f>#REF!</f>
        <v>#REF!</v>
      </c>
      <c r="S9" s="51">
        <f>'[1]ΠΙΝ 2 ΣΑΕΠ_067 &amp; 0672'!Q40</f>
        <v>3139514.4800000004</v>
      </c>
      <c r="T9" s="51">
        <f t="shared" ref="T9" si="2">I9-S9</f>
        <v>1698813.5199999996</v>
      </c>
      <c r="U9" s="51">
        <f>'[1]ΠΙΝ 2 ΣΑΕΠ_067 &amp; 0672'!S40</f>
        <v>150822.72</v>
      </c>
      <c r="V9" s="51">
        <f>'[1]ΠΙΝ 2 ΣΑΕΠ_067 &amp; 0672'!T40</f>
        <v>217472.2</v>
      </c>
      <c r="W9" s="51">
        <f>'[1]ΠΙΝ 2 ΣΑΕΠ_067 &amp; 0672'!U40</f>
        <v>0</v>
      </c>
      <c r="X9" s="51">
        <f t="shared" ref="X9" si="3">U9+V9+W9</f>
        <v>368294.92000000004</v>
      </c>
      <c r="Y9" s="51">
        <f>'[1]ΠΙΝ 2 ΣΑΕΠ_067 &amp; 0672'!W40</f>
        <v>377454</v>
      </c>
      <c r="Z9" s="51">
        <f>'[1]ΠΙΝ 2 ΣΑΕΠ_067 &amp; 0672'!X40</f>
        <v>746854.55</v>
      </c>
      <c r="AA9" s="51">
        <f t="shared" ref="AA9" si="4">X9+Y9</f>
        <v>745748.92</v>
      </c>
      <c r="AB9" s="51">
        <f>ΣΥΓΚΕΝΤΡΩΤΙΚΟΣ!AA8</f>
        <v>1439156.2600000002</v>
      </c>
      <c r="AC9" s="434">
        <f t="shared" si="0"/>
        <v>3399171.7399999998</v>
      </c>
      <c r="AD9" s="51">
        <f>ΣΥΓΚΕΝΤΡΩΤΙΚΟΣ!AC8</f>
        <v>51752.11</v>
      </c>
      <c r="AE9" s="76" t="s">
        <v>198</v>
      </c>
    </row>
    <row r="10" spans="1:31" s="445" customFormat="1" ht="15.75" customHeight="1">
      <c r="A10" s="523" t="s">
        <v>340</v>
      </c>
      <c r="B10" s="524"/>
      <c r="C10" s="256"/>
      <c r="D10" s="256"/>
      <c r="E10" s="256"/>
      <c r="F10" s="297">
        <f>F9</f>
        <v>6</v>
      </c>
      <c r="G10" s="257">
        <f>G9</f>
        <v>5138328</v>
      </c>
      <c r="H10" s="257">
        <f t="shared" ref="H10:AD10" si="5">H9</f>
        <v>4536328</v>
      </c>
      <c r="I10" s="257">
        <f t="shared" si="5"/>
        <v>4838328</v>
      </c>
      <c r="J10" s="257" t="e">
        <f t="shared" si="5"/>
        <v>#REF!</v>
      </c>
      <c r="K10" s="257" t="e">
        <f t="shared" si="5"/>
        <v>#REF!</v>
      </c>
      <c r="L10" s="257" t="e">
        <f t="shared" si="5"/>
        <v>#REF!</v>
      </c>
      <c r="M10" s="257" t="e">
        <f t="shared" si="5"/>
        <v>#REF!</v>
      </c>
      <c r="N10" s="257" t="e">
        <f t="shared" si="5"/>
        <v>#REF!</v>
      </c>
      <c r="O10" s="257" t="e">
        <f t="shared" si="5"/>
        <v>#REF!</v>
      </c>
      <c r="P10" s="257" t="e">
        <f t="shared" si="5"/>
        <v>#REF!</v>
      </c>
      <c r="Q10" s="257" t="e">
        <f t="shared" si="5"/>
        <v>#REF!</v>
      </c>
      <c r="R10" s="257" t="e">
        <f t="shared" si="5"/>
        <v>#REF!</v>
      </c>
      <c r="S10" s="257">
        <f t="shared" si="5"/>
        <v>3139514.4800000004</v>
      </c>
      <c r="T10" s="257">
        <f t="shared" si="5"/>
        <v>1698813.5199999996</v>
      </c>
      <c r="U10" s="257">
        <f t="shared" si="5"/>
        <v>150822.72</v>
      </c>
      <c r="V10" s="257">
        <f t="shared" si="5"/>
        <v>217472.2</v>
      </c>
      <c r="W10" s="257">
        <f t="shared" si="5"/>
        <v>0</v>
      </c>
      <c r="X10" s="257">
        <f t="shared" si="5"/>
        <v>368294.92000000004</v>
      </c>
      <c r="Y10" s="257">
        <f t="shared" si="5"/>
        <v>377454</v>
      </c>
      <c r="Z10" s="257">
        <f t="shared" si="5"/>
        <v>746854.55</v>
      </c>
      <c r="AA10" s="257">
        <f t="shared" si="5"/>
        <v>745748.92</v>
      </c>
      <c r="AB10" s="257">
        <f t="shared" si="5"/>
        <v>1439156.2600000002</v>
      </c>
      <c r="AC10" s="257">
        <f t="shared" si="5"/>
        <v>3399171.7399999998</v>
      </c>
      <c r="AD10" s="257">
        <f t="shared" si="5"/>
        <v>51752.11</v>
      </c>
      <c r="AE10" s="258"/>
    </row>
    <row r="11" spans="1:31" s="71" customFormat="1" ht="15.75" customHeight="1" thickBot="1">
      <c r="A11" s="515" t="s">
        <v>341</v>
      </c>
      <c r="B11" s="516"/>
      <c r="C11" s="252"/>
      <c r="D11" s="252"/>
      <c r="E11" s="252"/>
      <c r="F11" s="259">
        <f>F8+F10</f>
        <v>93</v>
      </c>
      <c r="G11" s="253">
        <f>G8+G10</f>
        <v>15691488.140000001</v>
      </c>
      <c r="H11" s="253">
        <f t="shared" ref="H11:AD11" si="6">H8+H10</f>
        <v>10816410.539999999</v>
      </c>
      <c r="I11" s="253">
        <f t="shared" si="6"/>
        <v>15391488.140000001</v>
      </c>
      <c r="J11" s="253" t="e">
        <f t="shared" si="6"/>
        <v>#REF!</v>
      </c>
      <c r="K11" s="253" t="e">
        <f t="shared" si="6"/>
        <v>#REF!</v>
      </c>
      <c r="L11" s="253" t="e">
        <f t="shared" si="6"/>
        <v>#REF!</v>
      </c>
      <c r="M11" s="253" t="e">
        <f t="shared" si="6"/>
        <v>#REF!</v>
      </c>
      <c r="N11" s="253" t="e">
        <f t="shared" si="6"/>
        <v>#REF!</v>
      </c>
      <c r="O11" s="253" t="e">
        <f t="shared" si="6"/>
        <v>#REF!</v>
      </c>
      <c r="P11" s="253" t="e">
        <f t="shared" si="6"/>
        <v>#REF!</v>
      </c>
      <c r="Q11" s="253" t="e">
        <f t="shared" si="6"/>
        <v>#REF!</v>
      </c>
      <c r="R11" s="253" t="e">
        <f t="shared" si="6"/>
        <v>#REF!</v>
      </c>
      <c r="S11" s="253" t="e">
        <f t="shared" si="6"/>
        <v>#REF!</v>
      </c>
      <c r="T11" s="253" t="e">
        <f t="shared" si="6"/>
        <v>#REF!</v>
      </c>
      <c r="U11" s="253" t="e">
        <f t="shared" si="6"/>
        <v>#REF!</v>
      </c>
      <c r="V11" s="253" t="e">
        <f t="shared" si="6"/>
        <v>#REF!</v>
      </c>
      <c r="W11" s="253" t="e">
        <f t="shared" si="6"/>
        <v>#REF!</v>
      </c>
      <c r="X11" s="253" t="e">
        <f t="shared" si="6"/>
        <v>#REF!</v>
      </c>
      <c r="Y11" s="253" t="e">
        <f t="shared" si="6"/>
        <v>#REF!</v>
      </c>
      <c r="Z11" s="253" t="e">
        <f t="shared" si="6"/>
        <v>#REF!</v>
      </c>
      <c r="AA11" s="253" t="e">
        <f t="shared" si="6"/>
        <v>#REF!</v>
      </c>
      <c r="AB11" s="253">
        <f t="shared" si="6"/>
        <v>3715477.8800000004</v>
      </c>
      <c r="AC11" s="253">
        <f t="shared" si="6"/>
        <v>11676010.26</v>
      </c>
      <c r="AD11" s="253">
        <f t="shared" si="6"/>
        <v>5319188.2400000012</v>
      </c>
      <c r="AE11" s="255"/>
    </row>
    <row r="12" spans="1:31" s="71" customFormat="1" ht="11.25" thickBot="1">
      <c r="A12" s="53"/>
      <c r="B12" s="53"/>
      <c r="C12" s="53"/>
      <c r="D12" s="53"/>
      <c r="E12" s="53"/>
      <c r="F12" s="446"/>
      <c r="G12" s="53"/>
      <c r="H12" s="53"/>
      <c r="I12" s="53"/>
      <c r="J12" s="53"/>
      <c r="K12" s="145"/>
      <c r="L12" s="145"/>
      <c r="M12" s="146"/>
      <c r="N12" s="146"/>
      <c r="O12" s="146"/>
      <c r="P12" s="146"/>
      <c r="Q12" s="146"/>
      <c r="R12" s="72"/>
      <c r="S12" s="72"/>
      <c r="T12" s="72"/>
      <c r="U12" s="72"/>
      <c r="V12" s="72"/>
      <c r="W12" s="72"/>
      <c r="X12" s="72"/>
      <c r="Y12" s="72"/>
      <c r="Z12" s="72"/>
      <c r="AA12" s="72"/>
      <c r="AB12" s="72"/>
      <c r="AC12" s="72"/>
      <c r="AD12" s="72"/>
      <c r="AE12" s="72"/>
    </row>
    <row r="13" spans="1:31" s="71" customFormat="1" ht="64.5" customHeight="1">
      <c r="A13" s="54">
        <v>4</v>
      </c>
      <c r="B13" s="431" t="s">
        <v>85</v>
      </c>
      <c r="C13" s="73"/>
      <c r="D13" s="73"/>
      <c r="E13" s="73"/>
      <c r="F13" s="251">
        <v>35</v>
      </c>
      <c r="G13" s="74">
        <f>ΣΥΓΚΕΝΤΡΩΤΙΚΟΣ!F11</f>
        <v>68258264.930000007</v>
      </c>
      <c r="H13" s="74">
        <f>ΣΥΓΚΕΝΤΡΩΤΙΚΟΣ!G11</f>
        <v>17561504.859999999</v>
      </c>
      <c r="I13" s="74">
        <f>ΣΥΓΚΕΝΤΡΩΤΙΚΟΣ!H11</f>
        <v>68258264.930000007</v>
      </c>
      <c r="J13" s="74" t="e">
        <f>'[1]ΠΙΝ 4 ΥΠΟΛΟΓΟΣ ΠΤΑ'!I95</f>
        <v>#REF!</v>
      </c>
      <c r="K13" s="74" t="e">
        <f>'[1]ΠΙΝ 4 ΥΠΟΛΟΓΟΣ ΠΤΑ'!J95</f>
        <v>#REF!</v>
      </c>
      <c r="L13" s="74" t="e">
        <f>'[1]ΠΙΝ 4 ΥΠΟΛΟΓΟΣ ΠΤΑ'!K95</f>
        <v>#REF!</v>
      </c>
      <c r="M13" s="74" t="e">
        <f>'[1]ΠΙΝ 4 ΥΠΟΛΟΓΟΣ ΠΤΑ'!L95</f>
        <v>#REF!</v>
      </c>
      <c r="N13" s="74" t="e">
        <f>'[1]ΠΙΝ 4 ΥΠΟΛΟΓΟΣ ΠΤΑ'!M95</f>
        <v>#REF!</v>
      </c>
      <c r="O13" s="74" t="e">
        <f>'[1]ΠΙΝ 4 ΥΠΟΛΟΓΟΣ ΠΤΑ'!N95</f>
        <v>#REF!</v>
      </c>
      <c r="P13" s="74" t="e">
        <f>'[1]ΠΙΝ 4 ΥΠΟΛΟΓΟΣ ΠΤΑ'!O95</f>
        <v>#REF!</v>
      </c>
      <c r="Q13" s="74" t="e">
        <f>'[1]ΠΙΝ 4 ΥΠΟΛΟΓΟΣ ΠΤΑ'!P95</f>
        <v>#REF!</v>
      </c>
      <c r="R13" s="74" t="e">
        <f>'[1]ΠΙΝ 4 ΥΠΟΛΟΓΟΣ ΠΤΑ'!Q95</f>
        <v>#REF!</v>
      </c>
      <c r="S13" s="74" t="e">
        <f>'[1]ΠΙΝ 4 ΥΠΟΛΟΓΟΣ ΠΤΑ'!Q95</f>
        <v>#REF!</v>
      </c>
      <c r="T13" s="74" t="e">
        <f>I13-S13</f>
        <v>#REF!</v>
      </c>
      <c r="U13" s="74" t="e">
        <f>'[1]ΠΙΝ 4 ΥΠΟΛΟΓΟΣ ΠΤΑ'!S95</f>
        <v>#REF!</v>
      </c>
      <c r="V13" s="74" t="e">
        <f>'[1]ΠΙΝ 4 ΥΠΟΛΟΓΟΣ ΠΤΑ'!T95</f>
        <v>#REF!</v>
      </c>
      <c r="W13" s="74" t="e">
        <f>'[1]ΠΙΝ 4 ΥΠΟΛΟΓΟΣ ΠΤΑ'!U95</f>
        <v>#REF!</v>
      </c>
      <c r="X13" s="74" t="e">
        <f t="shared" ref="X13" si="7">U13+V13+W13</f>
        <v>#REF!</v>
      </c>
      <c r="Y13" s="74" t="e">
        <f>'[1]ΠΙΝ 4 ΥΠΟΛΟΓΟΣ ΠΤΑ'!W95</f>
        <v>#REF!</v>
      </c>
      <c r="Z13" s="74" t="e">
        <f>'[1]ΠΙΝ 4 ΥΠΟΛΟΓΟΣ ΠΤΑ'!X95</f>
        <v>#REF!</v>
      </c>
      <c r="AA13" s="74" t="e">
        <f t="shared" ref="AA13" si="8">X13+Y13</f>
        <v>#REF!</v>
      </c>
      <c r="AB13" s="74">
        <f>ΣΥΓΚΕΝΤΡΩΤΙΚΟΣ!AA11</f>
        <v>7818669.1599999983</v>
      </c>
      <c r="AC13" s="74">
        <f>I13-AB13</f>
        <v>60439595.770000011</v>
      </c>
      <c r="AD13" s="74">
        <f>ΣΥΓΚΕΝΤΡΩΤΙΚΟΣ!AC11</f>
        <v>22678566.620000001</v>
      </c>
      <c r="AE13" s="248" t="s">
        <v>198</v>
      </c>
    </row>
    <row r="14" spans="1:31" s="71" customFormat="1" ht="15.75" customHeight="1" thickBot="1">
      <c r="A14" s="513" t="s">
        <v>342</v>
      </c>
      <c r="B14" s="514"/>
      <c r="C14" s="68"/>
      <c r="D14" s="68"/>
      <c r="E14" s="68"/>
      <c r="F14" s="220">
        <f>F13</f>
        <v>35</v>
      </c>
      <c r="G14" s="69">
        <f>G13</f>
        <v>68258264.930000007</v>
      </c>
      <c r="H14" s="69">
        <f t="shared" ref="H14:AD14" si="9">H13</f>
        <v>17561504.859999999</v>
      </c>
      <c r="I14" s="69">
        <f t="shared" si="9"/>
        <v>68258264.930000007</v>
      </c>
      <c r="J14" s="69" t="e">
        <f t="shared" si="9"/>
        <v>#REF!</v>
      </c>
      <c r="K14" s="69" t="e">
        <f t="shared" si="9"/>
        <v>#REF!</v>
      </c>
      <c r="L14" s="69" t="e">
        <f t="shared" si="9"/>
        <v>#REF!</v>
      </c>
      <c r="M14" s="69" t="e">
        <f t="shared" si="9"/>
        <v>#REF!</v>
      </c>
      <c r="N14" s="69" t="e">
        <f t="shared" si="9"/>
        <v>#REF!</v>
      </c>
      <c r="O14" s="69" t="e">
        <f t="shared" si="9"/>
        <v>#REF!</v>
      </c>
      <c r="P14" s="69" t="e">
        <f t="shared" si="9"/>
        <v>#REF!</v>
      </c>
      <c r="Q14" s="69" t="e">
        <f t="shared" si="9"/>
        <v>#REF!</v>
      </c>
      <c r="R14" s="69" t="e">
        <f t="shared" si="9"/>
        <v>#REF!</v>
      </c>
      <c r="S14" s="69" t="e">
        <f t="shared" si="9"/>
        <v>#REF!</v>
      </c>
      <c r="T14" s="69" t="e">
        <f t="shared" si="9"/>
        <v>#REF!</v>
      </c>
      <c r="U14" s="69" t="e">
        <f t="shared" si="9"/>
        <v>#REF!</v>
      </c>
      <c r="V14" s="69" t="e">
        <f t="shared" si="9"/>
        <v>#REF!</v>
      </c>
      <c r="W14" s="69" t="e">
        <f t="shared" si="9"/>
        <v>#REF!</v>
      </c>
      <c r="X14" s="69" t="e">
        <f t="shared" si="9"/>
        <v>#REF!</v>
      </c>
      <c r="Y14" s="69" t="e">
        <f t="shared" si="9"/>
        <v>#REF!</v>
      </c>
      <c r="Z14" s="69" t="e">
        <f t="shared" si="9"/>
        <v>#REF!</v>
      </c>
      <c r="AA14" s="69" t="e">
        <f t="shared" si="9"/>
        <v>#REF!</v>
      </c>
      <c r="AB14" s="69">
        <f t="shared" si="9"/>
        <v>7818669.1599999983</v>
      </c>
      <c r="AC14" s="69">
        <f t="shared" si="9"/>
        <v>60439595.770000011</v>
      </c>
      <c r="AD14" s="69">
        <f t="shared" si="9"/>
        <v>22678566.620000001</v>
      </c>
      <c r="AE14" s="77"/>
    </row>
    <row r="15" spans="1:31" s="71" customFormat="1" ht="11.25" thickBot="1">
      <c r="A15" s="53"/>
      <c r="B15" s="53"/>
      <c r="C15" s="53"/>
      <c r="D15" s="53"/>
      <c r="E15" s="53"/>
      <c r="F15" s="446"/>
      <c r="G15" s="53"/>
      <c r="H15" s="53"/>
      <c r="I15" s="53"/>
      <c r="J15" s="53"/>
      <c r="K15" s="145"/>
      <c r="L15" s="145"/>
      <c r="M15" s="146"/>
      <c r="N15" s="146"/>
      <c r="O15" s="146"/>
      <c r="P15" s="146"/>
      <c r="Q15" s="146"/>
      <c r="R15" s="72"/>
      <c r="S15" s="72"/>
      <c r="T15" s="72"/>
      <c r="U15" s="72"/>
      <c r="V15" s="72"/>
      <c r="W15" s="72"/>
      <c r="X15" s="72"/>
      <c r="Y15" s="72"/>
      <c r="Z15" s="72"/>
      <c r="AA15" s="72"/>
      <c r="AB15" s="72"/>
      <c r="AC15" s="72"/>
      <c r="AD15" s="72"/>
      <c r="AE15" s="72"/>
    </row>
    <row r="16" spans="1:31" s="71" customFormat="1" ht="54.75" customHeight="1">
      <c r="A16" s="66">
        <v>5</v>
      </c>
      <c r="B16" s="431" t="s">
        <v>339</v>
      </c>
      <c r="C16" s="431"/>
      <c r="D16" s="431"/>
      <c r="E16" s="431"/>
      <c r="F16" s="219">
        <v>5</v>
      </c>
      <c r="G16" s="74">
        <f>ΣΥΓΚΕΝΤΡΩΤΙΚΟΣ!F14</f>
        <v>8650088.3600000013</v>
      </c>
      <c r="H16" s="74">
        <f>ΣΥΓΚΕΝΤΡΩΤΙΚΟΣ!G14</f>
        <v>9707630.1900000013</v>
      </c>
      <c r="I16" s="74">
        <f>ΣΥΓΚΕΝΤΡΩΤΙΚΟΣ!H14</f>
        <v>9707630.1900000013</v>
      </c>
      <c r="J16" s="74">
        <v>675882.24</v>
      </c>
      <c r="K16" s="143">
        <v>1512183.01</v>
      </c>
      <c r="L16" s="143">
        <v>0</v>
      </c>
      <c r="M16" s="143">
        <v>0</v>
      </c>
      <c r="N16" s="143">
        <v>0</v>
      </c>
      <c r="O16" s="143">
        <v>0</v>
      </c>
      <c r="P16" s="143">
        <v>79611.38</v>
      </c>
      <c r="Q16" s="143">
        <v>79611.38</v>
      </c>
      <c r="R16" s="74">
        <v>0</v>
      </c>
      <c r="S16" s="74" t="e">
        <f>'[1]ΠΙΝ 6 ΙΔΙΩΤΙΚΕΣ ΕΠΕΝΔΥΣΕΙΣ'!P2</f>
        <v>#REF!</v>
      </c>
      <c r="T16" s="74" t="e">
        <f>I16-S16</f>
        <v>#REF!</v>
      </c>
      <c r="U16" s="74">
        <v>0</v>
      </c>
      <c r="V16" s="74">
        <v>0</v>
      </c>
      <c r="W16" s="74">
        <v>0</v>
      </c>
      <c r="X16" s="74">
        <v>0</v>
      </c>
      <c r="Y16" s="74">
        <v>0</v>
      </c>
      <c r="Z16" s="74" t="e">
        <f>'[1]ΠΙΝ 6 ΙΔΙΩΤΙΚΕΣ ΕΠΕΝΔΥΣΕΙΣ'!Q2</f>
        <v>#REF!</v>
      </c>
      <c r="AA16" s="74">
        <v>0</v>
      </c>
      <c r="AB16" s="74">
        <f>ΣΥΓΚΕΝΤΡΩΤΙΚΟΣ!AA14</f>
        <v>219323.22</v>
      </c>
      <c r="AC16" s="74">
        <f>I16-AB16</f>
        <v>9488306.9700000007</v>
      </c>
      <c r="AD16" s="74">
        <f>ΣΥΓΚΕΝΤΡΩΤΙΚΟΣ!AC14</f>
        <v>2083541.83</v>
      </c>
      <c r="AE16" s="248"/>
    </row>
    <row r="17" spans="1:31" s="71" customFormat="1" ht="17.25" customHeight="1" thickBot="1">
      <c r="A17" s="513" t="s">
        <v>200</v>
      </c>
      <c r="B17" s="514"/>
      <c r="C17" s="252"/>
      <c r="D17" s="252"/>
      <c r="E17" s="252"/>
      <c r="F17" s="259">
        <f>F16</f>
        <v>5</v>
      </c>
      <c r="G17" s="253">
        <f>SUM(G16)</f>
        <v>8650088.3600000013</v>
      </c>
      <c r="H17" s="253">
        <f t="shared" ref="H17:AD17" si="10">SUM(H16)</f>
        <v>9707630.1900000013</v>
      </c>
      <c r="I17" s="253">
        <f t="shared" si="10"/>
        <v>9707630.1900000013</v>
      </c>
      <c r="J17" s="253">
        <f t="shared" si="10"/>
        <v>675882.24</v>
      </c>
      <c r="K17" s="253">
        <f t="shared" si="10"/>
        <v>1512183.01</v>
      </c>
      <c r="L17" s="253">
        <f t="shared" si="10"/>
        <v>0</v>
      </c>
      <c r="M17" s="253">
        <f t="shared" si="10"/>
        <v>0</v>
      </c>
      <c r="N17" s="253">
        <f t="shared" si="10"/>
        <v>0</v>
      </c>
      <c r="O17" s="253">
        <f t="shared" si="10"/>
        <v>0</v>
      </c>
      <c r="P17" s="253">
        <f t="shared" si="10"/>
        <v>79611.38</v>
      </c>
      <c r="Q17" s="253">
        <f t="shared" si="10"/>
        <v>79611.38</v>
      </c>
      <c r="R17" s="253">
        <f t="shared" si="10"/>
        <v>0</v>
      </c>
      <c r="S17" s="253" t="e">
        <f t="shared" si="10"/>
        <v>#REF!</v>
      </c>
      <c r="T17" s="253" t="e">
        <f t="shared" si="10"/>
        <v>#REF!</v>
      </c>
      <c r="U17" s="253">
        <f t="shared" si="10"/>
        <v>0</v>
      </c>
      <c r="V17" s="253">
        <f t="shared" si="10"/>
        <v>0</v>
      </c>
      <c r="W17" s="253">
        <f t="shared" si="10"/>
        <v>0</v>
      </c>
      <c r="X17" s="253">
        <f t="shared" si="10"/>
        <v>0</v>
      </c>
      <c r="Y17" s="253">
        <f t="shared" si="10"/>
        <v>0</v>
      </c>
      <c r="Z17" s="253" t="e">
        <f t="shared" si="10"/>
        <v>#REF!</v>
      </c>
      <c r="AA17" s="253">
        <f t="shared" si="10"/>
        <v>0</v>
      </c>
      <c r="AB17" s="253">
        <f t="shared" si="10"/>
        <v>219323.22</v>
      </c>
      <c r="AC17" s="253">
        <f t="shared" si="10"/>
        <v>9488306.9700000007</v>
      </c>
      <c r="AD17" s="253">
        <f t="shared" si="10"/>
        <v>2083541.83</v>
      </c>
      <c r="AE17" s="77"/>
    </row>
    <row r="18" spans="1:31" s="71" customFormat="1" ht="11.25" thickBot="1">
      <c r="A18" s="53"/>
      <c r="B18" s="53"/>
      <c r="C18" s="53"/>
      <c r="D18" s="53"/>
      <c r="E18" s="53"/>
      <c r="F18" s="446"/>
      <c r="G18" s="53"/>
      <c r="H18" s="53"/>
      <c r="I18" s="53"/>
      <c r="J18" s="53"/>
      <c r="K18" s="145"/>
      <c r="L18" s="145"/>
      <c r="M18" s="146"/>
      <c r="N18" s="146"/>
      <c r="O18" s="146"/>
      <c r="P18" s="146"/>
      <c r="Q18" s="146"/>
      <c r="R18" s="72"/>
      <c r="S18" s="72"/>
      <c r="T18" s="72"/>
      <c r="U18" s="72"/>
      <c r="V18" s="72"/>
      <c r="W18" s="72"/>
      <c r="X18" s="72"/>
      <c r="Y18" s="72"/>
      <c r="Z18" s="72"/>
      <c r="AA18" s="72"/>
      <c r="AB18" s="72"/>
      <c r="AC18" s="72"/>
      <c r="AD18" s="72"/>
      <c r="AE18" s="72"/>
    </row>
    <row r="19" spans="1:31" s="71" customFormat="1" ht="44.25" customHeight="1">
      <c r="A19" s="66">
        <v>6</v>
      </c>
      <c r="B19" s="431" t="s">
        <v>86</v>
      </c>
      <c r="C19" s="431"/>
      <c r="D19" s="431"/>
      <c r="E19" s="431"/>
      <c r="F19" s="219">
        <v>18</v>
      </c>
      <c r="G19" s="74">
        <f>ΣΥΓΚΕΝΤΡΩΤΙΚΟΣ!F17</f>
        <v>19819310.060000006</v>
      </c>
      <c r="H19" s="74">
        <f>ΣΥΓΚΕΝΤΡΩΤΙΚΟΣ!G17</f>
        <v>8883871.1799999997</v>
      </c>
      <c r="I19" s="74">
        <f>ΣΥΓΚΕΝΤΡΩΤΙΚΟΣ!H17</f>
        <v>19819490.060000006</v>
      </c>
      <c r="J19" s="74">
        <v>675882.24</v>
      </c>
      <c r="K19" s="143">
        <v>1512183.01</v>
      </c>
      <c r="L19" s="143">
        <v>0</v>
      </c>
      <c r="M19" s="143">
        <v>0</v>
      </c>
      <c r="N19" s="143">
        <v>0</v>
      </c>
      <c r="O19" s="143">
        <v>0</v>
      </c>
      <c r="P19" s="143">
        <v>79611.38</v>
      </c>
      <c r="Q19" s="143">
        <v>79611.38</v>
      </c>
      <c r="R19" s="74">
        <v>0</v>
      </c>
      <c r="S19" s="74">
        <f>'[1]ΠΙΝ 5 ΧΡΗΜΑΤΟΔΟΤΗΣΗ ΤΡΙΤΟΥΣ'!P14</f>
        <v>568108.89</v>
      </c>
      <c r="T19" s="74">
        <f>'[1]ΠΙΝ 5 ΧΡΗΜΑΤΟΔΟΤΗΣΗ ΤΡΙΤΟΥΣ'!Q14</f>
        <v>2120150.5300000003</v>
      </c>
      <c r="U19" s="74">
        <f>'[1]ΠΙΝ 5 ΧΡΗΜΑΤΟΔΟΤΗΣΗ ΤΡΙΤΟΥΣ'!R14</f>
        <v>61111.96</v>
      </c>
      <c r="V19" s="74">
        <f>'[1]ΠΙΝ 5 ΧΡΗΜΑΤΟΔΟΤΗΣΗ ΤΡΙΤΟΥΣ'!S14</f>
        <v>8382.4</v>
      </c>
      <c r="W19" s="74">
        <f>'[1]ΠΙΝ 5 ΧΡΗΜΑΤΟΔΟΤΗΣΗ ΤΡΙΤΟΥΣ'!T14</f>
        <v>0</v>
      </c>
      <c r="X19" s="74">
        <f t="shared" ref="X19" si="11">U19+V19+W19</f>
        <v>69494.36</v>
      </c>
      <c r="Y19" s="74">
        <f>'[1]ΠΙΝ 5 ΧΡΗΜΑΤΟΔΟΤΗΣΗ ΤΡΙΤΟΥΣ'!V14</f>
        <v>0</v>
      </c>
      <c r="Z19" s="74">
        <f>'[1]ΠΙΝ 5 ΧΡΗΜΑΤΟΔΟΤΗΣΗ ΤΡΙΤΟΥΣ'!W14</f>
        <v>77762.25</v>
      </c>
      <c r="AA19" s="74">
        <f t="shared" ref="AA19" si="12">X19+Y19</f>
        <v>69494.36</v>
      </c>
      <c r="AB19" s="74">
        <f>ΣΥΓΚΕΝΤΡΩΤΙΚΟΣ!AA17</f>
        <v>1638593.28</v>
      </c>
      <c r="AC19" s="74">
        <f>I19-AB19</f>
        <v>18180896.780000005</v>
      </c>
      <c r="AD19" s="74">
        <f>ΣΥΓΚΕΝΤΡΩΤΙΚΟΣ!AC17</f>
        <v>564115.38</v>
      </c>
      <c r="AE19" s="248" t="s">
        <v>199</v>
      </c>
    </row>
    <row r="20" spans="1:31" s="71" customFormat="1" ht="17.25" customHeight="1" thickBot="1">
      <c r="A20" s="515" t="s">
        <v>343</v>
      </c>
      <c r="B20" s="516"/>
      <c r="C20" s="252"/>
      <c r="D20" s="252"/>
      <c r="E20" s="252"/>
      <c r="F20" s="259">
        <f>F19</f>
        <v>18</v>
      </c>
      <c r="G20" s="253">
        <f>SUM(G19)</f>
        <v>19819310.060000006</v>
      </c>
      <c r="H20" s="253">
        <f t="shared" ref="H20:AD20" si="13">SUM(H19)</f>
        <v>8883871.1799999997</v>
      </c>
      <c r="I20" s="253">
        <f t="shared" si="13"/>
        <v>19819490.060000006</v>
      </c>
      <c r="J20" s="253">
        <f t="shared" si="13"/>
        <v>675882.24</v>
      </c>
      <c r="K20" s="254">
        <f t="shared" si="13"/>
        <v>1512183.01</v>
      </c>
      <c r="L20" s="254">
        <f t="shared" si="13"/>
        <v>0</v>
      </c>
      <c r="M20" s="254">
        <f t="shared" si="13"/>
        <v>0</v>
      </c>
      <c r="N20" s="254">
        <f t="shared" si="13"/>
        <v>0</v>
      </c>
      <c r="O20" s="254">
        <f t="shared" si="13"/>
        <v>0</v>
      </c>
      <c r="P20" s="254">
        <f t="shared" si="13"/>
        <v>79611.38</v>
      </c>
      <c r="Q20" s="254">
        <f t="shared" si="13"/>
        <v>79611.38</v>
      </c>
      <c r="R20" s="253">
        <f t="shared" si="13"/>
        <v>0</v>
      </c>
      <c r="S20" s="253">
        <f t="shared" si="13"/>
        <v>568108.89</v>
      </c>
      <c r="T20" s="253">
        <f t="shared" si="13"/>
        <v>2120150.5300000003</v>
      </c>
      <c r="U20" s="253">
        <f t="shared" si="13"/>
        <v>61111.96</v>
      </c>
      <c r="V20" s="253">
        <f t="shared" si="13"/>
        <v>8382.4</v>
      </c>
      <c r="W20" s="253">
        <f t="shared" si="13"/>
        <v>0</v>
      </c>
      <c r="X20" s="253">
        <f t="shared" si="13"/>
        <v>69494.36</v>
      </c>
      <c r="Y20" s="253">
        <f t="shared" si="13"/>
        <v>0</v>
      </c>
      <c r="Z20" s="253">
        <f t="shared" si="13"/>
        <v>77762.25</v>
      </c>
      <c r="AA20" s="253">
        <f t="shared" si="13"/>
        <v>69494.36</v>
      </c>
      <c r="AB20" s="253">
        <f t="shared" si="13"/>
        <v>1638593.28</v>
      </c>
      <c r="AC20" s="253">
        <f t="shared" si="13"/>
        <v>18180896.780000005</v>
      </c>
      <c r="AD20" s="253">
        <f t="shared" si="13"/>
        <v>564115.38</v>
      </c>
      <c r="AE20" s="77"/>
    </row>
    <row r="21" spans="1:31" s="71" customFormat="1" ht="20.25" customHeight="1" thickBot="1">
      <c r="A21" s="513" t="s">
        <v>344</v>
      </c>
      <c r="B21" s="514"/>
      <c r="C21" s="68"/>
      <c r="D21" s="68"/>
      <c r="E21" s="68"/>
      <c r="F21" s="220">
        <f>F11+F14+F17+F20</f>
        <v>151</v>
      </c>
      <c r="G21" s="69">
        <f>G11+G14+G17+G20</f>
        <v>112419151.49000001</v>
      </c>
      <c r="H21" s="69">
        <f t="shared" ref="H21:AD21" si="14">H11+H14+H17+H20</f>
        <v>46969416.770000003</v>
      </c>
      <c r="I21" s="69">
        <f t="shared" si="14"/>
        <v>113176873.32000001</v>
      </c>
      <c r="J21" s="69" t="e">
        <f t="shared" si="14"/>
        <v>#REF!</v>
      </c>
      <c r="K21" s="69" t="e">
        <f t="shared" si="14"/>
        <v>#REF!</v>
      </c>
      <c r="L21" s="69" t="e">
        <f t="shared" si="14"/>
        <v>#REF!</v>
      </c>
      <c r="M21" s="69" t="e">
        <f t="shared" si="14"/>
        <v>#REF!</v>
      </c>
      <c r="N21" s="69" t="e">
        <f t="shared" si="14"/>
        <v>#REF!</v>
      </c>
      <c r="O21" s="69" t="e">
        <f t="shared" si="14"/>
        <v>#REF!</v>
      </c>
      <c r="P21" s="69" t="e">
        <f t="shared" si="14"/>
        <v>#REF!</v>
      </c>
      <c r="Q21" s="69" t="e">
        <f t="shared" si="14"/>
        <v>#REF!</v>
      </c>
      <c r="R21" s="69" t="e">
        <f t="shared" si="14"/>
        <v>#REF!</v>
      </c>
      <c r="S21" s="69" t="e">
        <f t="shared" si="14"/>
        <v>#REF!</v>
      </c>
      <c r="T21" s="69" t="e">
        <f t="shared" si="14"/>
        <v>#REF!</v>
      </c>
      <c r="U21" s="69" t="e">
        <f t="shared" si="14"/>
        <v>#REF!</v>
      </c>
      <c r="V21" s="69" t="e">
        <f t="shared" si="14"/>
        <v>#REF!</v>
      </c>
      <c r="W21" s="69" t="e">
        <f t="shared" si="14"/>
        <v>#REF!</v>
      </c>
      <c r="X21" s="69" t="e">
        <f t="shared" si="14"/>
        <v>#REF!</v>
      </c>
      <c r="Y21" s="69" t="e">
        <f t="shared" si="14"/>
        <v>#REF!</v>
      </c>
      <c r="Z21" s="69" t="e">
        <f t="shared" si="14"/>
        <v>#REF!</v>
      </c>
      <c r="AA21" s="69" t="e">
        <f t="shared" si="14"/>
        <v>#REF!</v>
      </c>
      <c r="AB21" s="69">
        <f t="shared" si="14"/>
        <v>13392063.539999999</v>
      </c>
      <c r="AC21" s="69">
        <f t="shared" si="14"/>
        <v>99784809.780000016</v>
      </c>
      <c r="AD21" s="69">
        <f t="shared" si="14"/>
        <v>30645412.070000004</v>
      </c>
      <c r="AE21" s="77"/>
    </row>
  </sheetData>
  <mergeCells count="12">
    <mergeCell ref="A21:B21"/>
    <mergeCell ref="A1:AE1"/>
    <mergeCell ref="A2:AE2"/>
    <mergeCell ref="I3:J3"/>
    <mergeCell ref="B6:E6"/>
    <mergeCell ref="B7:E7"/>
    <mergeCell ref="A8:B8"/>
    <mergeCell ref="A10:B10"/>
    <mergeCell ref="A11:B11"/>
    <mergeCell ref="A14:B14"/>
    <mergeCell ref="A17:B17"/>
    <mergeCell ref="A20:B20"/>
  </mergeCells>
  <printOptions horizontalCentered="1"/>
  <pageMargins left="0.70866141732283472" right="0.70866141732283472" top="0.98425196850393704" bottom="0.74803149606299213" header="0.31496062992125984" footer="0.31496062992125984"/>
  <pageSetup paperSize="9" scale="89" orientation="landscape" r:id="rId1"/>
  <headerFooter>
    <oddHeader>&amp;LΠΕΡΙΦΕΡΕΙΑ ΝΟΤΙΟΥ ΑΙΓΑΙΟΥ
ΓΕΝΙΚΗ Δ/ΝΣΗ ΑΠΠΥ
Δ/ΝΣΗ ΑΝΑΠΤΥΞΙΑΚΟΥ ΠΡΟΓΡΑΜΜΑΤΙΣΜΟΥ (ΔΙΑΠ)</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2"/>
  <sheetViews>
    <sheetView zoomScaleNormal="100" workbookViewId="0">
      <selection activeCell="V1" sqref="V1:X1048576"/>
    </sheetView>
  </sheetViews>
  <sheetFormatPr defaultRowHeight="15"/>
  <cols>
    <col min="1" max="1" width="4.140625" customWidth="1"/>
    <col min="2" max="2" width="15" customWidth="1"/>
    <col min="3" max="3" width="15.85546875" customWidth="1"/>
    <col min="4" max="4" width="8.85546875" hidden="1" customWidth="1"/>
    <col min="5" max="5" width="8.5703125" customWidth="1"/>
    <col min="6" max="6" width="10.85546875" bestFit="1" customWidth="1"/>
    <col min="7" max="7" width="10.28515625" customWidth="1"/>
    <col min="8" max="8" width="13.5703125" customWidth="1"/>
    <col min="9" max="9" width="10.85546875" hidden="1" customWidth="1"/>
    <col min="10" max="10" width="10.7109375" hidden="1" customWidth="1"/>
    <col min="11" max="11" width="15.28515625" style="115" hidden="1" customWidth="1"/>
    <col min="12" max="12" width="10.7109375" style="115" hidden="1" customWidth="1"/>
    <col min="13" max="13" width="13.140625" style="115" hidden="1" customWidth="1"/>
    <col min="14" max="14" width="15.42578125" style="115" hidden="1" customWidth="1"/>
    <col min="15" max="15" width="15.42578125" style="115" customWidth="1"/>
    <col min="16" max="16" width="14.7109375" style="115" hidden="1" customWidth="1"/>
    <col min="17" max="17" width="12.7109375" style="115" hidden="1" customWidth="1"/>
    <col min="18" max="18" width="13.28515625" style="115" hidden="1" customWidth="1"/>
    <col min="19" max="19" width="13.7109375" style="115" customWidth="1"/>
    <col min="20" max="20" width="12.42578125" customWidth="1"/>
    <col min="21" max="21" width="13.7109375" customWidth="1"/>
    <col min="22" max="22" width="10.28515625" hidden="1" customWidth="1"/>
    <col min="23" max="23" width="11.140625" hidden="1" customWidth="1"/>
    <col min="24" max="24" width="0" hidden="1" customWidth="1"/>
  </cols>
  <sheetData>
    <row r="2" spans="1:24" ht="17.25">
      <c r="A2" s="488" t="s">
        <v>492</v>
      </c>
      <c r="B2" s="488"/>
      <c r="C2" s="488"/>
      <c r="D2" s="488"/>
      <c r="E2" s="488"/>
      <c r="F2" s="488"/>
      <c r="G2" s="488"/>
      <c r="H2" s="488"/>
      <c r="I2" s="488"/>
      <c r="J2" s="488"/>
      <c r="K2" s="488"/>
      <c r="L2" s="488"/>
      <c r="M2" s="488"/>
      <c r="N2" s="488"/>
      <c r="O2" s="488"/>
      <c r="P2" s="488"/>
      <c r="Q2" s="488"/>
      <c r="R2" s="488"/>
      <c r="S2" s="488"/>
      <c r="T2" s="488"/>
      <c r="U2" s="488"/>
    </row>
    <row r="3" spans="1:24" ht="42.75" customHeight="1">
      <c r="A3" s="118" t="s">
        <v>426</v>
      </c>
      <c r="B3" s="118" t="s">
        <v>427</v>
      </c>
      <c r="C3" s="118" t="s">
        <v>428</v>
      </c>
      <c r="D3" s="118" t="s">
        <v>433</v>
      </c>
      <c r="E3" s="118" t="s">
        <v>135</v>
      </c>
      <c r="F3" s="118" t="s">
        <v>429</v>
      </c>
      <c r="G3" s="118" t="s">
        <v>2</v>
      </c>
      <c r="H3" s="118" t="s">
        <v>432</v>
      </c>
      <c r="I3" s="118" t="s">
        <v>430</v>
      </c>
      <c r="J3" s="118" t="s">
        <v>423</v>
      </c>
      <c r="K3" s="79" t="s">
        <v>522</v>
      </c>
      <c r="L3" s="79" t="s">
        <v>523</v>
      </c>
      <c r="M3" s="79" t="s">
        <v>149</v>
      </c>
      <c r="N3" s="79" t="s">
        <v>150</v>
      </c>
      <c r="O3" s="118" t="s">
        <v>533</v>
      </c>
      <c r="P3" s="118" t="s">
        <v>524</v>
      </c>
      <c r="Q3" s="118" t="s">
        <v>525</v>
      </c>
      <c r="R3" s="118" t="s">
        <v>526</v>
      </c>
      <c r="S3" s="118" t="s">
        <v>620</v>
      </c>
      <c r="T3" s="118" t="s">
        <v>545</v>
      </c>
      <c r="U3" s="118" t="s">
        <v>3</v>
      </c>
      <c r="V3" s="317" t="s">
        <v>614</v>
      </c>
      <c r="W3" s="317" t="s">
        <v>615</v>
      </c>
    </row>
    <row r="4" spans="1:24">
      <c r="A4" s="366">
        <v>1</v>
      </c>
      <c r="B4" s="366">
        <v>2</v>
      </c>
      <c r="C4" s="366">
        <v>3</v>
      </c>
      <c r="D4" s="366"/>
      <c r="E4" s="366">
        <v>4</v>
      </c>
      <c r="F4" s="366">
        <v>5</v>
      </c>
      <c r="G4" s="366">
        <v>6</v>
      </c>
      <c r="H4" s="366">
        <v>7</v>
      </c>
      <c r="I4" s="366">
        <v>8</v>
      </c>
      <c r="J4" s="366" t="s">
        <v>228</v>
      </c>
      <c r="K4" s="366">
        <v>10</v>
      </c>
      <c r="L4" s="366">
        <v>11</v>
      </c>
      <c r="M4" s="366">
        <v>12</v>
      </c>
      <c r="N4" s="98" t="s">
        <v>267</v>
      </c>
      <c r="O4" s="98" t="s">
        <v>158</v>
      </c>
      <c r="P4" s="98" t="s">
        <v>161</v>
      </c>
      <c r="Q4" s="98" t="s">
        <v>265</v>
      </c>
      <c r="R4" s="98" t="s">
        <v>445</v>
      </c>
      <c r="S4" s="98" t="s">
        <v>165</v>
      </c>
      <c r="T4" s="98" t="s">
        <v>166</v>
      </c>
      <c r="U4" s="58" t="s">
        <v>167</v>
      </c>
      <c r="V4" s="115"/>
    </row>
    <row r="5" spans="1:24" s="215" customFormat="1" ht="54" customHeight="1">
      <c r="A5" s="370" t="s">
        <v>424</v>
      </c>
      <c r="B5" s="390" t="s">
        <v>435</v>
      </c>
      <c r="C5" s="390" t="s">
        <v>436</v>
      </c>
      <c r="D5" s="370">
        <v>2017</v>
      </c>
      <c r="E5" s="370" t="s">
        <v>439</v>
      </c>
      <c r="F5" s="391">
        <f>SUM(F6:F9)</f>
        <v>83008.800000000003</v>
      </c>
      <c r="G5" s="391">
        <f>SUM(G6:G9)</f>
        <v>11207.599999999999</v>
      </c>
      <c r="H5" s="391">
        <f>SUM(H6:H9)</f>
        <v>83008.800000000003</v>
      </c>
      <c r="I5" s="391">
        <f>SUM(I6:I9)</f>
        <v>0</v>
      </c>
      <c r="J5" s="391">
        <f>H5-I5</f>
        <v>83008.800000000003</v>
      </c>
      <c r="K5" s="391">
        <f>SUM(K6:K9)</f>
        <v>0</v>
      </c>
      <c r="L5" s="391">
        <f>SUM(L6:L9)</f>
        <v>0</v>
      </c>
      <c r="M5" s="391">
        <f>SUM(M6:M9)</f>
        <v>0</v>
      </c>
      <c r="N5" s="391">
        <f>K5+L5+M5</f>
        <v>0</v>
      </c>
      <c r="O5" s="391">
        <f>SUM(O6:O9)</f>
        <v>3707.6</v>
      </c>
      <c r="P5" s="391">
        <f>SUM(P6:P9)</f>
        <v>3707.6</v>
      </c>
      <c r="Q5" s="391">
        <f>N5+P5</f>
        <v>3707.6</v>
      </c>
      <c r="R5" s="391">
        <f>I5+Q5</f>
        <v>3707.6</v>
      </c>
      <c r="S5" s="391">
        <f>H5-O5</f>
        <v>79301.2</v>
      </c>
      <c r="T5" s="391">
        <f>SUM(T6:T9)</f>
        <v>79301.2</v>
      </c>
      <c r="U5" s="392" t="s">
        <v>440</v>
      </c>
      <c r="V5" s="457">
        <f>SUM(V6:V9)</f>
        <v>3707.6</v>
      </c>
      <c r="W5" s="457">
        <f>SUM(W6:W9)</f>
        <v>3707.6</v>
      </c>
    </row>
    <row r="6" spans="1:24" ht="48" customHeight="1">
      <c r="A6" s="367" t="s">
        <v>640</v>
      </c>
      <c r="B6" s="6" t="s">
        <v>437</v>
      </c>
      <c r="C6" s="368" t="s">
        <v>436</v>
      </c>
      <c r="D6" s="367">
        <v>2018</v>
      </c>
      <c r="E6" s="367" t="s">
        <v>438</v>
      </c>
      <c r="F6" s="369">
        <v>2008.8</v>
      </c>
      <c r="G6" s="369">
        <v>2008.8</v>
      </c>
      <c r="H6" s="369">
        <v>2008.8</v>
      </c>
      <c r="I6" s="369">
        <v>0</v>
      </c>
      <c r="J6" s="369">
        <f t="shared" ref="J6:J9" si="0">H6-I6</f>
        <v>2008.8</v>
      </c>
      <c r="K6" s="369">
        <v>0</v>
      </c>
      <c r="L6" s="369">
        <v>0</v>
      </c>
      <c r="M6" s="369">
        <v>0</v>
      </c>
      <c r="N6" s="369">
        <f t="shared" ref="N6:N9" si="1">K6+L6+M6</f>
        <v>0</v>
      </c>
      <c r="O6" s="369">
        <f t="shared" ref="O6:O9" si="2">I6+W6</f>
        <v>2008.8</v>
      </c>
      <c r="P6" s="369">
        <v>2008.8</v>
      </c>
      <c r="Q6" s="369">
        <f t="shared" ref="Q6:Q9" si="3">N6+P6</f>
        <v>2008.8</v>
      </c>
      <c r="R6" s="369">
        <f t="shared" ref="R6:R9" si="4">I6+Q6</f>
        <v>2008.8</v>
      </c>
      <c r="S6" s="369">
        <f t="shared" ref="S6:S9" si="5">H6-R6</f>
        <v>0</v>
      </c>
      <c r="T6" s="369">
        <v>0</v>
      </c>
      <c r="U6" s="372"/>
      <c r="V6" s="149">
        <v>2008.8</v>
      </c>
      <c r="W6" s="455">
        <f t="shared" ref="W6:W9" si="6">K6+V6</f>
        <v>2008.8</v>
      </c>
    </row>
    <row r="7" spans="1:24" s="115" customFormat="1" ht="127.5" customHeight="1">
      <c r="A7" s="367" t="s">
        <v>641</v>
      </c>
      <c r="B7" s="319" t="s">
        <v>547</v>
      </c>
      <c r="C7" s="368" t="s">
        <v>436</v>
      </c>
      <c r="D7" s="367"/>
      <c r="E7" s="367" t="s">
        <v>438</v>
      </c>
      <c r="F7" s="369">
        <v>7500</v>
      </c>
      <c r="G7" s="369">
        <v>7500</v>
      </c>
      <c r="H7" s="369">
        <v>7500</v>
      </c>
      <c r="I7" s="369">
        <v>0</v>
      </c>
      <c r="J7" s="369">
        <f t="shared" ref="J7" si="7">H7-I7</f>
        <v>7500</v>
      </c>
      <c r="K7" s="369">
        <v>0</v>
      </c>
      <c r="L7" s="369">
        <v>0</v>
      </c>
      <c r="M7" s="369">
        <v>0</v>
      </c>
      <c r="N7" s="369">
        <f t="shared" ref="N7" si="8">K7+L7+M7</f>
        <v>0</v>
      </c>
      <c r="O7" s="369">
        <f t="shared" si="2"/>
        <v>0</v>
      </c>
      <c r="P7" s="369">
        <v>0</v>
      </c>
      <c r="Q7" s="369">
        <f t="shared" ref="Q7" si="9">N7+P7</f>
        <v>0</v>
      </c>
      <c r="R7" s="369">
        <f t="shared" ref="R7" si="10">I7+Q7</f>
        <v>0</v>
      </c>
      <c r="S7" s="369">
        <f t="shared" ref="S7" si="11">H7-R7</f>
        <v>7500</v>
      </c>
      <c r="T7" s="369">
        <v>7500</v>
      </c>
      <c r="U7" s="372" t="s">
        <v>434</v>
      </c>
      <c r="V7" s="149">
        <v>0</v>
      </c>
      <c r="W7" s="455">
        <f t="shared" si="6"/>
        <v>0</v>
      </c>
    </row>
    <row r="8" spans="1:24" s="115" customFormat="1" ht="134.25" customHeight="1">
      <c r="A8" s="367" t="s">
        <v>642</v>
      </c>
      <c r="B8" s="319" t="s">
        <v>691</v>
      </c>
      <c r="C8" s="368" t="s">
        <v>436</v>
      </c>
      <c r="D8" s="367"/>
      <c r="E8" s="367" t="s">
        <v>438</v>
      </c>
      <c r="F8" s="369">
        <v>10000</v>
      </c>
      <c r="G8" s="369">
        <v>0</v>
      </c>
      <c r="H8" s="369">
        <v>10000</v>
      </c>
      <c r="I8" s="369">
        <v>0</v>
      </c>
      <c r="J8" s="369">
        <f t="shared" ref="J8" si="12">H8-I8</f>
        <v>10000</v>
      </c>
      <c r="K8" s="369">
        <v>0</v>
      </c>
      <c r="L8" s="369">
        <v>0</v>
      </c>
      <c r="M8" s="369">
        <v>0</v>
      </c>
      <c r="N8" s="369">
        <f t="shared" ref="N8" si="13">K8+L8+M8</f>
        <v>0</v>
      </c>
      <c r="O8" s="369">
        <f t="shared" ref="O8" si="14">I8+W8</f>
        <v>0</v>
      </c>
      <c r="P8" s="369">
        <v>0</v>
      </c>
      <c r="Q8" s="369">
        <f t="shared" ref="Q8" si="15">N8+P8</f>
        <v>0</v>
      </c>
      <c r="R8" s="369">
        <f t="shared" ref="R8" si="16">I8+Q8</f>
        <v>0</v>
      </c>
      <c r="S8" s="369">
        <f t="shared" ref="S8" si="17">H8-R8</f>
        <v>10000</v>
      </c>
      <c r="T8" s="369">
        <v>10000</v>
      </c>
      <c r="U8" s="372" t="s">
        <v>434</v>
      </c>
      <c r="V8" s="149">
        <v>0</v>
      </c>
      <c r="W8" s="455">
        <f t="shared" ref="W8" si="18">K8+V8</f>
        <v>0</v>
      </c>
    </row>
    <row r="9" spans="1:24" ht="58.5" customHeight="1">
      <c r="A9" s="367" t="s">
        <v>690</v>
      </c>
      <c r="B9" s="319" t="s">
        <v>425</v>
      </c>
      <c r="C9" s="368" t="s">
        <v>436</v>
      </c>
      <c r="D9" s="367"/>
      <c r="E9" s="367" t="s">
        <v>438</v>
      </c>
      <c r="F9" s="369">
        <v>63500</v>
      </c>
      <c r="G9" s="369">
        <v>1698.8</v>
      </c>
      <c r="H9" s="369">
        <v>63500</v>
      </c>
      <c r="I9" s="369">
        <v>0</v>
      </c>
      <c r="J9" s="369">
        <f t="shared" si="0"/>
        <v>63500</v>
      </c>
      <c r="K9" s="369">
        <v>0</v>
      </c>
      <c r="L9" s="369">
        <v>0</v>
      </c>
      <c r="M9" s="369">
        <v>0</v>
      </c>
      <c r="N9" s="369">
        <f t="shared" si="1"/>
        <v>0</v>
      </c>
      <c r="O9" s="369">
        <f t="shared" si="2"/>
        <v>1698.8</v>
      </c>
      <c r="P9" s="369">
        <v>1698.8</v>
      </c>
      <c r="Q9" s="369">
        <f t="shared" si="3"/>
        <v>1698.8</v>
      </c>
      <c r="R9" s="369">
        <f t="shared" si="4"/>
        <v>1698.8</v>
      </c>
      <c r="S9" s="369">
        <f t="shared" si="5"/>
        <v>61801.2</v>
      </c>
      <c r="T9" s="369">
        <v>61801.2</v>
      </c>
      <c r="U9" s="372" t="s">
        <v>546</v>
      </c>
      <c r="V9" s="149">
        <v>1698.8</v>
      </c>
      <c r="W9" s="455">
        <f t="shared" si="6"/>
        <v>1698.8</v>
      </c>
      <c r="X9" s="115"/>
    </row>
    <row r="10" spans="1:24" s="215" customFormat="1">
      <c r="A10" s="489" t="s">
        <v>62</v>
      </c>
      <c r="B10" s="489"/>
      <c r="C10" s="489"/>
      <c r="D10" s="373"/>
      <c r="E10" s="373"/>
      <c r="F10" s="378">
        <f t="shared" ref="F10:T10" si="19">F5</f>
        <v>83008.800000000003</v>
      </c>
      <c r="G10" s="378">
        <f t="shared" si="19"/>
        <v>11207.599999999999</v>
      </c>
      <c r="H10" s="378">
        <f t="shared" si="19"/>
        <v>83008.800000000003</v>
      </c>
      <c r="I10" s="378">
        <f t="shared" si="19"/>
        <v>0</v>
      </c>
      <c r="J10" s="378">
        <f t="shared" si="19"/>
        <v>83008.800000000003</v>
      </c>
      <c r="K10" s="378">
        <f t="shared" si="19"/>
        <v>0</v>
      </c>
      <c r="L10" s="378">
        <f t="shared" si="19"/>
        <v>0</v>
      </c>
      <c r="M10" s="378">
        <f t="shared" si="19"/>
        <v>0</v>
      </c>
      <c r="N10" s="378">
        <f t="shared" si="19"/>
        <v>0</v>
      </c>
      <c r="O10" s="378">
        <f t="shared" si="19"/>
        <v>3707.6</v>
      </c>
      <c r="P10" s="378">
        <f t="shared" si="19"/>
        <v>3707.6</v>
      </c>
      <c r="Q10" s="378">
        <f t="shared" si="19"/>
        <v>3707.6</v>
      </c>
      <c r="R10" s="378">
        <f t="shared" si="19"/>
        <v>3707.6</v>
      </c>
      <c r="S10" s="378">
        <f t="shared" si="19"/>
        <v>79301.2</v>
      </c>
      <c r="T10" s="378">
        <f t="shared" si="19"/>
        <v>79301.2</v>
      </c>
      <c r="U10" s="374"/>
      <c r="V10" s="457">
        <f>V5</f>
        <v>3707.6</v>
      </c>
      <c r="W10" s="457">
        <f>W5</f>
        <v>3707.6</v>
      </c>
    </row>
    <row r="11" spans="1:24">
      <c r="A11" s="375"/>
      <c r="B11" s="375"/>
      <c r="C11" s="375"/>
      <c r="D11" s="375"/>
      <c r="E11" s="375"/>
      <c r="F11" s="376"/>
      <c r="G11" s="376"/>
      <c r="H11" s="376"/>
      <c r="I11" s="376"/>
      <c r="J11" s="376"/>
      <c r="K11" s="376"/>
      <c r="L11" s="376"/>
      <c r="M11" s="376"/>
      <c r="N11" s="376"/>
      <c r="O11" s="376"/>
      <c r="P11" s="376"/>
      <c r="Q11" s="376"/>
      <c r="R11" s="376"/>
      <c r="S11" s="376"/>
      <c r="T11" s="376"/>
      <c r="U11" s="376"/>
    </row>
    <row r="12" spans="1:24">
      <c r="A12" s="377"/>
      <c r="B12" s="377"/>
      <c r="C12" s="377"/>
      <c r="D12" s="377"/>
      <c r="E12" s="377"/>
      <c r="F12" s="377"/>
      <c r="G12" s="377"/>
      <c r="H12" s="377"/>
      <c r="I12" s="377"/>
      <c r="J12" s="377"/>
      <c r="K12" s="377"/>
      <c r="L12" s="377"/>
      <c r="M12" s="377"/>
      <c r="N12" s="377"/>
      <c r="O12" s="377"/>
      <c r="P12" s="377"/>
      <c r="Q12" s="377"/>
      <c r="R12" s="377"/>
      <c r="S12" s="377"/>
      <c r="T12" s="377"/>
      <c r="U12" s="377"/>
    </row>
  </sheetData>
  <mergeCells count="2">
    <mergeCell ref="A2:U2"/>
    <mergeCell ref="A10:C10"/>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3"/>
  <sheetViews>
    <sheetView zoomScaleNormal="100" workbookViewId="0">
      <selection activeCell="V1" sqref="V1:Z1048576"/>
    </sheetView>
  </sheetViews>
  <sheetFormatPr defaultRowHeight="15"/>
  <cols>
    <col min="1" max="1" width="3.5703125" customWidth="1"/>
    <col min="2" max="2" width="16.140625" customWidth="1"/>
    <col min="3" max="3" width="15.28515625" customWidth="1"/>
    <col min="4" max="4" width="8.85546875" style="115" hidden="1" customWidth="1"/>
    <col min="5" max="5" width="9.140625" customWidth="1"/>
    <col min="6" max="6" width="8.7109375" customWidth="1"/>
    <col min="7" max="7" width="11" customWidth="1"/>
    <col min="8" max="8" width="14.140625" customWidth="1"/>
    <col min="9" max="9" width="12.140625" hidden="1" customWidth="1"/>
    <col min="10" max="10" width="11.28515625" hidden="1" customWidth="1"/>
    <col min="11" max="11" width="15.28515625" style="115" hidden="1" customWidth="1"/>
    <col min="12" max="12" width="10.7109375" style="115" hidden="1" customWidth="1"/>
    <col min="13" max="13" width="13.140625" style="115" hidden="1" customWidth="1"/>
    <col min="14" max="14" width="15.42578125" style="115" hidden="1" customWidth="1"/>
    <col min="15" max="15" width="15.42578125" style="115" customWidth="1"/>
    <col min="16" max="16" width="14.7109375" style="115" hidden="1" customWidth="1"/>
    <col min="17" max="17" width="12.7109375" style="115" hidden="1" customWidth="1"/>
    <col min="18" max="18" width="13.28515625" style="115" hidden="1" customWidth="1"/>
    <col min="19" max="19" width="13.7109375" style="115" customWidth="1"/>
    <col min="20" max="20" width="12.5703125" customWidth="1"/>
    <col min="21" max="21" width="14.5703125" customWidth="1"/>
    <col min="22" max="22" width="9.28515625" hidden="1" customWidth="1"/>
    <col min="23" max="23" width="10.85546875" hidden="1" customWidth="1"/>
    <col min="24" max="26" width="0" hidden="1" customWidth="1"/>
  </cols>
  <sheetData>
    <row r="2" spans="1:24" ht="17.25">
      <c r="A2" s="488" t="s">
        <v>493</v>
      </c>
      <c r="B2" s="488"/>
      <c r="C2" s="488"/>
      <c r="D2" s="488"/>
      <c r="E2" s="488"/>
      <c r="F2" s="488"/>
      <c r="G2" s="488"/>
      <c r="H2" s="488"/>
      <c r="I2" s="488"/>
      <c r="J2" s="488"/>
      <c r="K2" s="488"/>
      <c r="L2" s="488"/>
      <c r="M2" s="488"/>
      <c r="N2" s="488"/>
      <c r="O2" s="488"/>
      <c r="P2" s="488"/>
      <c r="Q2" s="488"/>
      <c r="R2" s="488"/>
      <c r="S2" s="488"/>
      <c r="T2" s="488"/>
      <c r="U2" s="488"/>
    </row>
    <row r="3" spans="1:24" ht="52.5">
      <c r="A3" s="118" t="s">
        <v>426</v>
      </c>
      <c r="B3" s="118" t="s">
        <v>427</v>
      </c>
      <c r="C3" s="118" t="s">
        <v>428</v>
      </c>
      <c r="D3" s="118" t="s">
        <v>433</v>
      </c>
      <c r="E3" s="118" t="s">
        <v>135</v>
      </c>
      <c r="F3" s="118" t="s">
        <v>429</v>
      </c>
      <c r="G3" s="118" t="s">
        <v>2</v>
      </c>
      <c r="H3" s="118" t="s">
        <v>432</v>
      </c>
      <c r="I3" s="118" t="s">
        <v>430</v>
      </c>
      <c r="J3" s="118" t="s">
        <v>423</v>
      </c>
      <c r="K3" s="79" t="s">
        <v>522</v>
      </c>
      <c r="L3" s="79" t="s">
        <v>523</v>
      </c>
      <c r="M3" s="79" t="s">
        <v>149</v>
      </c>
      <c r="N3" s="79" t="s">
        <v>150</v>
      </c>
      <c r="O3" s="118" t="s">
        <v>533</v>
      </c>
      <c r="P3" s="118" t="s">
        <v>524</v>
      </c>
      <c r="Q3" s="118" t="s">
        <v>525</v>
      </c>
      <c r="R3" s="118" t="s">
        <v>526</v>
      </c>
      <c r="S3" s="118" t="s">
        <v>620</v>
      </c>
      <c r="T3" s="118" t="s">
        <v>545</v>
      </c>
      <c r="U3" s="118" t="s">
        <v>3</v>
      </c>
      <c r="V3" s="317" t="s">
        <v>614</v>
      </c>
      <c r="W3" s="317" t="s">
        <v>615</v>
      </c>
    </row>
    <row r="4" spans="1:24">
      <c r="A4" s="366">
        <v>1</v>
      </c>
      <c r="B4" s="366">
        <v>2</v>
      </c>
      <c r="C4" s="366">
        <v>3</v>
      </c>
      <c r="D4" s="366"/>
      <c r="E4" s="366">
        <v>4</v>
      </c>
      <c r="F4" s="366">
        <v>5</v>
      </c>
      <c r="G4" s="366">
        <v>6</v>
      </c>
      <c r="H4" s="366">
        <v>7</v>
      </c>
      <c r="I4" s="366">
        <v>8</v>
      </c>
      <c r="J4" s="366" t="s">
        <v>228</v>
      </c>
      <c r="K4" s="366">
        <v>10</v>
      </c>
      <c r="L4" s="366">
        <v>11</v>
      </c>
      <c r="M4" s="366">
        <v>12</v>
      </c>
      <c r="N4" s="98" t="s">
        <v>267</v>
      </c>
      <c r="O4" s="366" t="s">
        <v>158</v>
      </c>
      <c r="P4" s="366" t="s">
        <v>161</v>
      </c>
      <c r="Q4" s="366" t="s">
        <v>265</v>
      </c>
      <c r="R4" s="366" t="s">
        <v>445</v>
      </c>
      <c r="S4" s="366" t="s">
        <v>228</v>
      </c>
      <c r="T4" s="366">
        <v>10</v>
      </c>
      <c r="U4" s="366">
        <v>11</v>
      </c>
    </row>
    <row r="5" spans="1:24" ht="112.5" customHeight="1">
      <c r="A5" s="367">
        <v>1</v>
      </c>
      <c r="B5" s="368" t="s">
        <v>506</v>
      </c>
      <c r="C5" s="368" t="s">
        <v>431</v>
      </c>
      <c r="D5" s="368"/>
      <c r="E5" s="368" t="s">
        <v>95</v>
      </c>
      <c r="F5" s="369">
        <v>26660</v>
      </c>
      <c r="G5" s="369">
        <v>26660</v>
      </c>
      <c r="H5" s="369">
        <v>26660</v>
      </c>
      <c r="I5" s="369">
        <v>7417.68</v>
      </c>
      <c r="J5" s="369">
        <f t="shared" ref="J5:J6" si="0">H5-I5</f>
        <v>19242.32</v>
      </c>
      <c r="K5" s="458">
        <f>6715+3348</f>
        <v>10063</v>
      </c>
      <c r="L5" s="369">
        <v>0</v>
      </c>
      <c r="M5" s="369">
        <v>0</v>
      </c>
      <c r="N5" s="369">
        <f>K5+L5+M5</f>
        <v>10063</v>
      </c>
      <c r="O5" s="369">
        <f>I5+W5</f>
        <v>17653.88</v>
      </c>
      <c r="P5" s="369">
        <v>173.2</v>
      </c>
      <c r="Q5" s="369">
        <f>N5+P5</f>
        <v>10236.200000000001</v>
      </c>
      <c r="R5" s="369">
        <f>I5+Q5</f>
        <v>17653.88</v>
      </c>
      <c r="S5" s="369">
        <f>H5-O5</f>
        <v>9006.119999999999</v>
      </c>
      <c r="T5" s="369">
        <v>0</v>
      </c>
      <c r="U5" s="402" t="s">
        <v>289</v>
      </c>
      <c r="V5" s="149">
        <v>173.2</v>
      </c>
      <c r="W5" s="149">
        <f>K5+V5</f>
        <v>10236.200000000001</v>
      </c>
      <c r="X5" s="95"/>
    </row>
    <row r="6" spans="1:24" ht="42" customHeight="1">
      <c r="A6" s="367">
        <v>2</v>
      </c>
      <c r="B6" s="368" t="s">
        <v>502</v>
      </c>
      <c r="C6" s="368" t="s">
        <v>431</v>
      </c>
      <c r="D6" s="368"/>
      <c r="E6" s="368" t="s">
        <v>95</v>
      </c>
      <c r="F6" s="369">
        <v>41356.35</v>
      </c>
      <c r="G6" s="369">
        <v>12511.6</v>
      </c>
      <c r="H6" s="369">
        <v>41356.35</v>
      </c>
      <c r="I6" s="369">
        <v>0</v>
      </c>
      <c r="J6" s="369">
        <f t="shared" si="0"/>
        <v>41356.35</v>
      </c>
      <c r="K6" s="369">
        <v>0</v>
      </c>
      <c r="L6" s="369">
        <v>0</v>
      </c>
      <c r="M6" s="369">
        <v>0</v>
      </c>
      <c r="N6" s="369">
        <f>K6+L6+M6</f>
        <v>0</v>
      </c>
      <c r="O6" s="369">
        <f>I6+W6</f>
        <v>0</v>
      </c>
      <c r="P6" s="369">
        <v>0</v>
      </c>
      <c r="Q6" s="369">
        <f t="shared" ref="Q6" si="1">N6+P6</f>
        <v>0</v>
      </c>
      <c r="R6" s="369">
        <v>0</v>
      </c>
      <c r="S6" s="369">
        <f>H6-R6</f>
        <v>41356.35</v>
      </c>
      <c r="T6" s="369">
        <v>41356.35</v>
      </c>
      <c r="U6" s="402" t="s">
        <v>503</v>
      </c>
      <c r="V6" s="149">
        <v>0</v>
      </c>
      <c r="W6" s="149">
        <f>K6+V6</f>
        <v>0</v>
      </c>
    </row>
    <row r="7" spans="1:24">
      <c r="A7" s="490" t="s">
        <v>62</v>
      </c>
      <c r="B7" s="491"/>
      <c r="C7" s="491"/>
      <c r="D7" s="491"/>
      <c r="E7" s="492"/>
      <c r="F7" s="371">
        <f>F5+F6</f>
        <v>68016.350000000006</v>
      </c>
      <c r="G7" s="371">
        <f t="shared" ref="G7:T7" si="2">G5+G6</f>
        <v>39171.599999999999</v>
      </c>
      <c r="H7" s="371">
        <f t="shared" si="2"/>
        <v>68016.350000000006</v>
      </c>
      <c r="I7" s="371">
        <f t="shared" si="2"/>
        <v>7417.68</v>
      </c>
      <c r="J7" s="371">
        <f t="shared" si="2"/>
        <v>60598.67</v>
      </c>
      <c r="K7" s="371">
        <f t="shared" si="2"/>
        <v>10063</v>
      </c>
      <c r="L7" s="371">
        <f t="shared" si="2"/>
        <v>0</v>
      </c>
      <c r="M7" s="371">
        <f t="shared" si="2"/>
        <v>0</v>
      </c>
      <c r="N7" s="371">
        <f t="shared" si="2"/>
        <v>10063</v>
      </c>
      <c r="O7" s="371">
        <f t="shared" si="2"/>
        <v>17653.88</v>
      </c>
      <c r="P7" s="371">
        <f t="shared" si="2"/>
        <v>173.2</v>
      </c>
      <c r="Q7" s="371">
        <f t="shared" si="2"/>
        <v>10236.200000000001</v>
      </c>
      <c r="R7" s="371">
        <f t="shared" si="2"/>
        <v>17653.88</v>
      </c>
      <c r="S7" s="371">
        <f t="shared" si="2"/>
        <v>50362.47</v>
      </c>
      <c r="T7" s="371">
        <f t="shared" si="2"/>
        <v>41356.35</v>
      </c>
      <c r="U7" s="370"/>
      <c r="V7" s="457">
        <f>SUM(V5:V6)</f>
        <v>173.2</v>
      </c>
      <c r="W7" s="457">
        <f>SUM(W5:W6)</f>
        <v>10236.200000000001</v>
      </c>
    </row>
    <row r="12" spans="1:24">
      <c r="K12" s="376"/>
      <c r="L12" s="376"/>
      <c r="M12" s="376"/>
      <c r="N12" s="376"/>
      <c r="O12" s="376"/>
      <c r="P12" s="376"/>
      <c r="Q12" s="376"/>
      <c r="R12" s="376"/>
      <c r="S12" s="376"/>
    </row>
    <row r="13" spans="1:24">
      <c r="K13" s="377"/>
      <c r="L13" s="377"/>
      <c r="M13" s="377"/>
      <c r="N13" s="377"/>
      <c r="O13" s="377"/>
      <c r="P13" s="377"/>
      <c r="Q13" s="377"/>
      <c r="R13" s="377"/>
      <c r="S13" s="377"/>
    </row>
  </sheetData>
  <mergeCells count="2">
    <mergeCell ref="A2:U2"/>
    <mergeCell ref="A7:E7"/>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9"/>
  <sheetViews>
    <sheetView zoomScaleNormal="100" workbookViewId="0">
      <pane ySplit="4" topLeftCell="A20" activePane="bottomLeft" state="frozen"/>
      <selection pane="bottomLeft" activeCell="F20" sqref="F20:F21"/>
    </sheetView>
  </sheetViews>
  <sheetFormatPr defaultColWidth="9.140625" defaultRowHeight="15"/>
  <cols>
    <col min="1" max="1" width="6.42578125" style="224" customWidth="1"/>
    <col min="2" max="2" width="28.42578125" style="224" customWidth="1"/>
    <col min="3" max="3" width="23.5703125" style="229" hidden="1" customWidth="1"/>
    <col min="4" max="4" width="14.5703125" style="229" customWidth="1"/>
    <col min="5" max="5" width="13.140625" style="230" bestFit="1" customWidth="1"/>
    <col min="6" max="6" width="15.85546875" style="224" customWidth="1"/>
    <col min="7" max="7" width="16.140625" style="224" bestFit="1" customWidth="1"/>
    <col min="8" max="8" width="18" style="224" bestFit="1" customWidth="1"/>
    <col min="9" max="9" width="17.42578125" style="224" hidden="1" customWidth="1"/>
    <col min="10" max="10" width="18.140625" style="224" hidden="1" customWidth="1"/>
    <col min="11" max="11" width="20.85546875" style="224" hidden="1" customWidth="1"/>
    <col min="12" max="12" width="22" style="224" hidden="1" customWidth="1"/>
    <col min="13" max="13" width="19.7109375" style="224" hidden="1" customWidth="1"/>
    <col min="14" max="14" width="21.5703125" style="224" hidden="1" customWidth="1"/>
    <col min="15" max="15" width="20.85546875" style="224" hidden="1" customWidth="1"/>
    <col min="16" max="17" width="24.5703125" style="224" hidden="1" customWidth="1"/>
    <col min="18" max="18" width="21" style="224" hidden="1" customWidth="1"/>
    <col min="19" max="19" width="16" style="224" hidden="1" customWidth="1"/>
    <col min="20" max="20" width="19.42578125" style="224" hidden="1" customWidth="1"/>
    <col min="21" max="21" width="22" style="224" hidden="1" customWidth="1"/>
    <col min="22" max="22" width="19.7109375" style="224" hidden="1" customWidth="1"/>
    <col min="23" max="23" width="21.5703125" style="224" hidden="1" customWidth="1"/>
    <col min="24" max="25" width="20.85546875" style="224" hidden="1" customWidth="1"/>
    <col min="26" max="26" width="24.5703125" style="224" hidden="1" customWidth="1"/>
    <col min="27" max="27" width="20.42578125" style="224" hidden="1" customWidth="1"/>
    <col min="28" max="28" width="22" style="224" hidden="1" customWidth="1"/>
    <col min="29" max="29" width="16.5703125" style="224" hidden="1" customWidth="1"/>
    <col min="30" max="32" width="16" style="224" hidden="1" customWidth="1"/>
    <col min="33" max="37" width="18.140625" style="224" hidden="1" customWidth="1"/>
    <col min="38" max="38" width="18.140625" style="224" customWidth="1"/>
    <col min="39" max="41" width="18.140625" style="224" hidden="1" customWidth="1"/>
    <col min="42" max="42" width="18.140625" style="224" customWidth="1"/>
    <col min="43" max="43" width="16" style="224" customWidth="1"/>
    <col min="44" max="44" width="22.140625" style="228" customWidth="1"/>
    <col min="45" max="45" width="12.7109375" style="313" hidden="1" customWidth="1"/>
    <col min="46" max="46" width="13.42578125" style="314" hidden="1" customWidth="1"/>
    <col min="47" max="47" width="0" style="224" hidden="1" customWidth="1"/>
    <col min="48" max="48" width="13.42578125" style="356" hidden="1" customWidth="1"/>
    <col min="49" max="49" width="10.140625" style="224" hidden="1" customWidth="1"/>
    <col min="50" max="54" width="0" style="224" hidden="1" customWidth="1"/>
    <col min="55" max="16384" width="9.140625" style="224"/>
  </cols>
  <sheetData>
    <row r="2" spans="1:49" ht="15.75" thickBot="1">
      <c r="A2" s="493"/>
      <c r="B2" s="493"/>
      <c r="C2" s="493"/>
      <c r="D2" s="493"/>
      <c r="E2" s="493"/>
      <c r="F2" s="493"/>
      <c r="G2" s="493"/>
      <c r="H2" s="493"/>
      <c r="I2" s="493"/>
      <c r="J2" s="493"/>
      <c r="K2" s="493"/>
      <c r="L2" s="493"/>
      <c r="M2" s="493"/>
      <c r="N2" s="493"/>
      <c r="O2" s="493"/>
      <c r="P2" s="493"/>
      <c r="Q2" s="493"/>
      <c r="R2" s="493"/>
      <c r="S2" s="231"/>
      <c r="T2" s="231"/>
      <c r="U2" s="231"/>
      <c r="V2" s="231"/>
      <c r="W2" s="231"/>
      <c r="X2" s="231"/>
      <c r="Y2" s="231"/>
      <c r="Z2" s="231"/>
      <c r="AA2" s="231"/>
      <c r="AB2" s="231"/>
      <c r="AC2" s="231"/>
      <c r="AD2" s="231"/>
      <c r="AE2" s="231"/>
    </row>
    <row r="3" spans="1:49" ht="73.5" customHeight="1" thickTop="1">
      <c r="A3" s="17" t="s">
        <v>0</v>
      </c>
      <c r="B3" s="18" t="s">
        <v>1</v>
      </c>
      <c r="C3" s="18" t="s">
        <v>363</v>
      </c>
      <c r="D3" s="18" t="s">
        <v>108</v>
      </c>
      <c r="E3" s="18" t="s">
        <v>105</v>
      </c>
      <c r="F3" s="19" t="s">
        <v>24</v>
      </c>
      <c r="G3" s="20" t="s">
        <v>2</v>
      </c>
      <c r="H3" s="21" t="s">
        <v>25</v>
      </c>
      <c r="I3" s="20" t="s">
        <v>128</v>
      </c>
      <c r="J3" s="21" t="s">
        <v>129</v>
      </c>
      <c r="K3" s="21" t="s">
        <v>170</v>
      </c>
      <c r="L3" s="21" t="s">
        <v>148</v>
      </c>
      <c r="M3" s="21" t="s">
        <v>149</v>
      </c>
      <c r="N3" s="21" t="s">
        <v>150</v>
      </c>
      <c r="O3" s="21" t="s">
        <v>224</v>
      </c>
      <c r="P3" s="21" t="s">
        <v>162</v>
      </c>
      <c r="Q3" s="21" t="s">
        <v>201</v>
      </c>
      <c r="R3" s="21" t="s">
        <v>227</v>
      </c>
      <c r="S3" s="21" t="s">
        <v>202</v>
      </c>
      <c r="T3" s="21" t="s">
        <v>263</v>
      </c>
      <c r="U3" s="21" t="s">
        <v>148</v>
      </c>
      <c r="V3" s="21" t="s">
        <v>149</v>
      </c>
      <c r="W3" s="21" t="s">
        <v>150</v>
      </c>
      <c r="X3" s="21" t="s">
        <v>269</v>
      </c>
      <c r="Y3" s="21" t="s">
        <v>318</v>
      </c>
      <c r="Z3" s="21" t="s">
        <v>262</v>
      </c>
      <c r="AA3" s="21" t="s">
        <v>362</v>
      </c>
      <c r="AB3" s="21" t="s">
        <v>444</v>
      </c>
      <c r="AC3" s="21" t="s">
        <v>423</v>
      </c>
      <c r="AD3" s="21" t="s">
        <v>203</v>
      </c>
      <c r="AE3" s="21" t="s">
        <v>362</v>
      </c>
      <c r="AF3" s="21" t="s">
        <v>367</v>
      </c>
      <c r="AG3" s="21" t="s">
        <v>422</v>
      </c>
      <c r="AH3" s="21" t="s">
        <v>522</v>
      </c>
      <c r="AI3" s="21" t="s">
        <v>523</v>
      </c>
      <c r="AJ3" s="21" t="s">
        <v>149</v>
      </c>
      <c r="AK3" s="21" t="s">
        <v>150</v>
      </c>
      <c r="AL3" s="21" t="s">
        <v>533</v>
      </c>
      <c r="AM3" s="21" t="s">
        <v>524</v>
      </c>
      <c r="AN3" s="21" t="s">
        <v>525</v>
      </c>
      <c r="AO3" s="21" t="s">
        <v>526</v>
      </c>
      <c r="AP3" s="21" t="s">
        <v>620</v>
      </c>
      <c r="AQ3" s="21" t="s">
        <v>545</v>
      </c>
      <c r="AR3" s="338" t="s">
        <v>3</v>
      </c>
      <c r="AS3" s="335" t="s">
        <v>368</v>
      </c>
      <c r="AV3" s="317" t="s">
        <v>614</v>
      </c>
      <c r="AW3" s="317" t="s">
        <v>615</v>
      </c>
    </row>
    <row r="4" spans="1:49" s="226" customFormat="1" ht="26.25" customHeight="1">
      <c r="A4" s="122" t="s">
        <v>151</v>
      </c>
      <c r="B4" s="123" t="s">
        <v>152</v>
      </c>
      <c r="C4" s="123"/>
      <c r="D4" s="123" t="s">
        <v>153</v>
      </c>
      <c r="E4" s="123" t="s">
        <v>154</v>
      </c>
      <c r="F4" s="78" t="s">
        <v>155</v>
      </c>
      <c r="G4" s="78" t="s">
        <v>156</v>
      </c>
      <c r="H4" s="124" t="s">
        <v>157</v>
      </c>
      <c r="I4" s="78" t="s">
        <v>158</v>
      </c>
      <c r="J4" s="125" t="s">
        <v>159</v>
      </c>
      <c r="K4" s="125">
        <v>10</v>
      </c>
      <c r="L4" s="125">
        <v>11</v>
      </c>
      <c r="M4" s="125">
        <v>12</v>
      </c>
      <c r="N4" s="125" t="s">
        <v>160</v>
      </c>
      <c r="O4" s="125" t="s">
        <v>161</v>
      </c>
      <c r="P4" s="125">
        <v>9</v>
      </c>
      <c r="Q4" s="125">
        <v>9</v>
      </c>
      <c r="R4" s="125">
        <v>8</v>
      </c>
      <c r="S4" s="125" t="s">
        <v>228</v>
      </c>
      <c r="T4" s="125">
        <v>10</v>
      </c>
      <c r="U4" s="125">
        <v>11</v>
      </c>
      <c r="V4" s="125">
        <v>12</v>
      </c>
      <c r="W4" s="78" t="s">
        <v>267</v>
      </c>
      <c r="X4" s="78" t="s">
        <v>161</v>
      </c>
      <c r="Y4" s="78"/>
      <c r="Z4" s="78" t="s">
        <v>265</v>
      </c>
      <c r="AA4" s="78" t="s">
        <v>158</v>
      </c>
      <c r="AB4" s="78" t="s">
        <v>158</v>
      </c>
      <c r="AC4" s="78" t="s">
        <v>228</v>
      </c>
      <c r="AD4" s="209" t="s">
        <v>266</v>
      </c>
      <c r="AE4" s="209" t="s">
        <v>166</v>
      </c>
      <c r="AF4" s="209" t="s">
        <v>166</v>
      </c>
      <c r="AG4" s="209"/>
      <c r="AH4" s="78">
        <v>10</v>
      </c>
      <c r="AI4" s="78">
        <v>11</v>
      </c>
      <c r="AJ4" s="78">
        <v>12</v>
      </c>
      <c r="AK4" s="78" t="s">
        <v>267</v>
      </c>
      <c r="AL4" s="78" t="s">
        <v>158</v>
      </c>
      <c r="AM4" s="78" t="s">
        <v>161</v>
      </c>
      <c r="AN4" s="78" t="s">
        <v>265</v>
      </c>
      <c r="AO4" s="78" t="s">
        <v>445</v>
      </c>
      <c r="AP4" s="78" t="s">
        <v>228</v>
      </c>
      <c r="AQ4" s="78" t="s">
        <v>166</v>
      </c>
      <c r="AR4" s="78" t="s">
        <v>167</v>
      </c>
      <c r="AS4" s="336"/>
      <c r="AT4" s="315"/>
      <c r="AV4" s="356"/>
    </row>
    <row r="5" spans="1:49" ht="54.75" customHeight="1">
      <c r="A5" s="22">
        <v>100</v>
      </c>
      <c r="B5" s="23" t="s">
        <v>32</v>
      </c>
      <c r="C5" s="89"/>
      <c r="D5" s="89"/>
      <c r="E5" s="89"/>
      <c r="F5" s="24">
        <f>F26</f>
        <v>2211214.96</v>
      </c>
      <c r="G5" s="24">
        <f t="shared" ref="G5:AQ5" si="0">G26</f>
        <v>2105936.3499999996</v>
      </c>
      <c r="H5" s="24">
        <f t="shared" si="0"/>
        <v>2211214.96</v>
      </c>
      <c r="I5" s="24">
        <f t="shared" si="0"/>
        <v>1504346.69</v>
      </c>
      <c r="J5" s="24">
        <f t="shared" si="0"/>
        <v>706868.27</v>
      </c>
      <c r="K5" s="24">
        <f t="shared" si="0"/>
        <v>40911.82</v>
      </c>
      <c r="L5" s="24">
        <f t="shared" si="0"/>
        <v>202347.83</v>
      </c>
      <c r="M5" s="24">
        <f t="shared" si="0"/>
        <v>53306.62</v>
      </c>
      <c r="N5" s="24">
        <f t="shared" si="0"/>
        <v>296566.26999999996</v>
      </c>
      <c r="O5" s="24">
        <f t="shared" si="0"/>
        <v>20575.25</v>
      </c>
      <c r="P5" s="24">
        <f t="shared" si="0"/>
        <v>317141.51999999996</v>
      </c>
      <c r="Q5" s="24">
        <f t="shared" si="0"/>
        <v>100001.4</v>
      </c>
      <c r="R5" s="24">
        <f t="shared" si="0"/>
        <v>1604348.09</v>
      </c>
      <c r="S5" s="24">
        <f t="shared" si="0"/>
        <v>606866.87000000011</v>
      </c>
      <c r="T5" s="24">
        <f t="shared" si="0"/>
        <v>0</v>
      </c>
      <c r="U5" s="24">
        <f t="shared" si="0"/>
        <v>310721.13</v>
      </c>
      <c r="V5" s="24">
        <f t="shared" si="0"/>
        <v>0</v>
      </c>
      <c r="W5" s="24">
        <f t="shared" si="0"/>
        <v>310721.13</v>
      </c>
      <c r="X5" s="24">
        <f t="shared" si="0"/>
        <v>37155.86</v>
      </c>
      <c r="Y5" s="24">
        <f t="shared" si="0"/>
        <v>0</v>
      </c>
      <c r="Z5" s="24">
        <f t="shared" si="0"/>
        <v>347876.98999999993</v>
      </c>
      <c r="AA5" s="24">
        <f t="shared" si="0"/>
        <v>0</v>
      </c>
      <c r="AB5" s="24">
        <f t="shared" si="0"/>
        <v>1604348.09</v>
      </c>
      <c r="AC5" s="24">
        <f t="shared" si="0"/>
        <v>606866.87000000011</v>
      </c>
      <c r="AD5" s="24">
        <f t="shared" si="0"/>
        <v>470945.2</v>
      </c>
      <c r="AE5" s="24">
        <f t="shared" si="0"/>
        <v>220727.75</v>
      </c>
      <c r="AF5" s="24">
        <f t="shared" si="0"/>
        <v>590077.80000000005</v>
      </c>
      <c r="AG5" s="24"/>
      <c r="AH5" s="24">
        <f t="shared" ref="AH5:AP5" si="1">AH26</f>
        <v>0</v>
      </c>
      <c r="AI5" s="24">
        <f t="shared" si="1"/>
        <v>0</v>
      </c>
      <c r="AJ5" s="24">
        <f t="shared" si="1"/>
        <v>0</v>
      </c>
      <c r="AK5" s="24">
        <f t="shared" si="1"/>
        <v>0</v>
      </c>
      <c r="AL5" s="24">
        <f>AL26</f>
        <v>1604348.09</v>
      </c>
      <c r="AM5" s="24">
        <f t="shared" si="1"/>
        <v>0</v>
      </c>
      <c r="AN5" s="24">
        <f t="shared" si="1"/>
        <v>0</v>
      </c>
      <c r="AO5" s="24">
        <f t="shared" si="1"/>
        <v>1604348.09</v>
      </c>
      <c r="AP5" s="24">
        <f t="shared" si="1"/>
        <v>606866.87000000011</v>
      </c>
      <c r="AQ5" s="24">
        <f t="shared" si="0"/>
        <v>577860.48</v>
      </c>
      <c r="AR5" s="339" t="s">
        <v>121</v>
      </c>
      <c r="AS5" s="336"/>
      <c r="AV5" s="356">
        <f>AV26</f>
        <v>0</v>
      </c>
      <c r="AW5" s="356">
        <f>AW26</f>
        <v>0</v>
      </c>
    </row>
    <row r="6" spans="1:49" ht="26.25" customHeight="1">
      <c r="A6" s="497" t="s">
        <v>51</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9"/>
      <c r="AS6" s="336"/>
    </row>
    <row r="7" spans="1:49" ht="87.75" customHeight="1">
      <c r="A7" s="22">
        <v>1</v>
      </c>
      <c r="B7" s="329" t="s">
        <v>33</v>
      </c>
      <c r="C7" s="320" t="s">
        <v>366</v>
      </c>
      <c r="D7" s="90" t="s">
        <v>142</v>
      </c>
      <c r="E7" s="90" t="s">
        <v>106</v>
      </c>
      <c r="F7" s="25">
        <v>14844.68</v>
      </c>
      <c r="G7" s="26">
        <v>14844.68</v>
      </c>
      <c r="H7" s="26">
        <v>14844.68</v>
      </c>
      <c r="I7" s="27">
        <v>0</v>
      </c>
      <c r="J7" s="27">
        <f>H7-I7</f>
        <v>14844.68</v>
      </c>
      <c r="K7" s="27">
        <v>0</v>
      </c>
      <c r="L7" s="27">
        <v>14844.68</v>
      </c>
      <c r="M7" s="27">
        <v>0</v>
      </c>
      <c r="N7" s="27">
        <v>14844.68</v>
      </c>
      <c r="O7" s="27">
        <v>0</v>
      </c>
      <c r="P7" s="27">
        <v>14844.68</v>
      </c>
      <c r="Q7" s="27">
        <v>0</v>
      </c>
      <c r="R7" s="27">
        <f>I7+Q7</f>
        <v>0</v>
      </c>
      <c r="S7" s="27">
        <f>H7-R7</f>
        <v>14844.68</v>
      </c>
      <c r="T7" s="27">
        <v>0</v>
      </c>
      <c r="U7" s="27">
        <v>14844.68</v>
      </c>
      <c r="V7" s="27">
        <v>0</v>
      </c>
      <c r="W7" s="27">
        <f>SUM(T7:V7)</f>
        <v>14844.68</v>
      </c>
      <c r="X7" s="27">
        <v>0</v>
      </c>
      <c r="Y7" s="27">
        <v>0</v>
      </c>
      <c r="Z7" s="27">
        <f>SUM(W7+X7)</f>
        <v>14844.68</v>
      </c>
      <c r="AA7" s="27">
        <v>0</v>
      </c>
      <c r="AB7" s="27">
        <f>R7+T7+Y7</f>
        <v>0</v>
      </c>
      <c r="AC7" s="27">
        <f t="shared" ref="AC7:AC18" si="2">SUM(H7-AB7)</f>
        <v>14844.68</v>
      </c>
      <c r="AD7" s="112">
        <v>14844.68</v>
      </c>
      <c r="AE7" s="112">
        <v>0</v>
      </c>
      <c r="AF7" s="112">
        <v>14844.68</v>
      </c>
      <c r="AG7" s="112" t="s">
        <v>441</v>
      </c>
      <c r="AH7" s="112">
        <v>0</v>
      </c>
      <c r="AI7" s="112">
        <v>0</v>
      </c>
      <c r="AJ7" s="112">
        <v>0</v>
      </c>
      <c r="AK7" s="112">
        <f>AH7+AI7+AJ7</f>
        <v>0</v>
      </c>
      <c r="AL7" s="112">
        <f>AB7+AW7</f>
        <v>0</v>
      </c>
      <c r="AM7" s="112">
        <v>0</v>
      </c>
      <c r="AN7" s="112">
        <f>AK7+AM7</f>
        <v>0</v>
      </c>
      <c r="AO7" s="112">
        <f>AB7+AN7</f>
        <v>0</v>
      </c>
      <c r="AP7" s="112">
        <f>H7-AO7</f>
        <v>14844.68</v>
      </c>
      <c r="AQ7" s="112">
        <v>14844.68</v>
      </c>
      <c r="AR7" s="339" t="s">
        <v>457</v>
      </c>
      <c r="AS7" s="336">
        <v>14844.68</v>
      </c>
      <c r="AT7" s="314" t="s">
        <v>369</v>
      </c>
      <c r="AV7" s="356">
        <v>0</v>
      </c>
      <c r="AW7" s="225">
        <f>AH7+AV7</f>
        <v>0</v>
      </c>
    </row>
    <row r="8" spans="1:49" ht="69.75" customHeight="1">
      <c r="A8" s="22">
        <v>2</v>
      </c>
      <c r="B8" s="329" t="s">
        <v>34</v>
      </c>
      <c r="C8" s="320" t="s">
        <v>366</v>
      </c>
      <c r="D8" s="90" t="s">
        <v>142</v>
      </c>
      <c r="E8" s="90" t="s">
        <v>91</v>
      </c>
      <c r="F8" s="25">
        <v>46555</v>
      </c>
      <c r="G8" s="26">
        <v>46555</v>
      </c>
      <c r="H8" s="25">
        <v>46555</v>
      </c>
      <c r="I8" s="27">
        <v>40688</v>
      </c>
      <c r="J8" s="27">
        <f t="shared" ref="J8:J17" si="3">H8-I8</f>
        <v>5867</v>
      </c>
      <c r="K8" s="163">
        <v>0</v>
      </c>
      <c r="L8" s="163">
        <v>0</v>
      </c>
      <c r="M8" s="163">
        <v>0</v>
      </c>
      <c r="N8" s="27">
        <v>0</v>
      </c>
      <c r="O8" s="163">
        <v>0</v>
      </c>
      <c r="P8" s="27">
        <v>0</v>
      </c>
      <c r="Q8" s="27">
        <v>0</v>
      </c>
      <c r="R8" s="27">
        <f t="shared" ref="R8:R17" si="4">I8+Q8</f>
        <v>40688</v>
      </c>
      <c r="S8" s="27">
        <f t="shared" ref="S8:S17" si="5">H8-R8</f>
        <v>5867</v>
      </c>
      <c r="T8" s="163">
        <v>0</v>
      </c>
      <c r="U8" s="163">
        <v>5866.68</v>
      </c>
      <c r="V8" s="163">
        <v>0</v>
      </c>
      <c r="W8" s="27">
        <f t="shared" ref="W8:W12" si="6">SUM(T8:V8)</f>
        <v>5866.68</v>
      </c>
      <c r="X8" s="163">
        <v>0</v>
      </c>
      <c r="Y8" s="163">
        <v>0</v>
      </c>
      <c r="Z8" s="27">
        <f t="shared" ref="Z8:Z25" si="7">SUM(W8+X8)</f>
        <v>5866.68</v>
      </c>
      <c r="AA8" s="27">
        <v>0</v>
      </c>
      <c r="AB8" s="27">
        <f t="shared" ref="AB8:AB18" si="8">R8+T8+Y8</f>
        <v>40688</v>
      </c>
      <c r="AC8" s="27">
        <f t="shared" si="2"/>
        <v>5867</v>
      </c>
      <c r="AD8" s="112">
        <v>5867</v>
      </c>
      <c r="AE8" s="112">
        <v>0</v>
      </c>
      <c r="AF8" s="112">
        <v>5866.68</v>
      </c>
      <c r="AG8" s="112" t="s">
        <v>441</v>
      </c>
      <c r="AH8" s="112">
        <v>0</v>
      </c>
      <c r="AI8" s="112">
        <v>0</v>
      </c>
      <c r="AJ8" s="112">
        <v>0</v>
      </c>
      <c r="AK8" s="112">
        <f t="shared" ref="AK8:AK25" si="9">AH8+AI8+AJ8</f>
        <v>0</v>
      </c>
      <c r="AL8" s="112">
        <f t="shared" ref="AL8:AL25" si="10">AB8+AW8</f>
        <v>40688</v>
      </c>
      <c r="AM8" s="112">
        <v>0</v>
      </c>
      <c r="AN8" s="112">
        <f t="shared" ref="AN8:AN25" si="11">AK8+AM8</f>
        <v>0</v>
      </c>
      <c r="AO8" s="112">
        <f t="shared" ref="AO8:AO25" si="12">AB8+AN8</f>
        <v>40688</v>
      </c>
      <c r="AP8" s="112">
        <f t="shared" ref="AP8:AP25" si="13">H8-AO8</f>
        <v>5867</v>
      </c>
      <c r="AQ8" s="112">
        <v>5866.68</v>
      </c>
      <c r="AR8" s="339" t="s">
        <v>458</v>
      </c>
      <c r="AS8" s="336">
        <v>5866.68</v>
      </c>
      <c r="AV8" s="356">
        <v>0</v>
      </c>
      <c r="AW8" s="225">
        <f t="shared" ref="AW8:AW25" si="14">AH8+AV8</f>
        <v>0</v>
      </c>
    </row>
    <row r="9" spans="1:49" ht="95.25" customHeight="1">
      <c r="A9" s="22">
        <v>3</v>
      </c>
      <c r="B9" s="23" t="s">
        <v>35</v>
      </c>
      <c r="C9" s="321" t="s">
        <v>366</v>
      </c>
      <c r="D9" s="90" t="s">
        <v>142</v>
      </c>
      <c r="E9" s="89" t="s">
        <v>107</v>
      </c>
      <c r="F9" s="25">
        <v>42125.34</v>
      </c>
      <c r="G9" s="26">
        <v>42125.34</v>
      </c>
      <c r="H9" s="25">
        <v>42125.34</v>
      </c>
      <c r="I9" s="27">
        <v>0</v>
      </c>
      <c r="J9" s="27">
        <f t="shared" si="3"/>
        <v>42125.34</v>
      </c>
      <c r="K9" s="163">
        <v>0</v>
      </c>
      <c r="L9" s="163">
        <v>42125.34</v>
      </c>
      <c r="M9" s="163">
        <v>0</v>
      </c>
      <c r="N9" s="27">
        <v>42125.34</v>
      </c>
      <c r="O9" s="163">
        <v>0</v>
      </c>
      <c r="P9" s="27">
        <v>42125.34</v>
      </c>
      <c r="Q9" s="27">
        <v>0</v>
      </c>
      <c r="R9" s="27">
        <f t="shared" si="4"/>
        <v>0</v>
      </c>
      <c r="S9" s="27">
        <f t="shared" si="5"/>
        <v>42125.34</v>
      </c>
      <c r="T9" s="163">
        <v>0</v>
      </c>
      <c r="U9" s="163">
        <v>42125.34</v>
      </c>
      <c r="V9" s="163">
        <v>0</v>
      </c>
      <c r="W9" s="27">
        <f t="shared" si="6"/>
        <v>42125.34</v>
      </c>
      <c r="X9" s="163">
        <v>0</v>
      </c>
      <c r="Y9" s="163">
        <v>0</v>
      </c>
      <c r="Z9" s="27">
        <f t="shared" si="7"/>
        <v>42125.34</v>
      </c>
      <c r="AA9" s="27">
        <v>0</v>
      </c>
      <c r="AB9" s="27">
        <f t="shared" si="8"/>
        <v>0</v>
      </c>
      <c r="AC9" s="27">
        <f t="shared" si="2"/>
        <v>42125.34</v>
      </c>
      <c r="AD9" s="112">
        <v>42125.34</v>
      </c>
      <c r="AE9" s="112">
        <v>0</v>
      </c>
      <c r="AF9" s="112">
        <v>42125.34</v>
      </c>
      <c r="AG9" s="112" t="s">
        <v>441</v>
      </c>
      <c r="AH9" s="112">
        <v>0</v>
      </c>
      <c r="AI9" s="112">
        <v>0</v>
      </c>
      <c r="AJ9" s="112">
        <v>0</v>
      </c>
      <c r="AK9" s="112">
        <f t="shared" si="9"/>
        <v>0</v>
      </c>
      <c r="AL9" s="112">
        <f t="shared" si="10"/>
        <v>0</v>
      </c>
      <c r="AM9" s="112">
        <v>0</v>
      </c>
      <c r="AN9" s="112">
        <f t="shared" si="11"/>
        <v>0</v>
      </c>
      <c r="AO9" s="112">
        <f t="shared" si="12"/>
        <v>0</v>
      </c>
      <c r="AP9" s="112">
        <f t="shared" si="13"/>
        <v>42125.34</v>
      </c>
      <c r="AQ9" s="112">
        <v>42125.34</v>
      </c>
      <c r="AR9" s="339" t="s">
        <v>465</v>
      </c>
      <c r="AS9" s="336">
        <v>42125.34</v>
      </c>
      <c r="AT9" s="314" t="s">
        <v>370</v>
      </c>
      <c r="AV9" s="356">
        <v>0</v>
      </c>
      <c r="AW9" s="225">
        <f t="shared" si="14"/>
        <v>0</v>
      </c>
    </row>
    <row r="10" spans="1:49" ht="87" customHeight="1">
      <c r="A10" s="22">
        <v>4</v>
      </c>
      <c r="B10" s="23" t="s">
        <v>36</v>
      </c>
      <c r="C10" s="321" t="s">
        <v>366</v>
      </c>
      <c r="D10" s="90" t="s">
        <v>142</v>
      </c>
      <c r="E10" s="89" t="s">
        <v>106</v>
      </c>
      <c r="F10" s="25">
        <v>14711.73</v>
      </c>
      <c r="G10" s="26">
        <v>14711.73</v>
      </c>
      <c r="H10" s="25">
        <v>14711.73</v>
      </c>
      <c r="I10" s="27">
        <v>0</v>
      </c>
      <c r="J10" s="27">
        <f t="shared" si="3"/>
        <v>14711.73</v>
      </c>
      <c r="K10" s="163">
        <v>0</v>
      </c>
      <c r="L10" s="163">
        <v>14711.73</v>
      </c>
      <c r="M10" s="163">
        <v>0</v>
      </c>
      <c r="N10" s="27">
        <v>14711.73</v>
      </c>
      <c r="O10" s="163">
        <v>0</v>
      </c>
      <c r="P10" s="27">
        <v>14711.73</v>
      </c>
      <c r="Q10" s="27">
        <v>0</v>
      </c>
      <c r="R10" s="27">
        <f t="shared" si="4"/>
        <v>0</v>
      </c>
      <c r="S10" s="27">
        <f t="shared" si="5"/>
        <v>14711.73</v>
      </c>
      <c r="T10" s="163">
        <v>0</v>
      </c>
      <c r="U10" s="163">
        <v>14711.73</v>
      </c>
      <c r="V10" s="163">
        <v>0</v>
      </c>
      <c r="W10" s="27">
        <f t="shared" si="6"/>
        <v>14711.73</v>
      </c>
      <c r="X10" s="163">
        <v>0</v>
      </c>
      <c r="Y10" s="163">
        <v>0</v>
      </c>
      <c r="Z10" s="27">
        <f t="shared" si="7"/>
        <v>14711.73</v>
      </c>
      <c r="AA10" s="27">
        <v>0</v>
      </c>
      <c r="AB10" s="27">
        <f t="shared" si="8"/>
        <v>0</v>
      </c>
      <c r="AC10" s="27">
        <f t="shared" si="2"/>
        <v>14711.73</v>
      </c>
      <c r="AD10" s="112">
        <v>14711.73</v>
      </c>
      <c r="AE10" s="112">
        <v>0</v>
      </c>
      <c r="AF10" s="112">
        <v>14711.73</v>
      </c>
      <c r="AG10" s="112" t="s">
        <v>441</v>
      </c>
      <c r="AH10" s="112">
        <v>0</v>
      </c>
      <c r="AI10" s="112">
        <v>0</v>
      </c>
      <c r="AJ10" s="112">
        <v>0</v>
      </c>
      <c r="AK10" s="112">
        <f t="shared" si="9"/>
        <v>0</v>
      </c>
      <c r="AL10" s="112">
        <f t="shared" si="10"/>
        <v>0</v>
      </c>
      <c r="AM10" s="112">
        <v>0</v>
      </c>
      <c r="AN10" s="112">
        <f t="shared" si="11"/>
        <v>0</v>
      </c>
      <c r="AO10" s="112">
        <f t="shared" si="12"/>
        <v>0</v>
      </c>
      <c r="AP10" s="112">
        <f t="shared" si="13"/>
        <v>14711.73</v>
      </c>
      <c r="AQ10" s="112">
        <v>14711.73</v>
      </c>
      <c r="AR10" s="339" t="s">
        <v>466</v>
      </c>
      <c r="AS10" s="336">
        <v>14711.73</v>
      </c>
      <c r="AT10" s="314" t="s">
        <v>369</v>
      </c>
      <c r="AV10" s="356">
        <v>0</v>
      </c>
      <c r="AW10" s="225">
        <f t="shared" si="14"/>
        <v>0</v>
      </c>
    </row>
    <row r="11" spans="1:49" ht="92.25" customHeight="1">
      <c r="A11" s="22">
        <v>5</v>
      </c>
      <c r="B11" s="23" t="s">
        <v>37</v>
      </c>
      <c r="C11" s="321" t="s">
        <v>366</v>
      </c>
      <c r="D11" s="90" t="s">
        <v>142</v>
      </c>
      <c r="E11" s="89" t="s">
        <v>103</v>
      </c>
      <c r="F11" s="25">
        <v>1037781.35</v>
      </c>
      <c r="G11" s="26">
        <v>1037781.35</v>
      </c>
      <c r="H11" s="25">
        <v>1037781.35</v>
      </c>
      <c r="I11" s="27">
        <v>984474.73</v>
      </c>
      <c r="J11" s="27">
        <f t="shared" si="3"/>
        <v>53306.619999999995</v>
      </c>
      <c r="K11" s="163">
        <v>0</v>
      </c>
      <c r="L11" s="163">
        <v>0</v>
      </c>
      <c r="M11" s="163">
        <v>53306.62</v>
      </c>
      <c r="N11" s="27">
        <v>53306.62</v>
      </c>
      <c r="O11" s="163">
        <v>0</v>
      </c>
      <c r="P11" s="27">
        <v>53306.62</v>
      </c>
      <c r="Q11" s="27">
        <v>0</v>
      </c>
      <c r="R11" s="27">
        <f t="shared" si="4"/>
        <v>984474.73</v>
      </c>
      <c r="S11" s="27">
        <f t="shared" si="5"/>
        <v>53306.619999999995</v>
      </c>
      <c r="T11" s="163">
        <v>0</v>
      </c>
      <c r="U11" s="163">
        <v>53306.62</v>
      </c>
      <c r="V11" s="163">
        <v>0</v>
      </c>
      <c r="W11" s="27">
        <f t="shared" si="6"/>
        <v>53306.62</v>
      </c>
      <c r="X11" s="163">
        <v>0</v>
      </c>
      <c r="Y11" s="163">
        <v>0</v>
      </c>
      <c r="Z11" s="27">
        <f t="shared" si="7"/>
        <v>53306.62</v>
      </c>
      <c r="AA11" s="27">
        <v>0</v>
      </c>
      <c r="AB11" s="27">
        <f t="shared" si="8"/>
        <v>984474.73</v>
      </c>
      <c r="AC11" s="27">
        <f t="shared" si="2"/>
        <v>53306.619999999995</v>
      </c>
      <c r="AD11" s="112">
        <v>53306.62</v>
      </c>
      <c r="AE11" s="112">
        <v>0</v>
      </c>
      <c r="AF11" s="112">
        <v>53306.62</v>
      </c>
      <c r="AG11" s="112" t="s">
        <v>441</v>
      </c>
      <c r="AH11" s="112">
        <v>0</v>
      </c>
      <c r="AI11" s="112">
        <v>0</v>
      </c>
      <c r="AJ11" s="112">
        <v>0</v>
      </c>
      <c r="AK11" s="112">
        <f t="shared" si="9"/>
        <v>0</v>
      </c>
      <c r="AL11" s="112">
        <f t="shared" si="10"/>
        <v>984474.73</v>
      </c>
      <c r="AM11" s="112">
        <v>0</v>
      </c>
      <c r="AN11" s="112">
        <f t="shared" si="11"/>
        <v>0</v>
      </c>
      <c r="AO11" s="112">
        <f t="shared" si="12"/>
        <v>984474.73</v>
      </c>
      <c r="AP11" s="112">
        <f t="shared" si="13"/>
        <v>53306.619999999995</v>
      </c>
      <c r="AQ11" s="112">
        <v>53306.62</v>
      </c>
      <c r="AR11" s="339" t="s">
        <v>111</v>
      </c>
      <c r="AS11" s="336">
        <v>53306.62</v>
      </c>
      <c r="AT11" s="314" t="s">
        <v>371</v>
      </c>
      <c r="AV11" s="356">
        <v>0</v>
      </c>
      <c r="AW11" s="225">
        <f t="shared" si="14"/>
        <v>0</v>
      </c>
    </row>
    <row r="12" spans="1:49" ht="111.75" customHeight="1">
      <c r="A12" s="22">
        <v>6</v>
      </c>
      <c r="B12" s="23" t="s">
        <v>14</v>
      </c>
      <c r="C12" s="89">
        <v>2011</v>
      </c>
      <c r="D12" s="89"/>
      <c r="E12" s="89" t="s">
        <v>95</v>
      </c>
      <c r="F12" s="25">
        <v>275697.36</v>
      </c>
      <c r="G12" s="26">
        <v>275697.36</v>
      </c>
      <c r="H12" s="25">
        <v>275697.36</v>
      </c>
      <c r="I12" s="27">
        <v>177696.88</v>
      </c>
      <c r="J12" s="27">
        <f t="shared" si="3"/>
        <v>98000.479999999981</v>
      </c>
      <c r="K12" s="27">
        <v>0</v>
      </c>
      <c r="L12" s="27">
        <v>98000.48</v>
      </c>
      <c r="M12" s="27">
        <v>0</v>
      </c>
      <c r="N12" s="27">
        <v>98000.48</v>
      </c>
      <c r="O12" s="27">
        <v>0</v>
      </c>
      <c r="P12" s="27">
        <v>98000.48</v>
      </c>
      <c r="Q12" s="27">
        <v>0</v>
      </c>
      <c r="R12" s="27">
        <f t="shared" si="4"/>
        <v>177696.88</v>
      </c>
      <c r="S12" s="27">
        <f t="shared" si="5"/>
        <v>98000.479999999981</v>
      </c>
      <c r="T12" s="27">
        <v>0</v>
      </c>
      <c r="U12" s="27">
        <v>98000.48</v>
      </c>
      <c r="V12" s="27">
        <v>0</v>
      </c>
      <c r="W12" s="27">
        <f t="shared" si="6"/>
        <v>98000.48</v>
      </c>
      <c r="X12" s="27">
        <v>0</v>
      </c>
      <c r="Y12" s="27">
        <v>0</v>
      </c>
      <c r="Z12" s="27">
        <f t="shared" si="7"/>
        <v>98000.48</v>
      </c>
      <c r="AA12" s="27">
        <v>0</v>
      </c>
      <c r="AB12" s="27">
        <f t="shared" si="8"/>
        <v>177696.88</v>
      </c>
      <c r="AC12" s="27">
        <f t="shared" si="2"/>
        <v>98000.479999999981</v>
      </c>
      <c r="AD12" s="112">
        <v>1000</v>
      </c>
      <c r="AE12" s="112">
        <v>0</v>
      </c>
      <c r="AF12" s="112">
        <v>98000.48</v>
      </c>
      <c r="AG12" s="112" t="s">
        <v>441</v>
      </c>
      <c r="AH12" s="112">
        <v>0</v>
      </c>
      <c r="AI12" s="112">
        <v>0</v>
      </c>
      <c r="AJ12" s="112">
        <v>0</v>
      </c>
      <c r="AK12" s="112">
        <f t="shared" si="9"/>
        <v>0</v>
      </c>
      <c r="AL12" s="112">
        <f t="shared" si="10"/>
        <v>177696.88</v>
      </c>
      <c r="AM12" s="112">
        <v>0</v>
      </c>
      <c r="AN12" s="112">
        <f t="shared" si="11"/>
        <v>0</v>
      </c>
      <c r="AO12" s="112">
        <f t="shared" si="12"/>
        <v>177696.88</v>
      </c>
      <c r="AP12" s="112">
        <f t="shared" si="13"/>
        <v>98000.479999999981</v>
      </c>
      <c r="AQ12" s="112">
        <v>98000.48</v>
      </c>
      <c r="AR12" s="339" t="s">
        <v>467</v>
      </c>
      <c r="AS12" s="336">
        <v>98000.48</v>
      </c>
      <c r="AV12" s="356">
        <v>0</v>
      </c>
      <c r="AW12" s="225">
        <f t="shared" si="14"/>
        <v>0</v>
      </c>
    </row>
    <row r="13" spans="1:49" ht="63" customHeight="1">
      <c r="A13" s="22">
        <v>7</v>
      </c>
      <c r="B13" s="23" t="s">
        <v>16</v>
      </c>
      <c r="C13" s="89" t="s">
        <v>365</v>
      </c>
      <c r="D13" s="90" t="s">
        <v>142</v>
      </c>
      <c r="E13" s="89" t="s">
        <v>99</v>
      </c>
      <c r="F13" s="25">
        <v>47084.41</v>
      </c>
      <c r="G13" s="26">
        <v>47084.41</v>
      </c>
      <c r="H13" s="26">
        <v>47084.41</v>
      </c>
      <c r="I13" s="27">
        <v>0</v>
      </c>
      <c r="J13" s="27">
        <f t="shared" si="3"/>
        <v>47084.41</v>
      </c>
      <c r="K13" s="27">
        <v>0</v>
      </c>
      <c r="L13" s="27">
        <v>0</v>
      </c>
      <c r="M13" s="27">
        <v>0</v>
      </c>
      <c r="N13" s="27">
        <f t="shared" ref="N13" si="15">SUM(K13:M13)</f>
        <v>0</v>
      </c>
      <c r="O13" s="27">
        <v>0</v>
      </c>
      <c r="P13" s="27">
        <f t="shared" ref="P13:P17" si="16">N13+O13</f>
        <v>0</v>
      </c>
      <c r="Q13" s="27">
        <v>38514.33</v>
      </c>
      <c r="R13" s="27">
        <f t="shared" si="4"/>
        <v>38514.33</v>
      </c>
      <c r="S13" s="27">
        <f t="shared" si="5"/>
        <v>8570.0800000000017</v>
      </c>
      <c r="T13" s="27">
        <v>0</v>
      </c>
      <c r="U13" s="27">
        <v>0</v>
      </c>
      <c r="V13" s="27">
        <v>0</v>
      </c>
      <c r="W13" s="27">
        <f t="shared" ref="W13:W18" si="17">SUM(T13:V13)</f>
        <v>0</v>
      </c>
      <c r="X13" s="27">
        <v>15000</v>
      </c>
      <c r="Y13" s="27">
        <v>0</v>
      </c>
      <c r="Z13" s="27">
        <f t="shared" si="7"/>
        <v>15000</v>
      </c>
      <c r="AA13" s="27">
        <v>0</v>
      </c>
      <c r="AB13" s="27">
        <f t="shared" si="8"/>
        <v>38514.33</v>
      </c>
      <c r="AC13" s="27">
        <f t="shared" si="2"/>
        <v>8570.0800000000017</v>
      </c>
      <c r="AD13" s="112">
        <v>19485.669999999998</v>
      </c>
      <c r="AE13" s="112">
        <v>0</v>
      </c>
      <c r="AF13" s="113">
        <v>4485.67</v>
      </c>
      <c r="AG13" s="113" t="s">
        <v>441</v>
      </c>
      <c r="AH13" s="113">
        <v>0</v>
      </c>
      <c r="AI13" s="113">
        <v>0</v>
      </c>
      <c r="AJ13" s="113">
        <v>0</v>
      </c>
      <c r="AK13" s="112">
        <f t="shared" si="9"/>
        <v>0</v>
      </c>
      <c r="AL13" s="112">
        <f t="shared" si="10"/>
        <v>38514.33</v>
      </c>
      <c r="AM13" s="113">
        <v>0</v>
      </c>
      <c r="AN13" s="112">
        <f t="shared" si="11"/>
        <v>0</v>
      </c>
      <c r="AO13" s="112">
        <f t="shared" si="12"/>
        <v>38514.33</v>
      </c>
      <c r="AP13" s="112">
        <f t="shared" si="13"/>
        <v>8570.0800000000017</v>
      </c>
      <c r="AQ13" s="113">
        <v>8570.08</v>
      </c>
      <c r="AR13" s="339" t="s">
        <v>216</v>
      </c>
      <c r="AS13" s="336"/>
      <c r="AV13" s="356">
        <v>0</v>
      </c>
      <c r="AW13" s="225">
        <f t="shared" si="14"/>
        <v>0</v>
      </c>
    </row>
    <row r="14" spans="1:49" ht="72.75" customHeight="1">
      <c r="A14" s="22">
        <v>8</v>
      </c>
      <c r="B14" s="23" t="s">
        <v>146</v>
      </c>
      <c r="C14" s="321" t="s">
        <v>366</v>
      </c>
      <c r="D14" s="90" t="s">
        <v>109</v>
      </c>
      <c r="E14" s="89" t="s">
        <v>94</v>
      </c>
      <c r="F14" s="25">
        <v>250000</v>
      </c>
      <c r="G14" s="26">
        <v>250000</v>
      </c>
      <c r="H14" s="25">
        <v>250000</v>
      </c>
      <c r="I14" s="27">
        <v>217145.12</v>
      </c>
      <c r="J14" s="27">
        <f t="shared" si="3"/>
        <v>32854.880000000005</v>
      </c>
      <c r="K14" s="27">
        <v>0</v>
      </c>
      <c r="L14" s="27">
        <v>32665.599999999999</v>
      </c>
      <c r="M14" s="27">
        <v>0</v>
      </c>
      <c r="N14" s="27">
        <f t="shared" ref="N14:N15" si="18">SUM(K14:M14)</f>
        <v>32665.599999999999</v>
      </c>
      <c r="O14" s="27">
        <v>0</v>
      </c>
      <c r="P14" s="27">
        <f t="shared" si="16"/>
        <v>32665.599999999999</v>
      </c>
      <c r="Q14" s="27">
        <v>0</v>
      </c>
      <c r="R14" s="27">
        <f t="shared" si="4"/>
        <v>217145.12</v>
      </c>
      <c r="S14" s="27">
        <f t="shared" si="5"/>
        <v>32854.880000000005</v>
      </c>
      <c r="T14" s="27">
        <v>0</v>
      </c>
      <c r="U14" s="27">
        <v>32665.599999999999</v>
      </c>
      <c r="V14" s="27">
        <v>0</v>
      </c>
      <c r="W14" s="27">
        <f t="shared" si="17"/>
        <v>32665.599999999999</v>
      </c>
      <c r="X14" s="27">
        <v>0</v>
      </c>
      <c r="Y14" s="27">
        <v>0</v>
      </c>
      <c r="Z14" s="27">
        <f t="shared" si="7"/>
        <v>32665.599999999999</v>
      </c>
      <c r="AA14" s="27">
        <v>0</v>
      </c>
      <c r="AB14" s="27">
        <f t="shared" si="8"/>
        <v>217145.12</v>
      </c>
      <c r="AC14" s="27">
        <f t="shared" si="2"/>
        <v>32854.880000000005</v>
      </c>
      <c r="AD14" s="112">
        <v>32665.599999999999</v>
      </c>
      <c r="AE14" s="112">
        <v>0</v>
      </c>
      <c r="AF14" s="113">
        <v>32665.599999999999</v>
      </c>
      <c r="AG14" s="113" t="s">
        <v>441</v>
      </c>
      <c r="AH14" s="113">
        <v>0</v>
      </c>
      <c r="AI14" s="113">
        <v>0</v>
      </c>
      <c r="AJ14" s="113">
        <v>0</v>
      </c>
      <c r="AK14" s="112">
        <f t="shared" si="9"/>
        <v>0</v>
      </c>
      <c r="AL14" s="112">
        <f t="shared" si="10"/>
        <v>217145.12</v>
      </c>
      <c r="AM14" s="113">
        <v>0</v>
      </c>
      <c r="AN14" s="112">
        <f t="shared" si="11"/>
        <v>0</v>
      </c>
      <c r="AO14" s="112">
        <f t="shared" si="12"/>
        <v>217145.12</v>
      </c>
      <c r="AP14" s="112">
        <f t="shared" si="13"/>
        <v>32854.880000000005</v>
      </c>
      <c r="AQ14" s="113">
        <v>32665.599999999999</v>
      </c>
      <c r="AR14" s="339" t="s">
        <v>471</v>
      </c>
      <c r="AS14" s="336">
        <v>32665.599999999999</v>
      </c>
      <c r="AV14" s="356">
        <v>0</v>
      </c>
      <c r="AW14" s="225">
        <f t="shared" si="14"/>
        <v>0</v>
      </c>
    </row>
    <row r="15" spans="1:49" ht="107.25" customHeight="1">
      <c r="A15" s="22">
        <v>9</v>
      </c>
      <c r="B15" s="23" t="s">
        <v>114</v>
      </c>
      <c r="C15" s="89">
        <v>2014</v>
      </c>
      <c r="D15" s="90"/>
      <c r="E15" s="89" t="s">
        <v>95</v>
      </c>
      <c r="F15" s="25">
        <v>78098</v>
      </c>
      <c r="G15" s="26">
        <v>78098</v>
      </c>
      <c r="H15" s="25">
        <v>78098</v>
      </c>
      <c r="I15" s="27">
        <v>0</v>
      </c>
      <c r="J15" s="27">
        <f t="shared" si="3"/>
        <v>78098</v>
      </c>
      <c r="K15" s="27">
        <v>0</v>
      </c>
      <c r="L15" s="27">
        <v>0</v>
      </c>
      <c r="M15" s="27">
        <v>0</v>
      </c>
      <c r="N15" s="27">
        <f t="shared" si="18"/>
        <v>0</v>
      </c>
      <c r="O15" s="27">
        <v>0</v>
      </c>
      <c r="P15" s="27">
        <f t="shared" si="16"/>
        <v>0</v>
      </c>
      <c r="Q15" s="27">
        <v>0</v>
      </c>
      <c r="R15" s="27">
        <f t="shared" si="4"/>
        <v>0</v>
      </c>
      <c r="S15" s="27">
        <f t="shared" si="5"/>
        <v>78098</v>
      </c>
      <c r="T15" s="27">
        <v>0</v>
      </c>
      <c r="U15" s="27">
        <v>0</v>
      </c>
      <c r="V15" s="27">
        <v>0</v>
      </c>
      <c r="W15" s="27">
        <f t="shared" si="17"/>
        <v>0</v>
      </c>
      <c r="X15" s="27">
        <v>0</v>
      </c>
      <c r="Y15" s="27">
        <v>0</v>
      </c>
      <c r="Z15" s="27">
        <f t="shared" si="7"/>
        <v>0</v>
      </c>
      <c r="AA15" s="27">
        <v>0</v>
      </c>
      <c r="AB15" s="27">
        <f t="shared" si="8"/>
        <v>0</v>
      </c>
      <c r="AC15" s="27">
        <f t="shared" si="2"/>
        <v>78098</v>
      </c>
      <c r="AD15" s="112">
        <v>1000</v>
      </c>
      <c r="AE15" s="112">
        <v>0</v>
      </c>
      <c r="AF15" s="113">
        <v>78098</v>
      </c>
      <c r="AG15" s="113" t="s">
        <v>441</v>
      </c>
      <c r="AH15" s="113">
        <v>0</v>
      </c>
      <c r="AI15" s="113">
        <v>0</v>
      </c>
      <c r="AJ15" s="113">
        <v>0</v>
      </c>
      <c r="AK15" s="112">
        <f t="shared" si="9"/>
        <v>0</v>
      </c>
      <c r="AL15" s="112">
        <f t="shared" si="10"/>
        <v>0</v>
      </c>
      <c r="AM15" s="113">
        <v>0</v>
      </c>
      <c r="AN15" s="112">
        <f t="shared" si="11"/>
        <v>0</v>
      </c>
      <c r="AO15" s="112">
        <f t="shared" si="12"/>
        <v>0</v>
      </c>
      <c r="AP15" s="112">
        <f t="shared" si="13"/>
        <v>78098</v>
      </c>
      <c r="AQ15" s="113">
        <v>78098</v>
      </c>
      <c r="AR15" s="339" t="s">
        <v>289</v>
      </c>
      <c r="AS15" s="336"/>
      <c r="AV15" s="356">
        <v>0</v>
      </c>
      <c r="AW15" s="225">
        <f t="shared" si="14"/>
        <v>0</v>
      </c>
    </row>
    <row r="16" spans="1:49" ht="143.25" customHeight="1">
      <c r="A16" s="22">
        <v>10</v>
      </c>
      <c r="B16" s="23" t="s">
        <v>172</v>
      </c>
      <c r="C16" s="89">
        <v>2016</v>
      </c>
      <c r="D16" s="90"/>
      <c r="E16" s="89" t="s">
        <v>95</v>
      </c>
      <c r="F16" s="25">
        <v>24600</v>
      </c>
      <c r="G16" s="26">
        <v>24600</v>
      </c>
      <c r="H16" s="25">
        <v>24600</v>
      </c>
      <c r="I16" s="27">
        <v>0</v>
      </c>
      <c r="J16" s="27">
        <f t="shared" si="3"/>
        <v>24600</v>
      </c>
      <c r="K16" s="27">
        <v>0</v>
      </c>
      <c r="L16" s="27">
        <v>0</v>
      </c>
      <c r="M16" s="27">
        <v>0</v>
      </c>
      <c r="N16" s="27">
        <f>SUM(K16:M16)</f>
        <v>0</v>
      </c>
      <c r="O16" s="27">
        <v>0</v>
      </c>
      <c r="P16" s="27">
        <f t="shared" si="16"/>
        <v>0</v>
      </c>
      <c r="Q16" s="27">
        <v>0</v>
      </c>
      <c r="R16" s="27">
        <f t="shared" si="4"/>
        <v>0</v>
      </c>
      <c r="S16" s="27">
        <f t="shared" si="5"/>
        <v>24600</v>
      </c>
      <c r="T16" s="27">
        <v>0</v>
      </c>
      <c r="U16" s="27">
        <v>24600</v>
      </c>
      <c r="V16" s="27">
        <v>0</v>
      </c>
      <c r="W16" s="27">
        <f t="shared" si="17"/>
        <v>24600</v>
      </c>
      <c r="X16" s="27">
        <v>0</v>
      </c>
      <c r="Y16" s="27">
        <v>0</v>
      </c>
      <c r="Z16" s="27">
        <f t="shared" si="7"/>
        <v>24600</v>
      </c>
      <c r="AA16" s="27">
        <v>0</v>
      </c>
      <c r="AB16" s="27">
        <f t="shared" si="8"/>
        <v>0</v>
      </c>
      <c r="AC16" s="27">
        <f t="shared" si="2"/>
        <v>24600</v>
      </c>
      <c r="AD16" s="112">
        <v>24600</v>
      </c>
      <c r="AE16" s="112">
        <v>0</v>
      </c>
      <c r="AF16" s="113">
        <v>24600</v>
      </c>
      <c r="AG16" s="113" t="s">
        <v>441</v>
      </c>
      <c r="AH16" s="113">
        <v>0</v>
      </c>
      <c r="AI16" s="113">
        <v>0</v>
      </c>
      <c r="AJ16" s="113">
        <v>0</v>
      </c>
      <c r="AK16" s="112">
        <f t="shared" si="9"/>
        <v>0</v>
      </c>
      <c r="AL16" s="112">
        <f t="shared" si="10"/>
        <v>0</v>
      </c>
      <c r="AM16" s="113">
        <v>0</v>
      </c>
      <c r="AN16" s="112">
        <f t="shared" si="11"/>
        <v>0</v>
      </c>
      <c r="AO16" s="112">
        <f t="shared" si="12"/>
        <v>0</v>
      </c>
      <c r="AP16" s="112">
        <f t="shared" si="13"/>
        <v>24600</v>
      </c>
      <c r="AQ16" s="113">
        <v>24600</v>
      </c>
      <c r="AR16" s="339" t="s">
        <v>469</v>
      </c>
      <c r="AS16" s="336">
        <v>24600</v>
      </c>
      <c r="AV16" s="356">
        <v>0</v>
      </c>
      <c r="AW16" s="225">
        <f t="shared" si="14"/>
        <v>0</v>
      </c>
    </row>
    <row r="17" spans="1:52" ht="98.25" customHeight="1">
      <c r="A17" s="22">
        <v>11</v>
      </c>
      <c r="B17" s="23" t="s">
        <v>173</v>
      </c>
      <c r="C17" s="89">
        <v>2016</v>
      </c>
      <c r="D17" s="90"/>
      <c r="E17" s="89" t="s">
        <v>95</v>
      </c>
      <c r="F17" s="25">
        <v>24600</v>
      </c>
      <c r="G17" s="26">
        <v>24600</v>
      </c>
      <c r="H17" s="25">
        <v>24600</v>
      </c>
      <c r="I17" s="27">
        <v>0</v>
      </c>
      <c r="J17" s="27">
        <f t="shared" si="3"/>
        <v>24600</v>
      </c>
      <c r="K17" s="27">
        <v>0</v>
      </c>
      <c r="L17" s="27">
        <v>0</v>
      </c>
      <c r="M17" s="27">
        <v>0</v>
      </c>
      <c r="N17" s="27">
        <f t="shared" ref="N17" si="19">SUM(K17:M17)</f>
        <v>0</v>
      </c>
      <c r="O17" s="27">
        <v>0</v>
      </c>
      <c r="P17" s="27">
        <f t="shared" si="16"/>
        <v>0</v>
      </c>
      <c r="Q17" s="27">
        <v>0</v>
      </c>
      <c r="R17" s="27">
        <f t="shared" si="4"/>
        <v>0</v>
      </c>
      <c r="S17" s="27">
        <f t="shared" si="5"/>
        <v>24600</v>
      </c>
      <c r="T17" s="27">
        <v>0</v>
      </c>
      <c r="U17" s="27">
        <v>24600</v>
      </c>
      <c r="V17" s="27">
        <v>0</v>
      </c>
      <c r="W17" s="27">
        <f t="shared" si="17"/>
        <v>24600</v>
      </c>
      <c r="X17" s="27">
        <v>0</v>
      </c>
      <c r="Y17" s="27">
        <v>0</v>
      </c>
      <c r="Z17" s="27">
        <f t="shared" si="7"/>
        <v>24600</v>
      </c>
      <c r="AA17" s="27">
        <v>0</v>
      </c>
      <c r="AB17" s="27">
        <f t="shared" si="8"/>
        <v>0</v>
      </c>
      <c r="AC17" s="27">
        <f t="shared" si="2"/>
        <v>24600</v>
      </c>
      <c r="AD17" s="112">
        <v>24600</v>
      </c>
      <c r="AE17" s="112">
        <v>0</v>
      </c>
      <c r="AF17" s="113">
        <v>24600</v>
      </c>
      <c r="AG17" s="113" t="s">
        <v>441</v>
      </c>
      <c r="AH17" s="113">
        <v>0</v>
      </c>
      <c r="AI17" s="113">
        <v>0</v>
      </c>
      <c r="AJ17" s="113">
        <v>0</v>
      </c>
      <c r="AK17" s="112">
        <f t="shared" si="9"/>
        <v>0</v>
      </c>
      <c r="AL17" s="112">
        <f t="shared" si="10"/>
        <v>0</v>
      </c>
      <c r="AM17" s="113">
        <v>0</v>
      </c>
      <c r="AN17" s="112">
        <f t="shared" si="11"/>
        <v>0</v>
      </c>
      <c r="AO17" s="112">
        <f t="shared" si="12"/>
        <v>0</v>
      </c>
      <c r="AP17" s="112">
        <f t="shared" si="13"/>
        <v>24600</v>
      </c>
      <c r="AQ17" s="113">
        <v>24600</v>
      </c>
      <c r="AR17" s="339" t="s">
        <v>469</v>
      </c>
      <c r="AS17" s="336">
        <v>24600</v>
      </c>
      <c r="AV17" s="356">
        <v>0</v>
      </c>
      <c r="AW17" s="225">
        <f t="shared" si="14"/>
        <v>0</v>
      </c>
    </row>
    <row r="18" spans="1:52" ht="123.75" customHeight="1">
      <c r="A18" s="22">
        <v>12</v>
      </c>
      <c r="B18" s="23" t="s">
        <v>212</v>
      </c>
      <c r="C18" s="89">
        <v>2016</v>
      </c>
      <c r="D18" s="90"/>
      <c r="E18" s="89" t="s">
        <v>95</v>
      </c>
      <c r="F18" s="25">
        <v>20000</v>
      </c>
      <c r="G18" s="26">
        <v>20000</v>
      </c>
      <c r="H18" s="25">
        <v>20000</v>
      </c>
      <c r="I18" s="27">
        <v>0</v>
      </c>
      <c r="J18" s="27">
        <f t="shared" ref="J18:J25" si="20">H18-I18</f>
        <v>20000</v>
      </c>
      <c r="K18" s="27">
        <v>0</v>
      </c>
      <c r="L18" s="27">
        <v>0</v>
      </c>
      <c r="M18" s="27">
        <v>0</v>
      </c>
      <c r="N18" s="27">
        <f t="shared" ref="N18" si="21">SUM(K18:M18)</f>
        <v>0</v>
      </c>
      <c r="O18" s="27">
        <v>0</v>
      </c>
      <c r="P18" s="27">
        <f t="shared" ref="P18:P25" si="22">N18+O18</f>
        <v>0</v>
      </c>
      <c r="Q18" s="27">
        <f t="shared" ref="Q18" si="23">I18+P18</f>
        <v>0</v>
      </c>
      <c r="R18" s="27">
        <f t="shared" ref="R18:R25" si="24">I18+Q18</f>
        <v>0</v>
      </c>
      <c r="S18" s="27">
        <f t="shared" ref="S18:S25" si="25">H18-R18</f>
        <v>20000</v>
      </c>
      <c r="T18" s="27">
        <v>0</v>
      </c>
      <c r="U18" s="27">
        <v>0</v>
      </c>
      <c r="V18" s="27">
        <v>0</v>
      </c>
      <c r="W18" s="27">
        <f t="shared" si="17"/>
        <v>0</v>
      </c>
      <c r="X18" s="27">
        <v>20000</v>
      </c>
      <c r="Y18" s="27">
        <v>0</v>
      </c>
      <c r="Z18" s="27">
        <f t="shared" si="7"/>
        <v>20000</v>
      </c>
      <c r="AA18" s="27">
        <v>0</v>
      </c>
      <c r="AB18" s="27">
        <f t="shared" si="8"/>
        <v>0</v>
      </c>
      <c r="AC18" s="27">
        <f t="shared" si="2"/>
        <v>20000</v>
      </c>
      <c r="AD18" s="112">
        <v>20000</v>
      </c>
      <c r="AE18" s="112">
        <v>0</v>
      </c>
      <c r="AF18" s="113">
        <v>20000</v>
      </c>
      <c r="AG18" s="113" t="s">
        <v>441</v>
      </c>
      <c r="AH18" s="113">
        <v>0</v>
      </c>
      <c r="AI18" s="113">
        <v>0</v>
      </c>
      <c r="AJ18" s="113">
        <v>0</v>
      </c>
      <c r="AK18" s="112">
        <f t="shared" si="9"/>
        <v>0</v>
      </c>
      <c r="AL18" s="112">
        <f t="shared" si="10"/>
        <v>0</v>
      </c>
      <c r="AM18" s="113">
        <v>0</v>
      </c>
      <c r="AN18" s="112">
        <f t="shared" si="11"/>
        <v>0</v>
      </c>
      <c r="AO18" s="112">
        <f t="shared" si="12"/>
        <v>0</v>
      </c>
      <c r="AP18" s="112">
        <f t="shared" si="13"/>
        <v>20000</v>
      </c>
      <c r="AQ18" s="113">
        <v>20000</v>
      </c>
      <c r="AR18" s="339" t="s">
        <v>468</v>
      </c>
      <c r="AS18" s="336">
        <v>20000</v>
      </c>
      <c r="AV18" s="356">
        <v>0</v>
      </c>
      <c r="AW18" s="225">
        <f t="shared" si="14"/>
        <v>0</v>
      </c>
    </row>
    <row r="19" spans="1:52" s="1" customFormat="1" ht="76.5">
      <c r="A19" s="22">
        <v>13</v>
      </c>
      <c r="B19" s="23" t="s">
        <v>13</v>
      </c>
      <c r="C19" s="89">
        <v>2013</v>
      </c>
      <c r="D19" s="89"/>
      <c r="E19" s="89" t="s">
        <v>95</v>
      </c>
      <c r="F19" s="25">
        <v>150000</v>
      </c>
      <c r="G19" s="26">
        <v>44721.39</v>
      </c>
      <c r="H19" s="25">
        <v>150000</v>
      </c>
      <c r="I19" s="27">
        <v>38725.25</v>
      </c>
      <c r="J19" s="27">
        <f t="shared" si="20"/>
        <v>111274.75</v>
      </c>
      <c r="K19" s="27">
        <v>0</v>
      </c>
      <c r="L19" s="27">
        <v>0</v>
      </c>
      <c r="M19" s="27">
        <v>0</v>
      </c>
      <c r="N19" s="27">
        <f t="shared" ref="N19:N20" si="26">SUM(K19:M19)</f>
        <v>0</v>
      </c>
      <c r="O19" s="27">
        <v>0</v>
      </c>
      <c r="P19" s="27">
        <f t="shared" si="22"/>
        <v>0</v>
      </c>
      <c r="Q19" s="27">
        <v>0</v>
      </c>
      <c r="R19" s="27">
        <f t="shared" si="24"/>
        <v>38725.25</v>
      </c>
      <c r="S19" s="27">
        <f t="shared" si="25"/>
        <v>111274.75</v>
      </c>
      <c r="T19" s="27">
        <v>0</v>
      </c>
      <c r="U19" s="27">
        <v>0</v>
      </c>
      <c r="V19" s="27">
        <v>0</v>
      </c>
      <c r="W19" s="27">
        <f t="shared" ref="W19:W20" si="27">SUM(T19:V19)</f>
        <v>0</v>
      </c>
      <c r="X19" s="27">
        <v>0</v>
      </c>
      <c r="Y19" s="27">
        <v>0</v>
      </c>
      <c r="Z19" s="27">
        <f t="shared" si="7"/>
        <v>0</v>
      </c>
      <c r="AA19" s="112">
        <v>0</v>
      </c>
      <c r="AB19" s="112">
        <v>38725.25</v>
      </c>
      <c r="AC19" s="27">
        <f>H19-AB19</f>
        <v>111274.75</v>
      </c>
      <c r="AD19" s="27">
        <f t="shared" ref="AD19" si="28">SUM(H19-AC19)</f>
        <v>38725.25</v>
      </c>
      <c r="AE19" s="112">
        <v>155454.75</v>
      </c>
      <c r="AF19" s="112">
        <v>111500</v>
      </c>
      <c r="AG19" s="112" t="s">
        <v>441</v>
      </c>
      <c r="AH19" s="112">
        <v>0</v>
      </c>
      <c r="AI19" s="112">
        <v>0</v>
      </c>
      <c r="AJ19" s="112">
        <v>0</v>
      </c>
      <c r="AK19" s="112">
        <f t="shared" si="9"/>
        <v>0</v>
      </c>
      <c r="AL19" s="112">
        <f t="shared" si="10"/>
        <v>38725.25</v>
      </c>
      <c r="AM19" s="112">
        <v>0</v>
      </c>
      <c r="AN19" s="112">
        <f t="shared" si="11"/>
        <v>0</v>
      </c>
      <c r="AO19" s="112">
        <f t="shared" si="12"/>
        <v>38725.25</v>
      </c>
      <c r="AP19" s="112">
        <f t="shared" si="13"/>
        <v>111274.75</v>
      </c>
      <c r="AQ19" s="112">
        <v>105996.14</v>
      </c>
      <c r="AR19" s="339" t="s">
        <v>470</v>
      </c>
      <c r="AS19" s="385">
        <v>5996.14</v>
      </c>
      <c r="AT19" s="381" t="s">
        <v>421</v>
      </c>
      <c r="AV19" s="352">
        <v>0</v>
      </c>
      <c r="AW19" s="225">
        <f t="shared" si="14"/>
        <v>0</v>
      </c>
      <c r="AX19" s="352"/>
      <c r="AZ19" s="352"/>
    </row>
    <row r="20" spans="1:52" s="1" customFormat="1" ht="63.75">
      <c r="A20" s="22">
        <v>14</v>
      </c>
      <c r="B20" s="23" t="s">
        <v>21</v>
      </c>
      <c r="C20" s="89" t="s">
        <v>364</v>
      </c>
      <c r="D20" s="89" t="s">
        <v>142</v>
      </c>
      <c r="E20" s="89" t="s">
        <v>98</v>
      </c>
      <c r="F20" s="25">
        <v>118129.09</v>
      </c>
      <c r="G20" s="26">
        <v>118129.09</v>
      </c>
      <c r="H20" s="25">
        <v>118129.09</v>
      </c>
      <c r="I20" s="27">
        <v>45616.71</v>
      </c>
      <c r="J20" s="27">
        <f t="shared" si="20"/>
        <v>72512.38</v>
      </c>
      <c r="K20" s="27">
        <v>40911.82</v>
      </c>
      <c r="L20" s="27">
        <v>0</v>
      </c>
      <c r="M20" s="27">
        <v>0</v>
      </c>
      <c r="N20" s="27">
        <f t="shared" si="26"/>
        <v>40911.82</v>
      </c>
      <c r="O20" s="27">
        <v>20575.25</v>
      </c>
      <c r="P20" s="27">
        <f t="shared" si="22"/>
        <v>61487.07</v>
      </c>
      <c r="Q20" s="27">
        <v>61487.07</v>
      </c>
      <c r="R20" s="27">
        <f t="shared" si="24"/>
        <v>107103.78</v>
      </c>
      <c r="S20" s="27">
        <f t="shared" si="25"/>
        <v>11025.309999999998</v>
      </c>
      <c r="T20" s="27">
        <v>0</v>
      </c>
      <c r="U20" s="27">
        <v>0</v>
      </c>
      <c r="V20" s="27">
        <v>0</v>
      </c>
      <c r="W20" s="27">
        <f t="shared" si="27"/>
        <v>0</v>
      </c>
      <c r="X20" s="27">
        <v>2155.86</v>
      </c>
      <c r="Y20" s="27">
        <v>0</v>
      </c>
      <c r="Z20" s="27">
        <f t="shared" si="7"/>
        <v>2155.86</v>
      </c>
      <c r="AA20" s="112">
        <v>0</v>
      </c>
      <c r="AB20" s="27">
        <f t="shared" ref="AB20:AB25" si="29">R20+T20+Y20</f>
        <v>107103.78</v>
      </c>
      <c r="AC20" s="27">
        <f t="shared" ref="AC20:AC25" si="30">SUM(H20-AB20)</f>
        <v>11025.309999999998</v>
      </c>
      <c r="AD20" s="112">
        <v>111025.31</v>
      </c>
      <c r="AE20" s="112">
        <v>6000</v>
      </c>
      <c r="AF20" s="112">
        <v>6000</v>
      </c>
      <c r="AG20" s="112" t="s">
        <v>441</v>
      </c>
      <c r="AH20" s="112">
        <v>0</v>
      </c>
      <c r="AI20" s="112">
        <v>0</v>
      </c>
      <c r="AJ20" s="112">
        <v>0</v>
      </c>
      <c r="AK20" s="112">
        <f t="shared" si="9"/>
        <v>0</v>
      </c>
      <c r="AL20" s="112">
        <f t="shared" si="10"/>
        <v>107103.78</v>
      </c>
      <c r="AM20" s="112">
        <v>0</v>
      </c>
      <c r="AN20" s="112">
        <f t="shared" si="11"/>
        <v>0</v>
      </c>
      <c r="AO20" s="112">
        <f t="shared" si="12"/>
        <v>107103.78</v>
      </c>
      <c r="AP20" s="112">
        <f t="shared" si="13"/>
        <v>11025.309999999998</v>
      </c>
      <c r="AQ20" s="386">
        <v>2155.86</v>
      </c>
      <c r="AR20" s="339" t="s">
        <v>472</v>
      </c>
      <c r="AS20" s="385" t="s">
        <v>268</v>
      </c>
      <c r="AT20" s="135"/>
      <c r="AU20" s="381"/>
      <c r="AV20" s="352">
        <v>0</v>
      </c>
      <c r="AW20" s="225">
        <f t="shared" si="14"/>
        <v>0</v>
      </c>
      <c r="AY20" s="352"/>
    </row>
    <row r="21" spans="1:52" s="1" customFormat="1" ht="66" customHeight="1">
      <c r="A21" s="22">
        <v>15</v>
      </c>
      <c r="B21" s="23" t="s">
        <v>27</v>
      </c>
      <c r="C21" s="321" t="s">
        <v>366</v>
      </c>
      <c r="D21" s="89" t="s">
        <v>142</v>
      </c>
      <c r="E21" s="89" t="s">
        <v>94</v>
      </c>
      <c r="F21" s="25">
        <v>14673</v>
      </c>
      <c r="G21" s="26">
        <v>14673</v>
      </c>
      <c r="H21" s="25">
        <v>14673</v>
      </c>
      <c r="I21" s="27">
        <v>0</v>
      </c>
      <c r="J21" s="387">
        <f t="shared" si="20"/>
        <v>14673</v>
      </c>
      <c r="K21" s="27">
        <v>0</v>
      </c>
      <c r="L21" s="27">
        <v>0</v>
      </c>
      <c r="M21" s="27">
        <v>0</v>
      </c>
      <c r="N21" s="27">
        <f t="shared" ref="N21:N25" si="31">SUM(K21:M21)</f>
        <v>0</v>
      </c>
      <c r="O21" s="27">
        <v>0</v>
      </c>
      <c r="P21" s="27">
        <f t="shared" si="22"/>
        <v>0</v>
      </c>
      <c r="Q21" s="27">
        <v>0</v>
      </c>
      <c r="R21" s="27">
        <f t="shared" si="24"/>
        <v>0</v>
      </c>
      <c r="S21" s="27">
        <f t="shared" si="25"/>
        <v>14673</v>
      </c>
      <c r="T21" s="387">
        <v>0</v>
      </c>
      <c r="U21" s="387">
        <v>0</v>
      </c>
      <c r="V21" s="387">
        <v>0</v>
      </c>
      <c r="W21" s="27">
        <f t="shared" ref="W21:W25" si="32">SUM(T21:V21)</f>
        <v>0</v>
      </c>
      <c r="X21" s="387">
        <v>0</v>
      </c>
      <c r="Y21" s="387">
        <v>0</v>
      </c>
      <c r="Z21" s="27">
        <f t="shared" si="7"/>
        <v>0</v>
      </c>
      <c r="AA21" s="112">
        <v>0</v>
      </c>
      <c r="AB21" s="27">
        <f t="shared" si="29"/>
        <v>0</v>
      </c>
      <c r="AC21" s="27">
        <f t="shared" si="30"/>
        <v>14673</v>
      </c>
      <c r="AD21" s="112">
        <v>14673</v>
      </c>
      <c r="AE21" s="112">
        <v>14673</v>
      </c>
      <c r="AF21" s="112">
        <v>14673</v>
      </c>
      <c r="AG21" s="112" t="s">
        <v>442</v>
      </c>
      <c r="AH21" s="112">
        <v>0</v>
      </c>
      <c r="AI21" s="112">
        <v>0</v>
      </c>
      <c r="AJ21" s="112">
        <v>0</v>
      </c>
      <c r="AK21" s="112">
        <f t="shared" si="9"/>
        <v>0</v>
      </c>
      <c r="AL21" s="112">
        <f t="shared" si="10"/>
        <v>0</v>
      </c>
      <c r="AM21" s="112">
        <v>0</v>
      </c>
      <c r="AN21" s="112">
        <f t="shared" si="11"/>
        <v>0</v>
      </c>
      <c r="AO21" s="112">
        <f t="shared" si="12"/>
        <v>0</v>
      </c>
      <c r="AP21" s="112">
        <f t="shared" si="13"/>
        <v>14673</v>
      </c>
      <c r="AQ21" s="386">
        <v>10979.45</v>
      </c>
      <c r="AR21" s="339" t="s">
        <v>473</v>
      </c>
      <c r="AS21" s="385"/>
      <c r="AV21" s="352">
        <v>0</v>
      </c>
      <c r="AW21" s="225">
        <f t="shared" si="14"/>
        <v>0</v>
      </c>
      <c r="AY21" s="352"/>
    </row>
    <row r="22" spans="1:52" s="1" customFormat="1" ht="58.5" customHeight="1">
      <c r="A22" s="22">
        <v>16</v>
      </c>
      <c r="B22" s="23" t="s">
        <v>28</v>
      </c>
      <c r="C22" s="321" t="s">
        <v>366</v>
      </c>
      <c r="D22" s="89" t="s">
        <v>142</v>
      </c>
      <c r="E22" s="89" t="s">
        <v>94</v>
      </c>
      <c r="F22" s="25">
        <v>8715</v>
      </c>
      <c r="G22" s="26">
        <v>8715</v>
      </c>
      <c r="H22" s="25">
        <v>8715</v>
      </c>
      <c r="I22" s="27">
        <v>0</v>
      </c>
      <c r="J22" s="387">
        <f t="shared" si="20"/>
        <v>8715</v>
      </c>
      <c r="K22" s="27">
        <v>0</v>
      </c>
      <c r="L22" s="27">
        <v>0</v>
      </c>
      <c r="M22" s="27">
        <v>0</v>
      </c>
      <c r="N22" s="27">
        <f t="shared" si="31"/>
        <v>0</v>
      </c>
      <c r="O22" s="27">
        <v>0</v>
      </c>
      <c r="P22" s="27">
        <f t="shared" si="22"/>
        <v>0</v>
      </c>
      <c r="Q22" s="27">
        <v>0</v>
      </c>
      <c r="R22" s="27">
        <f t="shared" si="24"/>
        <v>0</v>
      </c>
      <c r="S22" s="27">
        <f t="shared" si="25"/>
        <v>8715</v>
      </c>
      <c r="T22" s="387">
        <v>0</v>
      </c>
      <c r="U22" s="387">
        <v>0</v>
      </c>
      <c r="V22" s="387">
        <v>0</v>
      </c>
      <c r="W22" s="27">
        <f t="shared" si="32"/>
        <v>0</v>
      </c>
      <c r="X22" s="387">
        <v>0</v>
      </c>
      <c r="Y22" s="387">
        <v>0</v>
      </c>
      <c r="Z22" s="27">
        <f t="shared" si="7"/>
        <v>0</v>
      </c>
      <c r="AA22" s="112">
        <v>0</v>
      </c>
      <c r="AB22" s="27">
        <f t="shared" si="29"/>
        <v>0</v>
      </c>
      <c r="AC22" s="27">
        <f t="shared" si="30"/>
        <v>8715</v>
      </c>
      <c r="AD22" s="112">
        <v>8715</v>
      </c>
      <c r="AE22" s="112">
        <v>1000</v>
      </c>
      <c r="AF22" s="112">
        <v>1000</v>
      </c>
      <c r="AG22" s="112" t="s">
        <v>442</v>
      </c>
      <c r="AH22" s="112">
        <v>0</v>
      </c>
      <c r="AI22" s="112">
        <v>0</v>
      </c>
      <c r="AJ22" s="112">
        <v>0</v>
      </c>
      <c r="AK22" s="112">
        <f t="shared" si="9"/>
        <v>0</v>
      </c>
      <c r="AL22" s="112">
        <f t="shared" si="10"/>
        <v>0</v>
      </c>
      <c r="AM22" s="112">
        <v>0</v>
      </c>
      <c r="AN22" s="112">
        <f t="shared" si="11"/>
        <v>0</v>
      </c>
      <c r="AO22" s="112">
        <f t="shared" si="12"/>
        <v>0</v>
      </c>
      <c r="AP22" s="112">
        <f t="shared" si="13"/>
        <v>8715</v>
      </c>
      <c r="AQ22" s="386">
        <v>8715</v>
      </c>
      <c r="AR22" s="339" t="s">
        <v>474</v>
      </c>
      <c r="AS22" s="385"/>
      <c r="AV22" s="352">
        <v>0</v>
      </c>
      <c r="AW22" s="225">
        <f t="shared" si="14"/>
        <v>0</v>
      </c>
      <c r="AY22" s="352"/>
    </row>
    <row r="23" spans="1:52" s="1" customFormat="1" ht="67.5" customHeight="1">
      <c r="A23" s="22">
        <v>17</v>
      </c>
      <c r="B23" s="23" t="s">
        <v>29</v>
      </c>
      <c r="C23" s="321" t="s">
        <v>366</v>
      </c>
      <c r="D23" s="89" t="s">
        <v>142</v>
      </c>
      <c r="E23" s="89" t="s">
        <v>94</v>
      </c>
      <c r="F23" s="25">
        <v>14550</v>
      </c>
      <c r="G23" s="26">
        <v>14550</v>
      </c>
      <c r="H23" s="25">
        <v>14550</v>
      </c>
      <c r="I23" s="27">
        <v>0</v>
      </c>
      <c r="J23" s="387">
        <f t="shared" si="20"/>
        <v>14550</v>
      </c>
      <c r="K23" s="27">
        <v>0</v>
      </c>
      <c r="L23" s="27">
        <v>0</v>
      </c>
      <c r="M23" s="27">
        <v>0</v>
      </c>
      <c r="N23" s="27">
        <f>SUM(K23:M23)</f>
        <v>0</v>
      </c>
      <c r="O23" s="27">
        <v>0</v>
      </c>
      <c r="P23" s="27">
        <f t="shared" si="22"/>
        <v>0</v>
      </c>
      <c r="Q23" s="27">
        <v>0</v>
      </c>
      <c r="R23" s="27">
        <f t="shared" si="24"/>
        <v>0</v>
      </c>
      <c r="S23" s="27">
        <f t="shared" si="25"/>
        <v>14550</v>
      </c>
      <c r="T23" s="387">
        <v>0</v>
      </c>
      <c r="U23" s="387">
        <v>0</v>
      </c>
      <c r="V23" s="387">
        <v>0</v>
      </c>
      <c r="W23" s="27">
        <f t="shared" si="32"/>
        <v>0</v>
      </c>
      <c r="X23" s="387">
        <v>0</v>
      </c>
      <c r="Y23" s="387">
        <v>0</v>
      </c>
      <c r="Z23" s="27">
        <f t="shared" si="7"/>
        <v>0</v>
      </c>
      <c r="AA23" s="112">
        <v>0</v>
      </c>
      <c r="AB23" s="27">
        <f t="shared" si="29"/>
        <v>0</v>
      </c>
      <c r="AC23" s="27">
        <f t="shared" si="30"/>
        <v>14550</v>
      </c>
      <c r="AD23" s="112">
        <v>14550</v>
      </c>
      <c r="AE23" s="112">
        <v>14550</v>
      </c>
      <c r="AF23" s="112">
        <v>14550</v>
      </c>
      <c r="AG23" s="112" t="s">
        <v>442</v>
      </c>
      <c r="AH23" s="112">
        <v>0</v>
      </c>
      <c r="AI23" s="112">
        <v>0</v>
      </c>
      <c r="AJ23" s="112">
        <v>0</v>
      </c>
      <c r="AK23" s="112">
        <f t="shared" si="9"/>
        <v>0</v>
      </c>
      <c r="AL23" s="112">
        <f t="shared" si="10"/>
        <v>0</v>
      </c>
      <c r="AM23" s="112">
        <v>0</v>
      </c>
      <c r="AN23" s="112">
        <f t="shared" si="11"/>
        <v>0</v>
      </c>
      <c r="AO23" s="112">
        <f t="shared" si="12"/>
        <v>0</v>
      </c>
      <c r="AP23" s="112">
        <f t="shared" si="13"/>
        <v>14550</v>
      </c>
      <c r="AQ23" s="386">
        <v>10887.41</v>
      </c>
      <c r="AR23" s="339" t="s">
        <v>475</v>
      </c>
      <c r="AS23" s="385"/>
      <c r="AV23" s="352">
        <v>0</v>
      </c>
      <c r="AW23" s="225">
        <f t="shared" si="14"/>
        <v>0</v>
      </c>
      <c r="AY23" s="352"/>
    </row>
    <row r="24" spans="1:52" s="1" customFormat="1" ht="58.5" customHeight="1">
      <c r="A24" s="22">
        <v>18</v>
      </c>
      <c r="B24" s="23" t="s">
        <v>30</v>
      </c>
      <c r="C24" s="321" t="s">
        <v>366</v>
      </c>
      <c r="D24" s="89" t="s">
        <v>142</v>
      </c>
      <c r="E24" s="89" t="s">
        <v>94</v>
      </c>
      <c r="F24" s="25">
        <v>14500</v>
      </c>
      <c r="G24" s="26">
        <v>14500</v>
      </c>
      <c r="H24" s="25">
        <v>14500</v>
      </c>
      <c r="I24" s="27">
        <v>0</v>
      </c>
      <c r="J24" s="387">
        <f t="shared" si="20"/>
        <v>14500</v>
      </c>
      <c r="K24" s="27">
        <v>0</v>
      </c>
      <c r="L24" s="27">
        <v>0</v>
      </c>
      <c r="M24" s="27">
        <v>0</v>
      </c>
      <c r="N24" s="27">
        <f t="shared" si="31"/>
        <v>0</v>
      </c>
      <c r="O24" s="27">
        <v>0</v>
      </c>
      <c r="P24" s="27">
        <f t="shared" si="22"/>
        <v>0</v>
      </c>
      <c r="Q24" s="27">
        <v>0</v>
      </c>
      <c r="R24" s="27">
        <f t="shared" si="24"/>
        <v>0</v>
      </c>
      <c r="S24" s="27">
        <f t="shared" si="25"/>
        <v>14500</v>
      </c>
      <c r="T24" s="387">
        <v>0</v>
      </c>
      <c r="U24" s="387">
        <v>0</v>
      </c>
      <c r="V24" s="387">
        <v>0</v>
      </c>
      <c r="W24" s="27">
        <f t="shared" si="32"/>
        <v>0</v>
      </c>
      <c r="X24" s="387">
        <v>0</v>
      </c>
      <c r="Y24" s="387">
        <v>0</v>
      </c>
      <c r="Z24" s="27">
        <f t="shared" si="7"/>
        <v>0</v>
      </c>
      <c r="AA24" s="112">
        <v>0</v>
      </c>
      <c r="AB24" s="27">
        <f t="shared" si="29"/>
        <v>0</v>
      </c>
      <c r="AC24" s="27">
        <f t="shared" si="30"/>
        <v>14500</v>
      </c>
      <c r="AD24" s="112">
        <v>14500</v>
      </c>
      <c r="AE24" s="112">
        <v>14500</v>
      </c>
      <c r="AF24" s="112">
        <v>14500</v>
      </c>
      <c r="AG24" s="112" t="s">
        <v>442</v>
      </c>
      <c r="AH24" s="112">
        <v>0</v>
      </c>
      <c r="AI24" s="112">
        <v>0</v>
      </c>
      <c r="AJ24" s="112">
        <v>0</v>
      </c>
      <c r="AK24" s="112">
        <f>AH24+AI24+AJ24</f>
        <v>0</v>
      </c>
      <c r="AL24" s="112">
        <f t="shared" si="10"/>
        <v>0</v>
      </c>
      <c r="AM24" s="112">
        <v>0</v>
      </c>
      <c r="AN24" s="112">
        <f t="shared" si="11"/>
        <v>0</v>
      </c>
      <c r="AO24" s="112">
        <f t="shared" si="12"/>
        <v>0</v>
      </c>
      <c r="AP24" s="112">
        <f t="shared" si="13"/>
        <v>14500</v>
      </c>
      <c r="AQ24" s="386">
        <v>10850</v>
      </c>
      <c r="AR24" s="339" t="s">
        <v>476</v>
      </c>
      <c r="AS24" s="385"/>
      <c r="AV24" s="352">
        <v>0</v>
      </c>
      <c r="AW24" s="225">
        <f t="shared" si="14"/>
        <v>0</v>
      </c>
      <c r="AY24" s="352"/>
    </row>
    <row r="25" spans="1:52" s="1" customFormat="1" ht="58.5" customHeight="1">
      <c r="A25" s="22">
        <v>19</v>
      </c>
      <c r="B25" s="23" t="s">
        <v>31</v>
      </c>
      <c r="C25" s="321" t="s">
        <v>366</v>
      </c>
      <c r="D25" s="89" t="s">
        <v>142</v>
      </c>
      <c r="E25" s="89" t="s">
        <v>94</v>
      </c>
      <c r="F25" s="25">
        <v>14550</v>
      </c>
      <c r="G25" s="26">
        <v>14550</v>
      </c>
      <c r="H25" s="25">
        <v>14550</v>
      </c>
      <c r="I25" s="27">
        <v>0</v>
      </c>
      <c r="J25" s="387">
        <f t="shared" si="20"/>
        <v>14550</v>
      </c>
      <c r="K25" s="27">
        <v>0</v>
      </c>
      <c r="L25" s="27">
        <v>0</v>
      </c>
      <c r="M25" s="27">
        <v>0</v>
      </c>
      <c r="N25" s="27">
        <f t="shared" si="31"/>
        <v>0</v>
      </c>
      <c r="O25" s="27">
        <v>0</v>
      </c>
      <c r="P25" s="27">
        <f t="shared" si="22"/>
        <v>0</v>
      </c>
      <c r="Q25" s="27">
        <v>0</v>
      </c>
      <c r="R25" s="27">
        <f t="shared" si="24"/>
        <v>0</v>
      </c>
      <c r="S25" s="27">
        <f t="shared" si="25"/>
        <v>14550</v>
      </c>
      <c r="T25" s="388">
        <v>0</v>
      </c>
      <c r="U25" s="387">
        <v>0</v>
      </c>
      <c r="V25" s="387">
        <v>0</v>
      </c>
      <c r="W25" s="27">
        <f t="shared" si="32"/>
        <v>0</v>
      </c>
      <c r="X25" s="387">
        <v>0</v>
      </c>
      <c r="Y25" s="387">
        <v>0</v>
      </c>
      <c r="Z25" s="27">
        <f t="shared" si="7"/>
        <v>0</v>
      </c>
      <c r="AA25" s="112">
        <v>0</v>
      </c>
      <c r="AB25" s="27">
        <f t="shared" si="29"/>
        <v>0</v>
      </c>
      <c r="AC25" s="27">
        <f t="shared" si="30"/>
        <v>14550</v>
      </c>
      <c r="AD25" s="112">
        <v>14550</v>
      </c>
      <c r="AE25" s="112">
        <v>14550</v>
      </c>
      <c r="AF25" s="112">
        <v>14550</v>
      </c>
      <c r="AG25" s="112" t="s">
        <v>442</v>
      </c>
      <c r="AH25" s="112">
        <v>0</v>
      </c>
      <c r="AI25" s="112">
        <v>0</v>
      </c>
      <c r="AJ25" s="112">
        <v>0</v>
      </c>
      <c r="AK25" s="112">
        <f t="shared" si="9"/>
        <v>0</v>
      </c>
      <c r="AL25" s="112">
        <f t="shared" si="10"/>
        <v>0</v>
      </c>
      <c r="AM25" s="112">
        <v>0</v>
      </c>
      <c r="AN25" s="112">
        <f t="shared" si="11"/>
        <v>0</v>
      </c>
      <c r="AO25" s="112">
        <f t="shared" si="12"/>
        <v>0</v>
      </c>
      <c r="AP25" s="112">
        <f t="shared" si="13"/>
        <v>14550</v>
      </c>
      <c r="AQ25" s="386">
        <v>10887.41</v>
      </c>
      <c r="AR25" s="339" t="s">
        <v>475</v>
      </c>
      <c r="AS25" s="385"/>
      <c r="AV25" s="352">
        <v>0</v>
      </c>
      <c r="AW25" s="225">
        <f t="shared" si="14"/>
        <v>0</v>
      </c>
      <c r="AY25" s="352"/>
    </row>
    <row r="26" spans="1:52" s="228" customFormat="1" ht="26.25" customHeight="1" thickBot="1">
      <c r="A26" s="494" t="s">
        <v>62</v>
      </c>
      <c r="B26" s="495"/>
      <c r="C26" s="495"/>
      <c r="D26" s="495"/>
      <c r="E26" s="496"/>
      <c r="F26" s="227">
        <f t="shared" ref="F26:AQ26" si="33">SUM(F7:F25)</f>
        <v>2211214.96</v>
      </c>
      <c r="G26" s="227">
        <f t="shared" si="33"/>
        <v>2105936.3499999996</v>
      </c>
      <c r="H26" s="227">
        <f t="shared" si="33"/>
        <v>2211214.96</v>
      </c>
      <c r="I26" s="227">
        <f t="shared" si="33"/>
        <v>1504346.69</v>
      </c>
      <c r="J26" s="227">
        <f t="shared" si="33"/>
        <v>706868.27</v>
      </c>
      <c r="K26" s="227">
        <f t="shared" si="33"/>
        <v>40911.82</v>
      </c>
      <c r="L26" s="227">
        <f t="shared" si="33"/>
        <v>202347.83</v>
      </c>
      <c r="M26" s="227">
        <f t="shared" si="33"/>
        <v>53306.62</v>
      </c>
      <c r="N26" s="227">
        <f t="shared" si="33"/>
        <v>296566.26999999996</v>
      </c>
      <c r="O26" s="227">
        <f t="shared" si="33"/>
        <v>20575.25</v>
      </c>
      <c r="P26" s="227">
        <f t="shared" si="33"/>
        <v>317141.51999999996</v>
      </c>
      <c r="Q26" s="227">
        <f t="shared" si="33"/>
        <v>100001.4</v>
      </c>
      <c r="R26" s="227">
        <f t="shared" si="33"/>
        <v>1604348.09</v>
      </c>
      <c r="S26" s="227">
        <f t="shared" si="33"/>
        <v>606866.87000000011</v>
      </c>
      <c r="T26" s="227">
        <f t="shared" si="33"/>
        <v>0</v>
      </c>
      <c r="U26" s="227">
        <f t="shared" si="33"/>
        <v>310721.13</v>
      </c>
      <c r="V26" s="227">
        <f t="shared" si="33"/>
        <v>0</v>
      </c>
      <c r="W26" s="227">
        <f t="shared" si="33"/>
        <v>310721.13</v>
      </c>
      <c r="X26" s="227">
        <f t="shared" si="33"/>
        <v>37155.86</v>
      </c>
      <c r="Y26" s="227">
        <f t="shared" si="33"/>
        <v>0</v>
      </c>
      <c r="Z26" s="227">
        <f t="shared" si="33"/>
        <v>347876.98999999993</v>
      </c>
      <c r="AA26" s="227">
        <f t="shared" si="33"/>
        <v>0</v>
      </c>
      <c r="AB26" s="227">
        <f t="shared" si="33"/>
        <v>1604348.09</v>
      </c>
      <c r="AC26" s="227">
        <f t="shared" si="33"/>
        <v>606866.87000000011</v>
      </c>
      <c r="AD26" s="227">
        <f t="shared" si="33"/>
        <v>470945.2</v>
      </c>
      <c r="AE26" s="227">
        <f t="shared" si="33"/>
        <v>220727.75</v>
      </c>
      <c r="AF26" s="227">
        <f t="shared" si="33"/>
        <v>590077.80000000005</v>
      </c>
      <c r="AG26" s="227">
        <f t="shared" si="33"/>
        <v>0</v>
      </c>
      <c r="AH26" s="227">
        <f t="shared" si="33"/>
        <v>0</v>
      </c>
      <c r="AI26" s="227">
        <f t="shared" si="33"/>
        <v>0</v>
      </c>
      <c r="AJ26" s="227">
        <f t="shared" si="33"/>
        <v>0</v>
      </c>
      <c r="AK26" s="227">
        <f t="shared" si="33"/>
        <v>0</v>
      </c>
      <c r="AL26" s="227">
        <f t="shared" si="33"/>
        <v>1604348.09</v>
      </c>
      <c r="AM26" s="227">
        <f t="shared" si="33"/>
        <v>0</v>
      </c>
      <c r="AN26" s="227">
        <f t="shared" si="33"/>
        <v>0</v>
      </c>
      <c r="AO26" s="227">
        <f t="shared" si="33"/>
        <v>1604348.09</v>
      </c>
      <c r="AP26" s="227">
        <f t="shared" si="33"/>
        <v>606866.87000000011</v>
      </c>
      <c r="AQ26" s="227">
        <f t="shared" si="33"/>
        <v>577860.48</v>
      </c>
      <c r="AR26" s="340"/>
      <c r="AS26" s="337">
        <f>SUM(AS7:AS18)</f>
        <v>330721.13</v>
      </c>
      <c r="AT26" s="316"/>
      <c r="AV26" s="459">
        <f>SUM(AV7:AV25)</f>
        <v>0</v>
      </c>
      <c r="AW26" s="459">
        <f>SUM(AW7:AW25)</f>
        <v>0</v>
      </c>
    </row>
    <row r="27" spans="1:52" ht="15.75" thickTop="1">
      <c r="T27" s="232"/>
    </row>
    <row r="28" spans="1:52">
      <c r="AD28" s="225"/>
      <c r="AE28" s="225"/>
    </row>
    <row r="29" spans="1:52">
      <c r="AD29" s="225"/>
      <c r="AE29" s="225"/>
    </row>
  </sheetData>
  <autoFilter ref="A3:AR26"/>
  <mergeCells count="3">
    <mergeCell ref="A2:R2"/>
    <mergeCell ref="A26:E26"/>
    <mergeCell ref="A6:AR6"/>
  </mergeCells>
  <printOptions horizontalCentered="1"/>
  <pageMargins left="0.23622047244094491" right="0.39370078740157483" top="0.19685039370078741" bottom="0.23622047244094491" header="0.19685039370078741" footer="0"/>
  <pageSetup paperSize="9" scale="70" orientation="landscape" horizontalDpi="4294967295" verticalDpi="4294967295" r:id="rId1"/>
  <headerFooter>
    <oddFooter>&amp;R&amp;10&amp;P/&amp;N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
  <sheetViews>
    <sheetView zoomScaleNormal="100" workbookViewId="0">
      <pane ySplit="5" topLeftCell="A6" activePane="bottomLeft" state="frozen"/>
      <selection pane="bottomLeft" activeCell="AF28" sqref="AF28"/>
    </sheetView>
  </sheetViews>
  <sheetFormatPr defaultColWidth="9.140625" defaultRowHeight="12.75"/>
  <cols>
    <col min="1" max="1" width="6.140625" style="16" customWidth="1"/>
    <col min="2" max="3" width="21.5703125" style="174"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3" hidden="1" customWidth="1"/>
    <col min="10" max="10" width="18.85546875" style="133" hidden="1" customWidth="1"/>
    <col min="11" max="11" width="18.42578125" style="133" hidden="1" customWidth="1"/>
    <col min="12" max="12" width="18" style="133" hidden="1" customWidth="1"/>
    <col min="13" max="13" width="18.85546875" style="133" hidden="1" customWidth="1"/>
    <col min="14" max="14" width="18.5703125" style="133" hidden="1" customWidth="1"/>
    <col min="15" max="15" width="16.140625" style="133" hidden="1" customWidth="1"/>
    <col min="16" max="16" width="16.140625" style="1" hidden="1" customWidth="1"/>
    <col min="17" max="17" width="20.7109375" style="16" hidden="1" customWidth="1"/>
    <col min="18" max="18" width="17.42578125" style="16" hidden="1" customWidth="1"/>
    <col min="19" max="19" width="20.28515625" style="174"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bestFit="1" customWidth="1"/>
    <col min="28" max="28" width="16.28515625" style="16" bestFit="1" customWidth="1"/>
    <col min="29" max="29" width="17.28515625" style="133" hidden="1" customWidth="1"/>
    <col min="30" max="30" width="18" style="16" hidden="1" customWidth="1"/>
    <col min="31" max="31" width="18" style="16" bestFit="1" customWidth="1"/>
    <col min="32" max="32" width="16.140625" style="16" customWidth="1"/>
    <col min="33" max="33" width="9.140625" style="134" bestFit="1" customWidth="1"/>
    <col min="34" max="34" width="3.7109375" style="16" bestFit="1" customWidth="1"/>
    <col min="35" max="35" width="9.140625" style="16"/>
    <col min="36" max="36" width="13.42578125" style="359" bestFit="1" customWidth="1"/>
    <col min="37" max="16384" width="9.140625" style="16"/>
  </cols>
  <sheetData>
    <row r="2" spans="1:36" ht="12.75" customHeight="1">
      <c r="A2" s="500" t="s">
        <v>539</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2"/>
    </row>
    <row r="3" spans="1:36" ht="13.5" customHeight="1">
      <c r="A3" s="39"/>
      <c r="B3" s="167"/>
      <c r="C3" s="167"/>
      <c r="D3" s="107"/>
      <c r="E3" s="40"/>
      <c r="F3" s="40"/>
      <c r="G3" s="40"/>
      <c r="H3" s="40"/>
      <c r="I3" s="136"/>
      <c r="J3" s="136"/>
      <c r="K3" s="136"/>
      <c r="L3" s="136"/>
      <c r="M3" s="136"/>
      <c r="N3" s="136"/>
      <c r="O3" s="136"/>
      <c r="P3" s="137"/>
      <c r="Q3" s="139"/>
      <c r="R3" s="40"/>
      <c r="S3" s="167"/>
      <c r="T3" s="40"/>
      <c r="U3" s="40"/>
      <c r="V3" s="40"/>
      <c r="W3" s="40"/>
      <c r="X3" s="137"/>
      <c r="Y3" s="40"/>
      <c r="Z3" s="40"/>
      <c r="AA3" s="137"/>
      <c r="AB3" s="40"/>
      <c r="AC3" s="136"/>
      <c r="AD3" s="40"/>
      <c r="AE3" s="40"/>
    </row>
    <row r="4" spans="1:36" s="174" customFormat="1" ht="56.25">
      <c r="A4" s="175" t="s">
        <v>0</v>
      </c>
      <c r="B4" s="168" t="s">
        <v>1</v>
      </c>
      <c r="C4" s="168" t="s">
        <v>108</v>
      </c>
      <c r="D4" s="168" t="s">
        <v>135</v>
      </c>
      <c r="E4" s="177" t="s">
        <v>24</v>
      </c>
      <c r="F4" s="178" t="s">
        <v>2</v>
      </c>
      <c r="G4" s="179" t="s">
        <v>25</v>
      </c>
      <c r="H4" s="179" t="s">
        <v>128</v>
      </c>
      <c r="I4" s="179" t="s">
        <v>129</v>
      </c>
      <c r="J4" s="179" t="s">
        <v>170</v>
      </c>
      <c r="K4" s="179" t="s">
        <v>148</v>
      </c>
      <c r="L4" s="179" t="s">
        <v>149</v>
      </c>
      <c r="M4" s="179" t="s">
        <v>150</v>
      </c>
      <c r="N4" s="179" t="s">
        <v>223</v>
      </c>
      <c r="O4" s="179" t="s">
        <v>162</v>
      </c>
      <c r="P4" s="179" t="s">
        <v>201</v>
      </c>
      <c r="Q4" s="179" t="s">
        <v>227</v>
      </c>
      <c r="R4" s="179" t="s">
        <v>202</v>
      </c>
      <c r="S4" s="179" t="s">
        <v>263</v>
      </c>
      <c r="T4" s="179" t="s">
        <v>148</v>
      </c>
      <c r="U4" s="179" t="s">
        <v>149</v>
      </c>
      <c r="V4" s="179" t="s">
        <v>150</v>
      </c>
      <c r="W4" s="179" t="s">
        <v>270</v>
      </c>
      <c r="X4" s="179" t="s">
        <v>323</v>
      </c>
      <c r="Y4" s="179" t="s">
        <v>262</v>
      </c>
      <c r="Z4" s="179" t="s">
        <v>446</v>
      </c>
      <c r="AA4" s="179" t="s">
        <v>533</v>
      </c>
      <c r="AB4" s="179" t="s">
        <v>534</v>
      </c>
      <c r="AC4" s="179" t="s">
        <v>206</v>
      </c>
      <c r="AD4" s="179" t="s">
        <v>374</v>
      </c>
      <c r="AE4" s="179" t="s">
        <v>527</v>
      </c>
      <c r="AF4" s="475" t="s">
        <v>3</v>
      </c>
      <c r="AG4" s="181"/>
      <c r="AJ4" s="351"/>
    </row>
    <row r="5" spans="1:36" s="187" customFormat="1" ht="15.75" customHeight="1">
      <c r="A5" s="182" t="s">
        <v>151</v>
      </c>
      <c r="B5" s="169" t="s">
        <v>152</v>
      </c>
      <c r="C5" s="169" t="s">
        <v>153</v>
      </c>
      <c r="D5" s="169" t="s">
        <v>154</v>
      </c>
      <c r="E5" s="183" t="s">
        <v>155</v>
      </c>
      <c r="F5" s="183" t="s">
        <v>156</v>
      </c>
      <c r="G5" s="184" t="s">
        <v>157</v>
      </c>
      <c r="H5" s="183" t="s">
        <v>158</v>
      </c>
      <c r="I5" s="185" t="s">
        <v>159</v>
      </c>
      <c r="J5" s="185">
        <v>10</v>
      </c>
      <c r="K5" s="185">
        <v>11</v>
      </c>
      <c r="L5" s="185">
        <v>12</v>
      </c>
      <c r="M5" s="185" t="s">
        <v>160</v>
      </c>
      <c r="N5" s="185" t="s">
        <v>161</v>
      </c>
      <c r="O5" s="185" t="s">
        <v>165</v>
      </c>
      <c r="P5" s="183" t="s">
        <v>165</v>
      </c>
      <c r="Q5" s="183" t="s">
        <v>158</v>
      </c>
      <c r="R5" s="183" t="s">
        <v>228</v>
      </c>
      <c r="S5" s="210">
        <v>10</v>
      </c>
      <c r="T5" s="210">
        <v>11</v>
      </c>
      <c r="U5" s="210">
        <v>12</v>
      </c>
      <c r="V5" s="183" t="s">
        <v>267</v>
      </c>
      <c r="W5" s="183" t="s">
        <v>161</v>
      </c>
      <c r="X5" s="183"/>
      <c r="Y5" s="183" t="s">
        <v>265</v>
      </c>
      <c r="Z5" s="183"/>
      <c r="AA5" s="183" t="s">
        <v>158</v>
      </c>
      <c r="AB5" s="183" t="s">
        <v>228</v>
      </c>
      <c r="AC5" s="211" t="s">
        <v>266</v>
      </c>
      <c r="AD5" s="212" t="s">
        <v>166</v>
      </c>
      <c r="AE5" s="212" t="s">
        <v>166</v>
      </c>
      <c r="AF5" s="213" t="s">
        <v>167</v>
      </c>
      <c r="AG5" s="186"/>
      <c r="AJ5" s="360"/>
    </row>
    <row r="6" spans="1:36" s="198" customFormat="1" ht="146.25" customHeight="1">
      <c r="A6" s="341">
        <v>1</v>
      </c>
      <c r="B6" s="202" t="s">
        <v>530</v>
      </c>
      <c r="C6" s="342" t="s">
        <v>531</v>
      </c>
      <c r="D6" s="342" t="s">
        <v>532</v>
      </c>
      <c r="E6" s="412">
        <v>867359.99</v>
      </c>
      <c r="F6" s="413">
        <v>0</v>
      </c>
      <c r="G6" s="412">
        <v>867359.99</v>
      </c>
      <c r="H6" s="324"/>
      <c r="I6" s="324"/>
      <c r="J6" s="414"/>
      <c r="K6" s="414"/>
      <c r="L6" s="414"/>
      <c r="M6" s="324"/>
      <c r="N6" s="324"/>
      <c r="O6" s="324"/>
      <c r="P6" s="324"/>
      <c r="Q6" s="324"/>
      <c r="R6" s="324"/>
      <c r="S6" s="415"/>
      <c r="T6" s="415"/>
      <c r="U6" s="415"/>
      <c r="V6" s="324"/>
      <c r="W6" s="324"/>
      <c r="X6" s="324"/>
      <c r="Y6" s="324"/>
      <c r="Z6" s="324"/>
      <c r="AA6" s="324">
        <v>0</v>
      </c>
      <c r="AB6" s="324">
        <f>G6-AA6</f>
        <v>867359.99</v>
      </c>
      <c r="AC6" s="416"/>
      <c r="AD6" s="414"/>
      <c r="AE6" s="414">
        <v>867359.99</v>
      </c>
      <c r="AF6" s="197" t="s">
        <v>551</v>
      </c>
      <c r="AG6" s="186"/>
      <c r="AJ6" s="360"/>
    </row>
    <row r="7" spans="1:36" s="244" customFormat="1" ht="27.75" customHeight="1">
      <c r="A7" s="188"/>
      <c r="B7" s="190" t="s">
        <v>64</v>
      </c>
      <c r="C7" s="190"/>
      <c r="D7" s="190"/>
      <c r="E7" s="323">
        <f>SUM(E6)</f>
        <v>867359.99</v>
      </c>
      <c r="F7" s="323">
        <f t="shared" ref="F7:AE7" si="0">SUM(F6)</f>
        <v>0</v>
      </c>
      <c r="G7" s="323">
        <f t="shared" si="0"/>
        <v>867359.99</v>
      </c>
      <c r="H7" s="323">
        <f t="shared" si="0"/>
        <v>0</v>
      </c>
      <c r="I7" s="323">
        <f t="shared" si="0"/>
        <v>0</v>
      </c>
      <c r="J7" s="323">
        <f t="shared" si="0"/>
        <v>0</v>
      </c>
      <c r="K7" s="323">
        <f t="shared" si="0"/>
        <v>0</v>
      </c>
      <c r="L7" s="323">
        <f t="shared" si="0"/>
        <v>0</v>
      </c>
      <c r="M7" s="323">
        <f t="shared" si="0"/>
        <v>0</v>
      </c>
      <c r="N7" s="323">
        <f t="shared" si="0"/>
        <v>0</v>
      </c>
      <c r="O7" s="323">
        <f t="shared" si="0"/>
        <v>0</v>
      </c>
      <c r="P7" s="323">
        <f t="shared" si="0"/>
        <v>0</v>
      </c>
      <c r="Q7" s="323">
        <f t="shared" si="0"/>
        <v>0</v>
      </c>
      <c r="R7" s="323">
        <f t="shared" si="0"/>
        <v>0</v>
      </c>
      <c r="S7" s="323">
        <f t="shared" si="0"/>
        <v>0</v>
      </c>
      <c r="T7" s="323">
        <f t="shared" si="0"/>
        <v>0</v>
      </c>
      <c r="U7" s="323">
        <f t="shared" si="0"/>
        <v>0</v>
      </c>
      <c r="V7" s="323">
        <f t="shared" si="0"/>
        <v>0</v>
      </c>
      <c r="W7" s="323">
        <f t="shared" si="0"/>
        <v>0</v>
      </c>
      <c r="X7" s="323">
        <f t="shared" si="0"/>
        <v>0</v>
      </c>
      <c r="Y7" s="323">
        <f t="shared" si="0"/>
        <v>0</v>
      </c>
      <c r="Z7" s="323">
        <f t="shared" si="0"/>
        <v>0</v>
      </c>
      <c r="AA7" s="323">
        <f t="shared" si="0"/>
        <v>0</v>
      </c>
      <c r="AB7" s="323">
        <f t="shared" si="0"/>
        <v>867359.99</v>
      </c>
      <c r="AC7" s="323">
        <f t="shared" si="0"/>
        <v>0</v>
      </c>
      <c r="AD7" s="323">
        <f t="shared" si="0"/>
        <v>0</v>
      </c>
      <c r="AE7" s="323">
        <f t="shared" si="0"/>
        <v>867359.99</v>
      </c>
      <c r="AF7" s="418"/>
      <c r="AG7" s="417"/>
      <c r="AJ7" s="417"/>
    </row>
    <row r="8" spans="1:36" s="1" customFormat="1">
      <c r="B8" s="172"/>
      <c r="C8" s="172"/>
      <c r="D8" s="108"/>
      <c r="E8" s="43"/>
      <c r="F8" s="92"/>
      <c r="G8" s="43"/>
      <c r="H8" s="44"/>
      <c r="I8" s="44"/>
      <c r="J8" s="44"/>
      <c r="K8" s="44"/>
      <c r="L8" s="44"/>
      <c r="M8" s="44"/>
      <c r="N8" s="44"/>
      <c r="O8" s="44"/>
      <c r="P8" s="44"/>
      <c r="Q8" s="44"/>
      <c r="R8" s="44"/>
      <c r="S8" s="174"/>
      <c r="T8" s="16"/>
      <c r="U8" s="16"/>
      <c r="V8" s="16"/>
      <c r="W8" s="16"/>
      <c r="Y8" s="16"/>
      <c r="Z8" s="16"/>
      <c r="AB8" s="16"/>
      <c r="AC8" s="207"/>
      <c r="AD8" s="44"/>
      <c r="AE8" s="44"/>
      <c r="AF8" s="41"/>
      <c r="AG8" s="131"/>
      <c r="AJ8" s="352"/>
    </row>
    <row r="9" spans="1:36" s="1" customFormat="1">
      <c r="B9" s="173"/>
      <c r="C9" s="173"/>
      <c r="D9" s="165"/>
      <c r="E9" s="138"/>
      <c r="F9" s="166"/>
      <c r="G9" s="138"/>
      <c r="H9" s="138"/>
      <c r="I9" s="138"/>
      <c r="J9" s="138"/>
      <c r="K9" s="138"/>
      <c r="L9" s="138"/>
      <c r="M9" s="138"/>
      <c r="N9" s="138"/>
      <c r="O9" s="138"/>
      <c r="P9" s="138"/>
      <c r="Q9" s="138"/>
      <c r="R9" s="138"/>
      <c r="S9" s="174"/>
      <c r="T9" s="16"/>
      <c r="U9" s="16"/>
      <c r="V9" s="16"/>
      <c r="W9" s="16"/>
      <c r="Y9" s="16"/>
      <c r="Z9" s="16"/>
      <c r="AB9" s="16"/>
      <c r="AC9" s="208"/>
      <c r="AD9" s="138"/>
      <c r="AE9" s="138"/>
      <c r="AF9" s="138"/>
      <c r="AG9" s="131"/>
      <c r="AJ9" s="352"/>
    </row>
  </sheetData>
  <autoFilter ref="A4:AF8"/>
  <mergeCells count="1">
    <mergeCell ref="A2:AF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14"/>
  <sheetViews>
    <sheetView zoomScaleNormal="100" workbookViewId="0">
      <pane ySplit="5" topLeftCell="A9" activePane="bottomLeft" state="frozen"/>
      <selection pane="bottomLeft" activeCell="F10" sqref="F10"/>
    </sheetView>
  </sheetViews>
  <sheetFormatPr defaultColWidth="9.140625" defaultRowHeight="12.75"/>
  <cols>
    <col min="1" max="1" width="6.140625" style="16" customWidth="1"/>
    <col min="2" max="2" width="6.5703125" style="28" customWidth="1"/>
    <col min="3" max="3" width="21.5703125" style="174"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3" hidden="1" customWidth="1"/>
    <col min="10" max="10" width="18.85546875" style="133" hidden="1" customWidth="1"/>
    <col min="11" max="11" width="18.42578125" style="133" hidden="1" customWidth="1"/>
    <col min="12" max="12" width="18" style="133" hidden="1" customWidth="1"/>
    <col min="13" max="13" width="18.85546875" style="133" hidden="1" customWidth="1"/>
    <col min="14" max="14" width="18.5703125" style="133" hidden="1" customWidth="1"/>
    <col min="15" max="15" width="16.140625" style="133" hidden="1" customWidth="1"/>
    <col min="16" max="16" width="16.140625" style="1" hidden="1" customWidth="1"/>
    <col min="17" max="17" width="20.7109375" style="16" hidden="1" customWidth="1"/>
    <col min="18" max="18" width="17.42578125" style="16" hidden="1" customWidth="1"/>
    <col min="19" max="19" width="20.28515625" style="174"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hidden="1" customWidth="1"/>
    <col min="28" max="28" width="16.28515625" style="16" hidden="1" customWidth="1"/>
    <col min="29" max="29" width="17.28515625" style="133" hidden="1" customWidth="1"/>
    <col min="30" max="34" width="18" style="16" hidden="1" customWidth="1"/>
    <col min="35" max="35" width="18" style="16" customWidth="1"/>
    <col min="36" max="38" width="18" style="16" hidden="1" customWidth="1"/>
    <col min="39" max="39" width="18" style="16" customWidth="1"/>
    <col min="40" max="40" width="18" style="16" bestFit="1" customWidth="1"/>
    <col min="41" max="41" width="19.7109375" style="16" customWidth="1"/>
    <col min="42" max="42" width="11.7109375" style="134" customWidth="1"/>
    <col min="43" max="43" width="3.7109375" style="16" bestFit="1" customWidth="1"/>
    <col min="44" max="44" width="9.140625" style="16"/>
    <col min="45" max="45" width="13.42578125" style="359" bestFit="1" customWidth="1"/>
    <col min="46" max="16384" width="9.140625" style="16"/>
  </cols>
  <sheetData>
    <row r="2" spans="1:45" ht="12.75" customHeight="1">
      <c r="A2" s="500" t="s">
        <v>564</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2"/>
    </row>
    <row r="3" spans="1:45" ht="13.5" customHeight="1">
      <c r="A3" s="39"/>
      <c r="B3" s="40"/>
      <c r="C3" s="167"/>
      <c r="D3" s="107"/>
      <c r="E3" s="40"/>
      <c r="F3" s="40"/>
      <c r="G3" s="40"/>
      <c r="H3" s="40"/>
      <c r="I3" s="136"/>
      <c r="J3" s="136"/>
      <c r="K3" s="136"/>
      <c r="L3" s="136"/>
      <c r="M3" s="136"/>
      <c r="N3" s="136"/>
      <c r="O3" s="136"/>
      <c r="P3" s="137"/>
      <c r="Q3" s="139"/>
      <c r="R3" s="40"/>
      <c r="S3" s="167"/>
      <c r="T3" s="40"/>
      <c r="U3" s="40"/>
      <c r="V3" s="40"/>
      <c r="W3" s="40"/>
      <c r="X3" s="137"/>
      <c r="Y3" s="40"/>
      <c r="Z3" s="40"/>
      <c r="AA3" s="137"/>
      <c r="AB3" s="428"/>
      <c r="AC3" s="429"/>
      <c r="AD3" s="428"/>
      <c r="AE3" s="428"/>
      <c r="AF3" s="428"/>
      <c r="AG3" s="428"/>
      <c r="AH3" s="428"/>
      <c r="AI3" s="428"/>
      <c r="AJ3" s="428"/>
      <c r="AK3" s="428"/>
      <c r="AL3" s="428"/>
      <c r="AM3" s="428"/>
      <c r="AN3" s="428"/>
    </row>
    <row r="4" spans="1:45" s="174" customFormat="1" ht="63.75">
      <c r="A4" s="175" t="s">
        <v>0</v>
      </c>
      <c r="B4" s="176" t="s">
        <v>52</v>
      </c>
      <c r="C4" s="168" t="s">
        <v>1</v>
      </c>
      <c r="D4" s="168" t="s">
        <v>135</v>
      </c>
      <c r="E4" s="177" t="s">
        <v>24</v>
      </c>
      <c r="F4" s="178" t="s">
        <v>2</v>
      </c>
      <c r="G4" s="179" t="s">
        <v>25</v>
      </c>
      <c r="H4" s="179" t="s">
        <v>128</v>
      </c>
      <c r="I4" s="179" t="s">
        <v>129</v>
      </c>
      <c r="J4" s="179" t="s">
        <v>170</v>
      </c>
      <c r="K4" s="179" t="s">
        <v>148</v>
      </c>
      <c r="L4" s="179" t="s">
        <v>149</v>
      </c>
      <c r="M4" s="179" t="s">
        <v>150</v>
      </c>
      <c r="N4" s="179" t="s">
        <v>223</v>
      </c>
      <c r="O4" s="179" t="s">
        <v>162</v>
      </c>
      <c r="P4" s="179" t="s">
        <v>201</v>
      </c>
      <c r="Q4" s="179" t="s">
        <v>227</v>
      </c>
      <c r="R4" s="179" t="s">
        <v>202</v>
      </c>
      <c r="S4" s="179" t="s">
        <v>263</v>
      </c>
      <c r="T4" s="179" t="s">
        <v>148</v>
      </c>
      <c r="U4" s="179" t="s">
        <v>149</v>
      </c>
      <c r="V4" s="179" t="s">
        <v>150</v>
      </c>
      <c r="W4" s="179" t="s">
        <v>270</v>
      </c>
      <c r="X4" s="179" t="s">
        <v>323</v>
      </c>
      <c r="Y4" s="179" t="s">
        <v>262</v>
      </c>
      <c r="Z4" s="179" t="s">
        <v>446</v>
      </c>
      <c r="AA4" s="179" t="s">
        <v>444</v>
      </c>
      <c r="AB4" s="180" t="s">
        <v>423</v>
      </c>
      <c r="AC4" s="180" t="s">
        <v>206</v>
      </c>
      <c r="AD4" s="180" t="s">
        <v>374</v>
      </c>
      <c r="AE4" s="430" t="s">
        <v>522</v>
      </c>
      <c r="AF4" s="430" t="s">
        <v>523</v>
      </c>
      <c r="AG4" s="430" t="s">
        <v>149</v>
      </c>
      <c r="AH4" s="430" t="s">
        <v>150</v>
      </c>
      <c r="AI4" s="180" t="s">
        <v>526</v>
      </c>
      <c r="AJ4" s="180" t="s">
        <v>524</v>
      </c>
      <c r="AK4" s="180" t="s">
        <v>525</v>
      </c>
      <c r="AL4" s="180" t="s">
        <v>526</v>
      </c>
      <c r="AM4" s="180" t="s">
        <v>620</v>
      </c>
      <c r="AN4" s="180" t="s">
        <v>545</v>
      </c>
      <c r="AO4" s="180" t="s">
        <v>3</v>
      </c>
      <c r="AP4" s="181"/>
      <c r="AS4" s="351" t="s">
        <v>543</v>
      </c>
    </row>
    <row r="5" spans="1:45" s="187" customFormat="1" ht="15.75" customHeight="1">
      <c r="A5" s="182" t="s">
        <v>151</v>
      </c>
      <c r="B5" s="169" t="s">
        <v>152</v>
      </c>
      <c r="C5" s="169" t="s">
        <v>153</v>
      </c>
      <c r="D5" s="169" t="s">
        <v>154</v>
      </c>
      <c r="E5" s="183" t="s">
        <v>155</v>
      </c>
      <c r="F5" s="183" t="s">
        <v>156</v>
      </c>
      <c r="G5" s="184" t="s">
        <v>157</v>
      </c>
      <c r="H5" s="183" t="s">
        <v>158</v>
      </c>
      <c r="I5" s="185" t="s">
        <v>159</v>
      </c>
      <c r="J5" s="185">
        <v>10</v>
      </c>
      <c r="K5" s="185">
        <v>11</v>
      </c>
      <c r="L5" s="185">
        <v>12</v>
      </c>
      <c r="M5" s="185" t="s">
        <v>160</v>
      </c>
      <c r="N5" s="185" t="s">
        <v>161</v>
      </c>
      <c r="O5" s="185" t="s">
        <v>165</v>
      </c>
      <c r="P5" s="183" t="s">
        <v>165</v>
      </c>
      <c r="Q5" s="183" t="s">
        <v>158</v>
      </c>
      <c r="R5" s="183" t="s">
        <v>228</v>
      </c>
      <c r="S5" s="210">
        <v>10</v>
      </c>
      <c r="T5" s="210">
        <v>11</v>
      </c>
      <c r="U5" s="210">
        <v>12</v>
      </c>
      <c r="V5" s="183" t="s">
        <v>267</v>
      </c>
      <c r="W5" s="183" t="s">
        <v>161</v>
      </c>
      <c r="X5" s="183"/>
      <c r="Y5" s="183" t="s">
        <v>265</v>
      </c>
      <c r="Z5" s="183"/>
      <c r="AA5" s="183" t="s">
        <v>158</v>
      </c>
      <c r="AB5" s="183" t="s">
        <v>228</v>
      </c>
      <c r="AC5" s="211" t="s">
        <v>266</v>
      </c>
      <c r="AD5" s="212" t="s">
        <v>166</v>
      </c>
      <c r="AE5" s="78">
        <v>10</v>
      </c>
      <c r="AF5" s="78">
        <v>11</v>
      </c>
      <c r="AG5" s="78">
        <v>12</v>
      </c>
      <c r="AH5" s="78" t="s">
        <v>267</v>
      </c>
      <c r="AI5" s="78" t="s">
        <v>158</v>
      </c>
      <c r="AJ5" s="78" t="s">
        <v>161</v>
      </c>
      <c r="AK5" s="78" t="s">
        <v>265</v>
      </c>
      <c r="AL5" s="78" t="s">
        <v>445</v>
      </c>
      <c r="AM5" s="78" t="s">
        <v>228</v>
      </c>
      <c r="AN5" s="78" t="s">
        <v>166</v>
      </c>
      <c r="AO5" s="78" t="s">
        <v>167</v>
      </c>
      <c r="AP5" s="186"/>
      <c r="AS5" s="360"/>
    </row>
    <row r="6" spans="1:45" s="198" customFormat="1" ht="52.5" customHeight="1">
      <c r="A6" s="341">
        <v>1</v>
      </c>
      <c r="B6" s="347" t="s">
        <v>53</v>
      </c>
      <c r="C6" s="348" t="s">
        <v>54</v>
      </c>
      <c r="D6" s="342" t="s">
        <v>136</v>
      </c>
      <c r="E6" s="343">
        <v>52000</v>
      </c>
      <c r="F6" s="344">
        <v>0</v>
      </c>
      <c r="G6" s="343">
        <v>52000</v>
      </c>
      <c r="H6" s="194">
        <v>0</v>
      </c>
      <c r="I6" s="194">
        <f t="shared" ref="I6" si="0">G6-H6</f>
        <v>52000</v>
      </c>
      <c r="J6" s="345">
        <v>0</v>
      </c>
      <c r="K6" s="345">
        <v>0</v>
      </c>
      <c r="L6" s="345">
        <v>0</v>
      </c>
      <c r="M6" s="194">
        <f t="shared" ref="M6" si="1">SUM(J6:L6)</f>
        <v>0</v>
      </c>
      <c r="N6" s="194">
        <v>0</v>
      </c>
      <c r="O6" s="194">
        <f t="shared" ref="O6" si="2">M6+N6</f>
        <v>0</v>
      </c>
      <c r="P6" s="194">
        <v>0</v>
      </c>
      <c r="Q6" s="194">
        <f t="shared" ref="Q6" si="3">H6+P6</f>
        <v>0</v>
      </c>
      <c r="R6" s="194">
        <f t="shared" ref="R6" si="4">G6-Q6</f>
        <v>52000</v>
      </c>
      <c r="S6" s="195">
        <v>0</v>
      </c>
      <c r="T6" s="195">
        <v>0</v>
      </c>
      <c r="U6" s="195">
        <v>0</v>
      </c>
      <c r="V6" s="194">
        <f t="shared" ref="V6" si="5">SUM(S6:U6)</f>
        <v>0</v>
      </c>
      <c r="W6" s="194">
        <v>0</v>
      </c>
      <c r="X6" s="194">
        <v>0</v>
      </c>
      <c r="Y6" s="194">
        <f t="shared" ref="Y6" si="6">V6+W6</f>
        <v>0</v>
      </c>
      <c r="Z6" s="194">
        <v>0</v>
      </c>
      <c r="AA6" s="194">
        <f t="shared" ref="AA6:AA11" si="7">Q6+S6+X6+Z6</f>
        <v>0</v>
      </c>
      <c r="AB6" s="194">
        <f t="shared" ref="AB6" si="8">SUM(G6-AA6)</f>
        <v>52000</v>
      </c>
      <c r="AC6" s="346">
        <v>0</v>
      </c>
      <c r="AD6" s="345">
        <v>52000</v>
      </c>
      <c r="AE6" s="345">
        <v>0</v>
      </c>
      <c r="AF6" s="345">
        <v>0</v>
      </c>
      <c r="AG6" s="345">
        <v>0</v>
      </c>
      <c r="AH6" s="345">
        <f t="shared" ref="AH6:AH11" si="9">SUM(AE6:AG6)</f>
        <v>0</v>
      </c>
      <c r="AI6" s="345">
        <f t="shared" ref="AI6:AI11" si="10">AA6+AE6</f>
        <v>0</v>
      </c>
      <c r="AJ6" s="345">
        <v>0</v>
      </c>
      <c r="AK6" s="345">
        <f t="shared" ref="AK6:AK11" si="11">AH6+AJ6</f>
        <v>0</v>
      </c>
      <c r="AL6" s="345">
        <f t="shared" ref="AL6:AL11" si="12">AA6+AK6</f>
        <v>0</v>
      </c>
      <c r="AM6" s="345">
        <f t="shared" ref="AM6:AM11" si="13">G6-AI6</f>
        <v>52000</v>
      </c>
      <c r="AN6" s="345">
        <v>1000</v>
      </c>
      <c r="AO6" s="197" t="s">
        <v>217</v>
      </c>
      <c r="AP6" s="186"/>
      <c r="AS6" s="360"/>
    </row>
    <row r="7" spans="1:45" s="198" customFormat="1" ht="64.5" customHeight="1">
      <c r="A7" s="341">
        <v>2</v>
      </c>
      <c r="B7" s="347" t="s">
        <v>59</v>
      </c>
      <c r="C7" s="348" t="s">
        <v>347</v>
      </c>
      <c r="D7" s="342" t="s">
        <v>95</v>
      </c>
      <c r="E7" s="343">
        <v>250000</v>
      </c>
      <c r="F7" s="344">
        <v>0</v>
      </c>
      <c r="G7" s="194">
        <v>250000</v>
      </c>
      <c r="H7" s="194">
        <v>0</v>
      </c>
      <c r="I7" s="194">
        <f t="shared" ref="I7:I11" si="14">G7-H7</f>
        <v>250000</v>
      </c>
      <c r="J7" s="345">
        <v>0</v>
      </c>
      <c r="K7" s="345">
        <v>0</v>
      </c>
      <c r="L7" s="345">
        <v>0</v>
      </c>
      <c r="M7" s="194">
        <f t="shared" ref="M7:M11" si="15">SUM(J7:L7)</f>
        <v>0</v>
      </c>
      <c r="N7" s="194">
        <v>0</v>
      </c>
      <c r="O7" s="194">
        <f t="shared" ref="O7:O11" si="16">M7+N7</f>
        <v>0</v>
      </c>
      <c r="P7" s="194">
        <v>0</v>
      </c>
      <c r="Q7" s="194">
        <f t="shared" ref="Q7:Q11" si="17">H7+P7</f>
        <v>0</v>
      </c>
      <c r="R7" s="194">
        <f t="shared" ref="R7:R11" si="18">G7-Q7</f>
        <v>250000</v>
      </c>
      <c r="S7" s="196">
        <v>0</v>
      </c>
      <c r="T7" s="196">
        <v>0</v>
      </c>
      <c r="U7" s="196">
        <v>0</v>
      </c>
      <c r="V7" s="194">
        <f t="shared" ref="V7:V11" si="19">SUM(S7:U7)</f>
        <v>0</v>
      </c>
      <c r="W7" s="194">
        <v>0</v>
      </c>
      <c r="X7" s="194">
        <v>0</v>
      </c>
      <c r="Y7" s="194">
        <f t="shared" ref="Y7:Y11" si="20">V7+W7</f>
        <v>0</v>
      </c>
      <c r="Z7" s="194">
        <v>0</v>
      </c>
      <c r="AA7" s="194">
        <f t="shared" si="7"/>
        <v>0</v>
      </c>
      <c r="AB7" s="194">
        <f t="shared" ref="AB7:AB11" si="21">SUM(G7-AA7)</f>
        <v>250000</v>
      </c>
      <c r="AC7" s="343">
        <v>0</v>
      </c>
      <c r="AD7" s="345">
        <v>10000</v>
      </c>
      <c r="AE7" s="345">
        <v>0</v>
      </c>
      <c r="AF7" s="345">
        <v>0</v>
      </c>
      <c r="AG7" s="345">
        <v>0</v>
      </c>
      <c r="AH7" s="345">
        <f t="shared" si="9"/>
        <v>0</v>
      </c>
      <c r="AI7" s="345">
        <f t="shared" si="10"/>
        <v>0</v>
      </c>
      <c r="AJ7" s="345">
        <v>0</v>
      </c>
      <c r="AK7" s="345">
        <f t="shared" si="11"/>
        <v>0</v>
      </c>
      <c r="AL7" s="345">
        <f t="shared" si="12"/>
        <v>0</v>
      </c>
      <c r="AM7" s="345">
        <f t="shared" si="13"/>
        <v>250000</v>
      </c>
      <c r="AN7" s="345">
        <v>1000</v>
      </c>
      <c r="AO7" s="197" t="s">
        <v>123</v>
      </c>
      <c r="AP7" s="186"/>
      <c r="AS7" s="360"/>
    </row>
    <row r="8" spans="1:45" s="198" customFormat="1" ht="60" customHeight="1">
      <c r="A8" s="341">
        <v>3</v>
      </c>
      <c r="B8" s="193" t="s">
        <v>55</v>
      </c>
      <c r="C8" s="171" t="s">
        <v>147</v>
      </c>
      <c r="D8" s="202" t="s">
        <v>94</v>
      </c>
      <c r="E8" s="194">
        <v>1800000</v>
      </c>
      <c r="F8" s="195">
        <v>1800000</v>
      </c>
      <c r="G8" s="194">
        <v>1800000</v>
      </c>
      <c r="H8" s="194">
        <v>156138.97</v>
      </c>
      <c r="I8" s="194">
        <f t="shared" si="14"/>
        <v>1643861.03</v>
      </c>
      <c r="J8" s="196">
        <f>67709.36+52290.64</f>
        <v>120000</v>
      </c>
      <c r="K8" s="196">
        <v>0</v>
      </c>
      <c r="L8" s="196">
        <v>0</v>
      </c>
      <c r="M8" s="194">
        <f t="shared" si="15"/>
        <v>120000</v>
      </c>
      <c r="N8" s="194">
        <v>166504.5901</v>
      </c>
      <c r="O8" s="194">
        <f t="shared" si="16"/>
        <v>286504.59010000003</v>
      </c>
      <c r="P8" s="194">
        <v>286504.59000000003</v>
      </c>
      <c r="Q8" s="194">
        <f t="shared" si="17"/>
        <v>442643.56000000006</v>
      </c>
      <c r="R8" s="194">
        <f t="shared" si="18"/>
        <v>1357356.44</v>
      </c>
      <c r="S8" s="196">
        <v>0</v>
      </c>
      <c r="T8" s="196">
        <v>0</v>
      </c>
      <c r="U8" s="196">
        <v>0</v>
      </c>
      <c r="V8" s="194">
        <f t="shared" si="19"/>
        <v>0</v>
      </c>
      <c r="W8" s="194">
        <v>0</v>
      </c>
      <c r="X8" s="194">
        <v>0</v>
      </c>
      <c r="Y8" s="194">
        <f t="shared" si="20"/>
        <v>0</v>
      </c>
      <c r="Z8" s="194">
        <v>0</v>
      </c>
      <c r="AA8" s="194">
        <f t="shared" si="7"/>
        <v>442643.56000000006</v>
      </c>
      <c r="AB8" s="194">
        <f t="shared" si="21"/>
        <v>1357356.44</v>
      </c>
      <c r="AC8" s="345">
        <v>100000</v>
      </c>
      <c r="AD8" s="345">
        <v>100000</v>
      </c>
      <c r="AE8" s="345">
        <v>0</v>
      </c>
      <c r="AF8" s="345">
        <v>0</v>
      </c>
      <c r="AG8" s="345">
        <v>0</v>
      </c>
      <c r="AH8" s="345">
        <f t="shared" si="9"/>
        <v>0</v>
      </c>
      <c r="AI8" s="345">
        <f t="shared" si="10"/>
        <v>442643.56000000006</v>
      </c>
      <c r="AJ8" s="345">
        <v>0</v>
      </c>
      <c r="AK8" s="345">
        <f t="shared" si="11"/>
        <v>0</v>
      </c>
      <c r="AL8" s="345">
        <f t="shared" si="12"/>
        <v>442643.56000000006</v>
      </c>
      <c r="AM8" s="345">
        <f t="shared" si="13"/>
        <v>1357356.44</v>
      </c>
      <c r="AN8" s="345">
        <v>1000</v>
      </c>
      <c r="AO8" s="197" t="s">
        <v>540</v>
      </c>
      <c r="AP8" s="186"/>
      <c r="AS8" s="360"/>
    </row>
    <row r="9" spans="1:45" s="198" customFormat="1" ht="63.75" customHeight="1">
      <c r="A9" s="341">
        <v>4</v>
      </c>
      <c r="B9" s="193" t="s">
        <v>55</v>
      </c>
      <c r="C9" s="171" t="s">
        <v>56</v>
      </c>
      <c r="D9" s="202" t="s">
        <v>94</v>
      </c>
      <c r="E9" s="194">
        <v>1500000</v>
      </c>
      <c r="F9" s="195">
        <v>1500000</v>
      </c>
      <c r="G9" s="194">
        <v>1500000</v>
      </c>
      <c r="H9" s="194">
        <v>4036.71</v>
      </c>
      <c r="I9" s="194">
        <f t="shared" si="14"/>
        <v>1495963.29</v>
      </c>
      <c r="J9" s="196">
        <v>0</v>
      </c>
      <c r="K9" s="196">
        <v>0</v>
      </c>
      <c r="L9" s="196">
        <v>0</v>
      </c>
      <c r="M9" s="194">
        <f t="shared" si="15"/>
        <v>0</v>
      </c>
      <c r="N9" s="194">
        <v>0</v>
      </c>
      <c r="O9" s="194">
        <f t="shared" si="16"/>
        <v>0</v>
      </c>
      <c r="P9" s="194">
        <v>0</v>
      </c>
      <c r="Q9" s="194">
        <f t="shared" si="17"/>
        <v>4036.71</v>
      </c>
      <c r="R9" s="194">
        <f t="shared" si="18"/>
        <v>1495963.29</v>
      </c>
      <c r="S9" s="196">
        <v>0</v>
      </c>
      <c r="T9" s="196">
        <v>0</v>
      </c>
      <c r="U9" s="196">
        <v>0</v>
      </c>
      <c r="V9" s="194">
        <f t="shared" si="19"/>
        <v>0</v>
      </c>
      <c r="W9" s="194">
        <v>0</v>
      </c>
      <c r="X9" s="194">
        <v>0</v>
      </c>
      <c r="Y9" s="194">
        <f t="shared" si="20"/>
        <v>0</v>
      </c>
      <c r="Z9" s="194">
        <v>0</v>
      </c>
      <c r="AA9" s="194">
        <f t="shared" si="7"/>
        <v>4036.71</v>
      </c>
      <c r="AB9" s="194">
        <f t="shared" si="21"/>
        <v>1495963.29</v>
      </c>
      <c r="AC9" s="345">
        <v>100000</v>
      </c>
      <c r="AD9" s="345">
        <v>100000</v>
      </c>
      <c r="AE9" s="345">
        <v>0</v>
      </c>
      <c r="AF9" s="345">
        <v>0</v>
      </c>
      <c r="AG9" s="345">
        <v>0</v>
      </c>
      <c r="AH9" s="345">
        <f t="shared" si="9"/>
        <v>0</v>
      </c>
      <c r="AI9" s="345">
        <f t="shared" si="10"/>
        <v>4036.71</v>
      </c>
      <c r="AJ9" s="345">
        <v>0</v>
      </c>
      <c r="AK9" s="345">
        <f t="shared" si="11"/>
        <v>0</v>
      </c>
      <c r="AL9" s="345">
        <f t="shared" si="12"/>
        <v>4036.71</v>
      </c>
      <c r="AM9" s="345">
        <f t="shared" si="13"/>
        <v>1495963.29</v>
      </c>
      <c r="AN9" s="345">
        <v>1000</v>
      </c>
      <c r="AO9" s="197" t="s">
        <v>540</v>
      </c>
      <c r="AP9" s="186"/>
      <c r="AS9" s="360"/>
    </row>
    <row r="10" spans="1:45" s="198" customFormat="1" ht="70.5" customHeight="1">
      <c r="A10" s="341">
        <v>5</v>
      </c>
      <c r="B10" s="193" t="s">
        <v>55</v>
      </c>
      <c r="C10" s="171" t="s">
        <v>57</v>
      </c>
      <c r="D10" s="202" t="s">
        <v>94</v>
      </c>
      <c r="E10" s="194">
        <v>1000000</v>
      </c>
      <c r="F10" s="195">
        <v>700000</v>
      </c>
      <c r="G10" s="194">
        <v>700000</v>
      </c>
      <c r="H10" s="194">
        <v>251418.93</v>
      </c>
      <c r="I10" s="194">
        <f t="shared" si="14"/>
        <v>448581.07</v>
      </c>
      <c r="J10" s="196">
        <v>0</v>
      </c>
      <c r="K10" s="196">
        <v>0</v>
      </c>
      <c r="L10" s="196">
        <v>0</v>
      </c>
      <c r="M10" s="194">
        <f t="shared" si="15"/>
        <v>0</v>
      </c>
      <c r="N10" s="194">
        <v>145325.75</v>
      </c>
      <c r="O10" s="194">
        <f t="shared" si="16"/>
        <v>145325.75</v>
      </c>
      <c r="P10" s="194">
        <v>145325.75</v>
      </c>
      <c r="Q10" s="194">
        <f t="shared" si="17"/>
        <v>396744.68</v>
      </c>
      <c r="R10" s="194">
        <f t="shared" si="18"/>
        <v>303255.32</v>
      </c>
      <c r="S10" s="194">
        <v>0</v>
      </c>
      <c r="T10" s="194">
        <v>0</v>
      </c>
      <c r="U10" s="194">
        <v>0</v>
      </c>
      <c r="V10" s="194">
        <f t="shared" si="19"/>
        <v>0</v>
      </c>
      <c r="W10" s="194">
        <v>0</v>
      </c>
      <c r="X10" s="194">
        <v>0</v>
      </c>
      <c r="Y10" s="194">
        <f t="shared" si="20"/>
        <v>0</v>
      </c>
      <c r="Z10" s="194">
        <v>39279.49</v>
      </c>
      <c r="AA10" s="194">
        <f t="shared" si="7"/>
        <v>436024.17</v>
      </c>
      <c r="AB10" s="194">
        <f t="shared" si="21"/>
        <v>263975.83</v>
      </c>
      <c r="AC10" s="343">
        <v>20000</v>
      </c>
      <c r="AD10" s="345">
        <v>40000</v>
      </c>
      <c r="AE10" s="194">
        <v>47875.93</v>
      </c>
      <c r="AF10" s="345">
        <v>0</v>
      </c>
      <c r="AG10" s="345">
        <v>0</v>
      </c>
      <c r="AH10" s="345">
        <f t="shared" si="9"/>
        <v>47875.93</v>
      </c>
      <c r="AI10" s="345">
        <f t="shared" si="10"/>
        <v>483900.1</v>
      </c>
      <c r="AJ10" s="345">
        <v>0</v>
      </c>
      <c r="AK10" s="345">
        <f t="shared" si="11"/>
        <v>47875.93</v>
      </c>
      <c r="AL10" s="345">
        <f t="shared" si="12"/>
        <v>483900.1</v>
      </c>
      <c r="AM10" s="345">
        <f t="shared" si="13"/>
        <v>216099.90000000002</v>
      </c>
      <c r="AN10" s="345">
        <v>20000</v>
      </c>
      <c r="AO10" s="197" t="s">
        <v>218</v>
      </c>
      <c r="AP10" s="186"/>
      <c r="AR10" s="186"/>
      <c r="AS10" s="186">
        <v>47875.93</v>
      </c>
    </row>
    <row r="11" spans="1:45" s="198" customFormat="1" ht="81" customHeight="1">
      <c r="A11" s="341">
        <v>6</v>
      </c>
      <c r="B11" s="193" t="s">
        <v>55</v>
      </c>
      <c r="C11" s="171" t="s">
        <v>58</v>
      </c>
      <c r="D11" s="202" t="s">
        <v>89</v>
      </c>
      <c r="E11" s="194">
        <v>536328</v>
      </c>
      <c r="F11" s="195">
        <v>536328</v>
      </c>
      <c r="G11" s="194">
        <v>536328</v>
      </c>
      <c r="H11" s="194">
        <v>508575.89</v>
      </c>
      <c r="I11" s="194">
        <f t="shared" si="14"/>
        <v>27752.109999999986</v>
      </c>
      <c r="J11" s="196">
        <v>0</v>
      </c>
      <c r="K11" s="196">
        <v>0</v>
      </c>
      <c r="L11" s="196">
        <v>0</v>
      </c>
      <c r="M11" s="194">
        <f t="shared" si="15"/>
        <v>0</v>
      </c>
      <c r="N11" s="194">
        <v>0</v>
      </c>
      <c r="O11" s="194">
        <f t="shared" si="16"/>
        <v>0</v>
      </c>
      <c r="P11" s="194">
        <v>0</v>
      </c>
      <c r="Q11" s="194">
        <f t="shared" si="17"/>
        <v>508575.89</v>
      </c>
      <c r="R11" s="194">
        <f t="shared" si="18"/>
        <v>27752.109999999986</v>
      </c>
      <c r="S11" s="196">
        <v>0</v>
      </c>
      <c r="T11" s="196">
        <v>0</v>
      </c>
      <c r="U11" s="196">
        <v>0</v>
      </c>
      <c r="V11" s="194">
        <f t="shared" si="19"/>
        <v>0</v>
      </c>
      <c r="W11" s="196">
        <v>0</v>
      </c>
      <c r="X11" s="196">
        <v>0</v>
      </c>
      <c r="Y11" s="194">
        <f t="shared" si="20"/>
        <v>0</v>
      </c>
      <c r="Z11" s="194">
        <v>0</v>
      </c>
      <c r="AA11" s="194">
        <f t="shared" si="7"/>
        <v>508575.89</v>
      </c>
      <c r="AB11" s="194">
        <f t="shared" si="21"/>
        <v>27752.109999999986</v>
      </c>
      <c r="AC11" s="343">
        <v>0</v>
      </c>
      <c r="AD11" s="345">
        <v>25000</v>
      </c>
      <c r="AE11" s="345">
        <v>0</v>
      </c>
      <c r="AF11" s="345">
        <v>0</v>
      </c>
      <c r="AG11" s="345">
        <v>0</v>
      </c>
      <c r="AH11" s="345">
        <f t="shared" si="9"/>
        <v>0</v>
      </c>
      <c r="AI11" s="345">
        <f t="shared" si="10"/>
        <v>508575.89</v>
      </c>
      <c r="AJ11" s="345">
        <v>0</v>
      </c>
      <c r="AK11" s="345">
        <f t="shared" si="11"/>
        <v>0</v>
      </c>
      <c r="AL11" s="345">
        <f t="shared" si="12"/>
        <v>508575.89</v>
      </c>
      <c r="AM11" s="345">
        <f t="shared" si="13"/>
        <v>27752.109999999986</v>
      </c>
      <c r="AN11" s="345">
        <v>27752.11</v>
      </c>
      <c r="AO11" s="197" t="s">
        <v>541</v>
      </c>
      <c r="AP11" s="186"/>
      <c r="AS11" s="360"/>
    </row>
    <row r="12" spans="1:45" s="198" customFormat="1" ht="27.75" customHeight="1">
      <c r="A12" s="188"/>
      <c r="B12" s="205"/>
      <c r="C12" s="170" t="s">
        <v>64</v>
      </c>
      <c r="D12" s="190"/>
      <c r="E12" s="191">
        <f t="shared" ref="E12:AN12" si="22">SUM(E6:E11)</f>
        <v>5138328</v>
      </c>
      <c r="F12" s="191">
        <f t="shared" si="22"/>
        <v>4536328</v>
      </c>
      <c r="G12" s="191">
        <f t="shared" si="22"/>
        <v>4838328</v>
      </c>
      <c r="H12" s="191">
        <f t="shared" si="22"/>
        <v>920170.5</v>
      </c>
      <c r="I12" s="191">
        <f t="shared" si="22"/>
        <v>3918157.5</v>
      </c>
      <c r="J12" s="191">
        <f t="shared" si="22"/>
        <v>120000</v>
      </c>
      <c r="K12" s="191">
        <f t="shared" si="22"/>
        <v>0</v>
      </c>
      <c r="L12" s="191">
        <f t="shared" si="22"/>
        <v>0</v>
      </c>
      <c r="M12" s="191">
        <f t="shared" si="22"/>
        <v>120000</v>
      </c>
      <c r="N12" s="191">
        <f t="shared" si="22"/>
        <v>311830.34010000003</v>
      </c>
      <c r="O12" s="191">
        <f t="shared" si="22"/>
        <v>431830.34010000003</v>
      </c>
      <c r="P12" s="191">
        <f t="shared" si="22"/>
        <v>431830.34</v>
      </c>
      <c r="Q12" s="191">
        <f t="shared" si="22"/>
        <v>1352000.84</v>
      </c>
      <c r="R12" s="191">
        <f t="shared" si="22"/>
        <v>3486327.1599999997</v>
      </c>
      <c r="S12" s="191">
        <f t="shared" si="22"/>
        <v>0</v>
      </c>
      <c r="T12" s="191">
        <f t="shared" si="22"/>
        <v>0</v>
      </c>
      <c r="U12" s="191">
        <f t="shared" si="22"/>
        <v>0</v>
      </c>
      <c r="V12" s="191">
        <f t="shared" si="22"/>
        <v>0</v>
      </c>
      <c r="W12" s="191">
        <f t="shared" si="22"/>
        <v>0</v>
      </c>
      <c r="X12" s="191">
        <f t="shared" si="22"/>
        <v>0</v>
      </c>
      <c r="Y12" s="191">
        <f t="shared" si="22"/>
        <v>0</v>
      </c>
      <c r="Z12" s="191">
        <f t="shared" si="22"/>
        <v>39279.49</v>
      </c>
      <c r="AA12" s="191">
        <f t="shared" si="22"/>
        <v>1391280.33</v>
      </c>
      <c r="AB12" s="191">
        <f t="shared" si="22"/>
        <v>3447047.67</v>
      </c>
      <c r="AC12" s="191">
        <f t="shared" si="22"/>
        <v>220000</v>
      </c>
      <c r="AD12" s="191">
        <f t="shared" si="22"/>
        <v>327000</v>
      </c>
      <c r="AE12" s="191">
        <f t="shared" si="22"/>
        <v>47875.93</v>
      </c>
      <c r="AF12" s="191">
        <f t="shared" si="22"/>
        <v>0</v>
      </c>
      <c r="AG12" s="191">
        <f t="shared" si="22"/>
        <v>0</v>
      </c>
      <c r="AH12" s="191">
        <f t="shared" si="22"/>
        <v>47875.93</v>
      </c>
      <c r="AI12" s="191">
        <f t="shared" si="22"/>
        <v>1439156.2600000002</v>
      </c>
      <c r="AJ12" s="191">
        <f t="shared" si="22"/>
        <v>0</v>
      </c>
      <c r="AK12" s="191">
        <f t="shared" si="22"/>
        <v>47875.93</v>
      </c>
      <c r="AL12" s="191">
        <f t="shared" si="22"/>
        <v>1439156.2600000002</v>
      </c>
      <c r="AM12" s="191">
        <f t="shared" si="22"/>
        <v>3399171.7399999998</v>
      </c>
      <c r="AN12" s="191">
        <f t="shared" si="22"/>
        <v>51752.11</v>
      </c>
      <c r="AO12" s="197"/>
      <c r="AP12" s="186"/>
      <c r="AS12" s="360"/>
    </row>
    <row r="13" spans="1:45" s="1" customFormat="1">
      <c r="B13" s="42"/>
      <c r="C13" s="172"/>
      <c r="D13" s="108"/>
      <c r="E13" s="43"/>
      <c r="F13" s="92"/>
      <c r="G13" s="43"/>
      <c r="H13" s="44"/>
      <c r="I13" s="44"/>
      <c r="J13" s="44"/>
      <c r="K13" s="44"/>
      <c r="L13" s="44"/>
      <c r="M13" s="44"/>
      <c r="N13" s="44"/>
      <c r="O13" s="44"/>
      <c r="P13" s="44"/>
      <c r="Q13" s="44"/>
      <c r="R13" s="44"/>
      <c r="S13" s="174"/>
      <c r="T13" s="16"/>
      <c r="U13" s="16"/>
      <c r="V13" s="16"/>
      <c r="W13" s="16"/>
      <c r="Y13" s="16"/>
      <c r="Z13" s="16"/>
      <c r="AB13" s="16"/>
      <c r="AC13" s="207"/>
      <c r="AD13" s="44"/>
      <c r="AE13" s="44"/>
      <c r="AF13" s="44"/>
      <c r="AG13" s="44"/>
      <c r="AH13" s="44"/>
      <c r="AI13" s="44"/>
      <c r="AJ13" s="44"/>
      <c r="AK13" s="44"/>
      <c r="AL13" s="44"/>
      <c r="AM13" s="44"/>
      <c r="AN13" s="44"/>
      <c r="AO13" s="41"/>
      <c r="AP13" s="131"/>
      <c r="AS13" s="352"/>
    </row>
    <row r="14" spans="1:45" s="1" customFormat="1">
      <c r="B14" s="164"/>
      <c r="C14" s="173"/>
      <c r="D14" s="165"/>
      <c r="E14" s="138"/>
      <c r="F14" s="166"/>
      <c r="G14" s="138"/>
      <c r="H14" s="138"/>
      <c r="I14" s="138"/>
      <c r="J14" s="138"/>
      <c r="K14" s="138"/>
      <c r="L14" s="138"/>
      <c r="M14" s="138"/>
      <c r="N14" s="138"/>
      <c r="O14" s="138"/>
      <c r="P14" s="138"/>
      <c r="Q14" s="138"/>
      <c r="R14" s="138"/>
      <c r="S14" s="174"/>
      <c r="T14" s="16"/>
      <c r="U14" s="16"/>
      <c r="V14" s="16"/>
      <c r="W14" s="16"/>
      <c r="Y14" s="16"/>
      <c r="Z14" s="16"/>
      <c r="AB14" s="16"/>
      <c r="AC14" s="208"/>
      <c r="AD14" s="138"/>
      <c r="AE14" s="138"/>
      <c r="AF14" s="138"/>
      <c r="AG14" s="138"/>
      <c r="AH14" s="138"/>
      <c r="AI14" s="138"/>
      <c r="AJ14" s="138"/>
      <c r="AK14" s="138"/>
      <c r="AL14" s="138"/>
      <c r="AM14" s="138"/>
      <c r="AN14" s="138"/>
      <c r="AO14" s="138"/>
      <c r="AP14" s="131"/>
      <c r="AS14" s="352"/>
    </row>
  </sheetData>
  <autoFilter ref="A4:AO13"/>
  <mergeCells count="1">
    <mergeCell ref="A2:AO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Y2241"/>
  <sheetViews>
    <sheetView zoomScaleNormal="100" workbookViewId="0">
      <pane ySplit="4" topLeftCell="A168" activePane="bottomLeft" state="frozen"/>
      <selection pane="bottomLeft" activeCell="AO176" sqref="AO176"/>
    </sheetView>
  </sheetViews>
  <sheetFormatPr defaultRowHeight="15"/>
  <cols>
    <col min="1" max="1" width="6.28515625" style="12" customWidth="1"/>
    <col min="2" max="2" width="7" style="12" customWidth="1"/>
    <col min="3" max="3" width="23.7109375" style="115" customWidth="1"/>
    <col min="4" max="4" width="18" style="11" customWidth="1"/>
    <col min="5" max="5" width="16.28515625" style="322" customWidth="1"/>
    <col min="6" max="6" width="17" style="115" customWidth="1"/>
    <col min="7" max="7" width="19.5703125" style="95" customWidth="1"/>
    <col min="8" max="8" width="22.28515625" style="115" hidden="1" customWidth="1"/>
    <col min="9" max="9" width="17.42578125" style="148" hidden="1" customWidth="1"/>
    <col min="10" max="10" width="20.28515625" style="148" hidden="1" customWidth="1"/>
    <col min="11" max="11" width="27.140625" style="148" hidden="1" customWidth="1"/>
    <col min="12" max="12" width="24.7109375" style="148" hidden="1" customWidth="1"/>
    <col min="13" max="13" width="29.5703125" style="148" hidden="1" customWidth="1"/>
    <col min="14" max="14" width="34.85546875" style="148" hidden="1" customWidth="1"/>
    <col min="15" max="15" width="20" style="148" hidden="1" customWidth="1"/>
    <col min="16" max="16" width="19.85546875" style="15" hidden="1" customWidth="1"/>
    <col min="17" max="17" width="21.5703125" style="115" hidden="1" customWidth="1"/>
    <col min="18" max="18" width="17.42578125" style="15" hidden="1" customWidth="1"/>
    <col min="19" max="19" width="20.28515625" style="115" hidden="1" customWidth="1"/>
    <col min="20" max="20" width="27.140625" style="115" hidden="1" customWidth="1"/>
    <col min="21" max="21" width="24.7109375" style="115" hidden="1" customWidth="1"/>
    <col min="22" max="22" width="29.5703125" style="115" hidden="1" customWidth="1"/>
    <col min="23" max="23" width="41.5703125" style="115" hidden="1" customWidth="1"/>
    <col min="24" max="24" width="41.7109375" style="15" hidden="1" customWidth="1"/>
    <col min="25" max="25" width="20" style="115" hidden="1" customWidth="1"/>
    <col min="26" max="26" width="19.7109375" style="115" hidden="1" customWidth="1"/>
    <col min="27" max="27" width="18.42578125" style="15" hidden="1" customWidth="1"/>
    <col min="28" max="28" width="17.42578125" style="15" hidden="1" customWidth="1"/>
    <col min="29" max="29" width="16.140625" style="148" hidden="1" customWidth="1"/>
    <col min="30" max="30" width="16.140625" style="94" hidden="1" customWidth="1"/>
    <col min="31" max="31" width="19.85546875" style="94" hidden="1" customWidth="1"/>
    <col min="32" max="32" width="16.140625" style="94" hidden="1" customWidth="1"/>
    <col min="33" max="33" width="19" style="94" hidden="1" customWidth="1"/>
    <col min="34" max="34" width="20" style="94" hidden="1" customWidth="1"/>
    <col min="35" max="35" width="20.140625" style="94" customWidth="1"/>
    <col min="36" max="36" width="23.85546875" style="94" hidden="1" customWidth="1"/>
    <col min="37" max="37" width="20" style="94" hidden="1" customWidth="1"/>
    <col min="38" max="38" width="22.140625" style="94" hidden="1" customWidth="1"/>
    <col min="39" max="40" width="17.85546875" style="94" customWidth="1"/>
    <col min="41" max="41" width="27.28515625" style="239" customWidth="1"/>
    <col min="42" max="42" width="16.85546875" style="419" hidden="1" customWidth="1"/>
    <col min="43" max="43" width="10.5703125" style="149" hidden="1" customWidth="1"/>
    <col min="44" max="44" width="11.85546875" style="115" hidden="1" customWidth="1"/>
    <col min="45" max="45" width="11.28515625" style="115" hidden="1" customWidth="1"/>
    <col min="46" max="46" width="14.140625" style="115" hidden="1" customWidth="1"/>
    <col min="47" max="48" width="13.140625" style="115" hidden="1" customWidth="1"/>
    <col min="49" max="53" width="0" style="115" hidden="1" customWidth="1"/>
    <col min="54" max="16384" width="9.140625" style="115"/>
  </cols>
  <sheetData>
    <row r="1" spans="1:51">
      <c r="G1" s="15"/>
      <c r="AO1" s="238"/>
    </row>
    <row r="2" spans="1:51">
      <c r="A2" s="503" t="s">
        <v>596</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row>
    <row r="3" spans="1:51" ht="21" customHeight="1">
      <c r="A3" s="503"/>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row>
    <row r="4" spans="1:51" s="174" customFormat="1" ht="56.25">
      <c r="A4" s="240" t="s">
        <v>0</v>
      </c>
      <c r="B4" s="241" t="s">
        <v>137</v>
      </c>
      <c r="C4" s="242" t="s">
        <v>1</v>
      </c>
      <c r="D4" s="242" t="s">
        <v>46</v>
      </c>
      <c r="E4" s="242" t="s">
        <v>135</v>
      </c>
      <c r="F4" s="243" t="s">
        <v>47</v>
      </c>
      <c r="G4" s="180" t="s">
        <v>332</v>
      </c>
      <c r="H4" s="180" t="s">
        <v>128</v>
      </c>
      <c r="I4" s="180" t="s">
        <v>129</v>
      </c>
      <c r="J4" s="180" t="s">
        <v>170</v>
      </c>
      <c r="K4" s="180" t="s">
        <v>148</v>
      </c>
      <c r="L4" s="180" t="s">
        <v>149</v>
      </c>
      <c r="M4" s="180" t="s">
        <v>150</v>
      </c>
      <c r="N4" s="180" t="s">
        <v>225</v>
      </c>
      <c r="O4" s="180" t="s">
        <v>162</v>
      </c>
      <c r="P4" s="180" t="s">
        <v>201</v>
      </c>
      <c r="Q4" s="180" t="s">
        <v>227</v>
      </c>
      <c r="R4" s="180" t="s">
        <v>202</v>
      </c>
      <c r="S4" s="180" t="s">
        <v>263</v>
      </c>
      <c r="T4" s="180" t="s">
        <v>148</v>
      </c>
      <c r="U4" s="180" t="s">
        <v>149</v>
      </c>
      <c r="V4" s="180" t="s">
        <v>150</v>
      </c>
      <c r="W4" s="180" t="s">
        <v>271</v>
      </c>
      <c r="X4" s="180" t="s">
        <v>325</v>
      </c>
      <c r="Y4" s="180" t="s">
        <v>262</v>
      </c>
      <c r="Z4" s="180" t="s">
        <v>446</v>
      </c>
      <c r="AA4" s="180" t="s">
        <v>444</v>
      </c>
      <c r="AB4" s="180" t="s">
        <v>423</v>
      </c>
      <c r="AC4" s="180" t="s">
        <v>203</v>
      </c>
      <c r="AD4" s="180" t="s">
        <v>374</v>
      </c>
      <c r="AE4" s="180" t="s">
        <v>566</v>
      </c>
      <c r="AF4" s="180" t="s">
        <v>523</v>
      </c>
      <c r="AG4" s="180" t="s">
        <v>149</v>
      </c>
      <c r="AH4" s="180" t="s">
        <v>150</v>
      </c>
      <c r="AI4" s="180" t="s">
        <v>526</v>
      </c>
      <c r="AJ4" s="180" t="s">
        <v>524</v>
      </c>
      <c r="AK4" s="180" t="s">
        <v>525</v>
      </c>
      <c r="AL4" s="180" t="s">
        <v>526</v>
      </c>
      <c r="AM4" s="180" t="s">
        <v>680</v>
      </c>
      <c r="AN4" s="180" t="s">
        <v>527</v>
      </c>
      <c r="AO4" s="180" t="s">
        <v>3</v>
      </c>
      <c r="AP4" s="420"/>
      <c r="AQ4" s="398" t="s">
        <v>616</v>
      </c>
      <c r="AR4" s="398" t="s">
        <v>614</v>
      </c>
      <c r="AS4" s="398" t="s">
        <v>615</v>
      </c>
      <c r="AT4" s="180" t="s">
        <v>526</v>
      </c>
      <c r="AU4" s="180" t="s">
        <v>620</v>
      </c>
      <c r="AV4" s="180" t="s">
        <v>527</v>
      </c>
    </row>
    <row r="5" spans="1:51" s="187" customFormat="1" ht="11.25">
      <c r="A5" s="182" t="s">
        <v>151</v>
      </c>
      <c r="B5" s="169" t="s">
        <v>152</v>
      </c>
      <c r="C5" s="169" t="s">
        <v>153</v>
      </c>
      <c r="D5" s="169" t="s">
        <v>154</v>
      </c>
      <c r="E5" s="183" t="s">
        <v>155</v>
      </c>
      <c r="F5" s="183" t="s">
        <v>156</v>
      </c>
      <c r="G5" s="184" t="s">
        <v>157</v>
      </c>
      <c r="H5" s="183" t="s">
        <v>158</v>
      </c>
      <c r="I5" s="183" t="s">
        <v>163</v>
      </c>
      <c r="J5" s="183">
        <v>10</v>
      </c>
      <c r="K5" s="183">
        <v>11</v>
      </c>
      <c r="L5" s="183">
        <v>12</v>
      </c>
      <c r="M5" s="183" t="s">
        <v>160</v>
      </c>
      <c r="N5" s="183" t="s">
        <v>161</v>
      </c>
      <c r="O5" s="183" t="s">
        <v>165</v>
      </c>
      <c r="P5" s="183" t="s">
        <v>165</v>
      </c>
      <c r="Q5" s="183" t="s">
        <v>158</v>
      </c>
      <c r="R5" s="183" t="s">
        <v>290</v>
      </c>
      <c r="S5" s="210">
        <v>10</v>
      </c>
      <c r="T5" s="210">
        <v>11</v>
      </c>
      <c r="U5" s="210">
        <v>12</v>
      </c>
      <c r="V5" s="183" t="s">
        <v>267</v>
      </c>
      <c r="W5" s="183" t="s">
        <v>161</v>
      </c>
      <c r="X5" s="183"/>
      <c r="Y5" s="183" t="s">
        <v>265</v>
      </c>
      <c r="Z5" s="183"/>
      <c r="AA5" s="183" t="s">
        <v>158</v>
      </c>
      <c r="AB5" s="183" t="s">
        <v>290</v>
      </c>
      <c r="AC5" s="183" t="s">
        <v>266</v>
      </c>
      <c r="AD5" s="183" t="s">
        <v>166</v>
      </c>
      <c r="AE5" s="183">
        <v>10</v>
      </c>
      <c r="AF5" s="183">
        <v>11</v>
      </c>
      <c r="AG5" s="183">
        <v>12</v>
      </c>
      <c r="AH5" s="183" t="s">
        <v>267</v>
      </c>
      <c r="AI5" s="183" t="s">
        <v>158</v>
      </c>
      <c r="AJ5" s="183" t="s">
        <v>161</v>
      </c>
      <c r="AK5" s="183" t="s">
        <v>265</v>
      </c>
      <c r="AL5" s="183" t="s">
        <v>445</v>
      </c>
      <c r="AM5" s="183" t="s">
        <v>290</v>
      </c>
      <c r="AN5" s="183" t="s">
        <v>166</v>
      </c>
      <c r="AO5" s="183" t="s">
        <v>167</v>
      </c>
      <c r="AP5" s="417"/>
      <c r="AQ5" s="186"/>
    </row>
    <row r="6" spans="1:51" s="269" customFormat="1" ht="45">
      <c r="A6" s="261">
        <v>1</v>
      </c>
      <c r="B6" s="262" t="s">
        <v>53</v>
      </c>
      <c r="C6" s="171" t="s">
        <v>44</v>
      </c>
      <c r="D6" s="263" t="s">
        <v>45</v>
      </c>
      <c r="E6" s="263" t="s">
        <v>93</v>
      </c>
      <c r="F6" s="264">
        <v>674982</v>
      </c>
      <c r="G6" s="264">
        <v>674982</v>
      </c>
      <c r="H6" s="264">
        <v>594069.62</v>
      </c>
      <c r="I6" s="264">
        <f>F6-H6</f>
        <v>80912.38</v>
      </c>
      <c r="J6" s="265">
        <v>0</v>
      </c>
      <c r="K6" s="265">
        <v>0</v>
      </c>
      <c r="L6" s="265">
        <v>0</v>
      </c>
      <c r="M6" s="265">
        <f>SUM(J6:L6)</f>
        <v>0</v>
      </c>
      <c r="N6" s="265">
        <v>0</v>
      </c>
      <c r="O6" s="266">
        <f>M6+N6</f>
        <v>0</v>
      </c>
      <c r="P6" s="266">
        <v>0</v>
      </c>
      <c r="Q6" s="266">
        <f>H6+P6</f>
        <v>594069.62</v>
      </c>
      <c r="R6" s="267">
        <f>F6-Q6</f>
        <v>80912.38</v>
      </c>
      <c r="S6" s="265">
        <v>0</v>
      </c>
      <c r="T6" s="265">
        <v>0</v>
      </c>
      <c r="U6" s="265">
        <v>0</v>
      </c>
      <c r="V6" s="265">
        <f>SUM(S6:U6)</f>
        <v>0</v>
      </c>
      <c r="W6" s="265">
        <v>0</v>
      </c>
      <c r="X6" s="265">
        <v>0</v>
      </c>
      <c r="Y6" s="266">
        <f>V6+W6</f>
        <v>0</v>
      </c>
      <c r="Z6" s="266">
        <v>0</v>
      </c>
      <c r="AA6" s="266">
        <f>Q6+S6+X6+Z6</f>
        <v>594069.62</v>
      </c>
      <c r="AB6" s="267">
        <f>F6-AA6</f>
        <v>80912.38</v>
      </c>
      <c r="AC6" s="267">
        <v>40000</v>
      </c>
      <c r="AD6" s="267">
        <v>80912.38</v>
      </c>
      <c r="AE6" s="267">
        <v>0</v>
      </c>
      <c r="AF6" s="267">
        <v>0</v>
      </c>
      <c r="AG6" s="267">
        <v>0</v>
      </c>
      <c r="AH6" s="267">
        <f>SUM(AE6:AG6)</f>
        <v>0</v>
      </c>
      <c r="AI6" s="267">
        <f>AA6+AS6</f>
        <v>594069.62</v>
      </c>
      <c r="AJ6" s="267">
        <v>0</v>
      </c>
      <c r="AK6" s="267">
        <f>AH6+AJ6</f>
        <v>0</v>
      </c>
      <c r="AL6" s="267">
        <f>AA6+AK6</f>
        <v>594069.62</v>
      </c>
      <c r="AM6" s="267">
        <f>F6-AI6</f>
        <v>80912.38</v>
      </c>
      <c r="AN6" s="267">
        <v>42000</v>
      </c>
      <c r="AO6" s="260" t="s">
        <v>118</v>
      </c>
      <c r="AP6" s="421"/>
      <c r="AQ6" s="268"/>
    </row>
    <row r="7" spans="1:51" s="269" customFormat="1" ht="78.75">
      <c r="A7" s="261">
        <v>2</v>
      </c>
      <c r="B7" s="262" t="s">
        <v>53</v>
      </c>
      <c r="C7" s="171" t="s">
        <v>60</v>
      </c>
      <c r="D7" s="263" t="s">
        <v>61</v>
      </c>
      <c r="E7" s="270" t="s">
        <v>93</v>
      </c>
      <c r="F7" s="271">
        <v>968452</v>
      </c>
      <c r="G7" s="264">
        <v>146064.71</v>
      </c>
      <c r="H7" s="264">
        <v>110517.1</v>
      </c>
      <c r="I7" s="264">
        <f t="shared" ref="I7:I31" si="0">F7-H7</f>
        <v>857934.9</v>
      </c>
      <c r="J7" s="265">
        <v>0</v>
      </c>
      <c r="K7" s="265">
        <v>0</v>
      </c>
      <c r="L7" s="265">
        <v>0</v>
      </c>
      <c r="M7" s="265">
        <f t="shared" ref="M7:M31" si="1">SUM(J7:L7)</f>
        <v>0</v>
      </c>
      <c r="N7" s="265">
        <v>0</v>
      </c>
      <c r="O7" s="266">
        <f t="shared" ref="O7:O31" si="2">M7+N7</f>
        <v>0</v>
      </c>
      <c r="P7" s="266">
        <v>0</v>
      </c>
      <c r="Q7" s="266">
        <f t="shared" ref="Q7:Q31" si="3">H7+P7</f>
        <v>110517.1</v>
      </c>
      <c r="R7" s="267">
        <f t="shared" ref="R7:R71" si="4">F7-Q7</f>
        <v>857934.9</v>
      </c>
      <c r="S7" s="265">
        <v>0</v>
      </c>
      <c r="T7" s="265">
        <v>0</v>
      </c>
      <c r="U7" s="265">
        <v>0</v>
      </c>
      <c r="V7" s="265">
        <f t="shared" ref="V7:V31" si="5">SUM(S7:U7)</f>
        <v>0</v>
      </c>
      <c r="W7" s="265">
        <v>0</v>
      </c>
      <c r="X7" s="265">
        <v>0</v>
      </c>
      <c r="Y7" s="266">
        <f t="shared" ref="Y7:Y154" si="6">V7+W7</f>
        <v>0</v>
      </c>
      <c r="Z7" s="266">
        <v>0</v>
      </c>
      <c r="AA7" s="266">
        <f>Q7+S7+X7+Z7</f>
        <v>110517.1</v>
      </c>
      <c r="AB7" s="267">
        <f t="shared" ref="AB7:AB157" si="7">F7-AA7</f>
        <v>857934.9</v>
      </c>
      <c r="AC7" s="267">
        <v>0</v>
      </c>
      <c r="AD7" s="267">
        <v>150000</v>
      </c>
      <c r="AE7" s="267">
        <v>0</v>
      </c>
      <c r="AF7" s="267">
        <v>0</v>
      </c>
      <c r="AG7" s="267">
        <v>0</v>
      </c>
      <c r="AH7" s="267">
        <f t="shared" ref="AH7:AH65" si="8">SUM(AE7:AG7)</f>
        <v>0</v>
      </c>
      <c r="AI7" s="267">
        <f t="shared" ref="AI7:AI75" si="9">AA7+AS7</f>
        <v>110517.1</v>
      </c>
      <c r="AJ7" s="267">
        <v>0</v>
      </c>
      <c r="AK7" s="267">
        <f t="shared" ref="AK7:AK71" si="10">AH7+AJ7</f>
        <v>0</v>
      </c>
      <c r="AL7" s="267">
        <f t="shared" ref="AL7:AL71" si="11">AA7+AK7</f>
        <v>110517.1</v>
      </c>
      <c r="AM7" s="267">
        <f t="shared" ref="AM7:AM75" si="12">F7-AI7</f>
        <v>857934.9</v>
      </c>
      <c r="AN7" s="267">
        <v>1000</v>
      </c>
      <c r="AO7" s="260" t="s">
        <v>118</v>
      </c>
      <c r="AP7" s="421"/>
      <c r="AQ7" s="268"/>
      <c r="AR7" s="268"/>
      <c r="AS7" s="268"/>
    </row>
    <row r="8" spans="1:51" s="200" customFormat="1" ht="33.75">
      <c r="A8" s="188">
        <v>3</v>
      </c>
      <c r="B8" s="189" t="s">
        <v>53</v>
      </c>
      <c r="C8" s="170" t="s">
        <v>40</v>
      </c>
      <c r="D8" s="190" t="s">
        <v>377</v>
      </c>
      <c r="E8" s="323" t="s">
        <v>95</v>
      </c>
      <c r="F8" s="191">
        <v>700000</v>
      </c>
      <c r="G8" s="191">
        <f>602175.56+38881.92</f>
        <v>641057.4800000001</v>
      </c>
      <c r="H8" s="191">
        <v>700000</v>
      </c>
      <c r="I8" s="191">
        <v>0</v>
      </c>
      <c r="J8" s="191">
        <v>584545.28000000003</v>
      </c>
      <c r="K8" s="191">
        <v>0</v>
      </c>
      <c r="L8" s="191">
        <v>0</v>
      </c>
      <c r="M8" s="191">
        <v>0</v>
      </c>
      <c r="N8" s="191">
        <v>0</v>
      </c>
      <c r="O8" s="191">
        <v>20750.87</v>
      </c>
      <c r="P8" s="191">
        <v>20750.87</v>
      </c>
      <c r="Q8" s="191">
        <v>187660.84999999998</v>
      </c>
      <c r="R8" s="191">
        <v>188115.57</v>
      </c>
      <c r="S8" s="204">
        <v>511884.43</v>
      </c>
      <c r="T8" s="204">
        <v>6252.85</v>
      </c>
      <c r="U8" s="204">
        <v>102907.32999999999</v>
      </c>
      <c r="V8" s="191">
        <v>0</v>
      </c>
      <c r="W8" s="191">
        <v>109160.18</v>
      </c>
      <c r="X8" s="191">
        <v>245000</v>
      </c>
      <c r="Y8" s="191">
        <v>305444.26</v>
      </c>
      <c r="Z8" s="191">
        <v>7024.23</v>
      </c>
      <c r="AA8" s="191">
        <f>499812.68+7024.23</f>
        <v>506836.91</v>
      </c>
      <c r="AB8" s="191">
        <f>F8-AA8</f>
        <v>193163.09000000003</v>
      </c>
      <c r="AC8" s="191">
        <v>200187.31999999995</v>
      </c>
      <c r="AD8" s="191">
        <f>SUM(AD9:AD10)</f>
        <v>40000</v>
      </c>
      <c r="AE8" s="287">
        <v>0</v>
      </c>
      <c r="AF8" s="287">
        <v>0</v>
      </c>
      <c r="AG8" s="287">
        <v>0</v>
      </c>
      <c r="AH8" s="287">
        <f t="shared" si="8"/>
        <v>0</v>
      </c>
      <c r="AI8" s="287">
        <f>AA8+AS8+19633.16</f>
        <v>595114.6</v>
      </c>
      <c r="AJ8" s="287">
        <f>30349+2400.64+40000</f>
        <v>72749.64</v>
      </c>
      <c r="AK8" s="287">
        <f t="shared" si="10"/>
        <v>72749.64</v>
      </c>
      <c r="AL8" s="287">
        <f t="shared" si="11"/>
        <v>579586.54999999993</v>
      </c>
      <c r="AM8" s="287">
        <f t="shared" si="12"/>
        <v>104885.40000000002</v>
      </c>
      <c r="AN8" s="191">
        <v>104885.4</v>
      </c>
      <c r="AO8" s="478" t="s">
        <v>23</v>
      </c>
      <c r="AP8" s="422"/>
      <c r="AQ8" s="199"/>
      <c r="AR8" s="199">
        <f>SUM(AR9:AR10)+42668.75</f>
        <v>68644.53</v>
      </c>
      <c r="AS8" s="199">
        <f>SUM(AS9:AS10)+42668.75</f>
        <v>68644.53</v>
      </c>
      <c r="AT8" s="199">
        <f>AA8+AS8</f>
        <v>575481.43999999994</v>
      </c>
      <c r="AU8" s="199">
        <f>F8-AT8</f>
        <v>124518.56000000006</v>
      </c>
      <c r="AV8" s="199">
        <v>104885.4</v>
      </c>
    </row>
    <row r="9" spans="1:51" s="224" customFormat="1" ht="38.25">
      <c r="A9" s="22">
        <v>3.1</v>
      </c>
      <c r="B9" s="192" t="s">
        <v>53</v>
      </c>
      <c r="C9" s="171" t="s">
        <v>352</v>
      </c>
      <c r="D9" s="202" t="s">
        <v>377</v>
      </c>
      <c r="E9" s="24" t="s">
        <v>103</v>
      </c>
      <c r="F9" s="26">
        <v>14807.46</v>
      </c>
      <c r="G9" s="25">
        <v>14807.46</v>
      </c>
      <c r="H9" s="27">
        <v>20000</v>
      </c>
      <c r="I9" s="27">
        <v>0</v>
      </c>
      <c r="J9" s="27">
        <v>20000</v>
      </c>
      <c r="K9" s="27">
        <v>0</v>
      </c>
      <c r="L9" s="27">
        <v>0</v>
      </c>
      <c r="M9" s="27">
        <v>0</v>
      </c>
      <c r="N9" s="27">
        <v>0</v>
      </c>
      <c r="O9" s="27">
        <v>0</v>
      </c>
      <c r="P9" s="27">
        <v>0</v>
      </c>
      <c r="Q9" s="27">
        <v>0</v>
      </c>
      <c r="R9" s="27">
        <v>0</v>
      </c>
      <c r="S9" s="27">
        <v>20000</v>
      </c>
      <c r="T9" s="27">
        <v>0</v>
      </c>
      <c r="U9" s="27">
        <v>0</v>
      </c>
      <c r="V9" s="27">
        <v>0</v>
      </c>
      <c r="W9" s="27">
        <v>0</v>
      </c>
      <c r="X9" s="27">
        <v>20000</v>
      </c>
      <c r="Y9" s="27">
        <v>0</v>
      </c>
      <c r="Z9" s="27">
        <v>0</v>
      </c>
      <c r="AA9" s="27">
        <v>0</v>
      </c>
      <c r="AB9" s="194">
        <f t="shared" ref="AB9:AB13" si="13">F9-AA9</f>
        <v>14807.46</v>
      </c>
      <c r="AC9" s="112">
        <v>20000</v>
      </c>
      <c r="AD9" s="113">
        <v>20000</v>
      </c>
      <c r="AE9" s="267">
        <v>0</v>
      </c>
      <c r="AF9" s="267">
        <v>0</v>
      </c>
      <c r="AG9" s="267">
        <v>0</v>
      </c>
      <c r="AH9" s="267">
        <f t="shared" si="8"/>
        <v>0</v>
      </c>
      <c r="AI9" s="267">
        <f t="shared" si="9"/>
        <v>11081.43</v>
      </c>
      <c r="AJ9" s="267">
        <v>10000</v>
      </c>
      <c r="AK9" s="267">
        <f t="shared" si="10"/>
        <v>10000</v>
      </c>
      <c r="AL9" s="267">
        <f t="shared" si="11"/>
        <v>10000</v>
      </c>
      <c r="AM9" s="267">
        <f t="shared" si="12"/>
        <v>3726.0299999999988</v>
      </c>
      <c r="AN9" s="113">
        <v>3726.03</v>
      </c>
      <c r="AO9" s="260" t="s">
        <v>188</v>
      </c>
      <c r="AP9" s="423"/>
      <c r="AQ9" s="225"/>
      <c r="AR9" s="225">
        <v>11081.43</v>
      </c>
      <c r="AS9" s="225">
        <f t="shared" ref="AS9:AS81" si="14">AE9+AR9</f>
        <v>11081.43</v>
      </c>
      <c r="AT9" s="186">
        <f t="shared" ref="AT9:AT32" si="15">AA9+AS9</f>
        <v>11081.43</v>
      </c>
      <c r="AU9" s="186">
        <f t="shared" ref="AU9:AU73" si="16">F9-AT9</f>
        <v>3726.0299999999988</v>
      </c>
      <c r="AV9" s="225">
        <v>5518.57</v>
      </c>
      <c r="AX9" s="456"/>
      <c r="AY9" s="224" t="s">
        <v>617</v>
      </c>
    </row>
    <row r="10" spans="1:51" s="224" customFormat="1" ht="38.25">
      <c r="A10" s="22">
        <v>3.2</v>
      </c>
      <c r="B10" s="192" t="s">
        <v>53</v>
      </c>
      <c r="C10" s="171" t="s">
        <v>353</v>
      </c>
      <c r="D10" s="202" t="s">
        <v>377</v>
      </c>
      <c r="E10" s="24" t="s">
        <v>98</v>
      </c>
      <c r="F10" s="26">
        <v>18229.28</v>
      </c>
      <c r="G10" s="25">
        <v>18229.28</v>
      </c>
      <c r="H10" s="27">
        <v>20000</v>
      </c>
      <c r="I10" s="27">
        <v>0</v>
      </c>
      <c r="J10" s="27">
        <v>20000</v>
      </c>
      <c r="K10" s="27">
        <v>0</v>
      </c>
      <c r="L10" s="27">
        <v>0</v>
      </c>
      <c r="M10" s="27">
        <v>0</v>
      </c>
      <c r="N10" s="27">
        <v>0</v>
      </c>
      <c r="O10" s="27">
        <v>0</v>
      </c>
      <c r="P10" s="27">
        <v>0</v>
      </c>
      <c r="Q10" s="27">
        <v>0</v>
      </c>
      <c r="R10" s="27">
        <v>0</v>
      </c>
      <c r="S10" s="27">
        <v>20000</v>
      </c>
      <c r="T10" s="27">
        <v>0</v>
      </c>
      <c r="U10" s="27">
        <v>0</v>
      </c>
      <c r="V10" s="27">
        <v>0</v>
      </c>
      <c r="W10" s="27">
        <v>0</v>
      </c>
      <c r="X10" s="27">
        <v>20000</v>
      </c>
      <c r="Y10" s="27">
        <v>0</v>
      </c>
      <c r="Z10" s="27">
        <v>0</v>
      </c>
      <c r="AA10" s="27">
        <v>0</v>
      </c>
      <c r="AB10" s="194">
        <f t="shared" si="13"/>
        <v>18229.28</v>
      </c>
      <c r="AC10" s="112">
        <v>20000</v>
      </c>
      <c r="AD10" s="113">
        <v>20000</v>
      </c>
      <c r="AE10" s="267">
        <v>0</v>
      </c>
      <c r="AF10" s="267">
        <v>0</v>
      </c>
      <c r="AG10" s="267">
        <v>0</v>
      </c>
      <c r="AH10" s="267">
        <f t="shared" si="8"/>
        <v>0</v>
      </c>
      <c r="AI10" s="267">
        <f t="shared" si="9"/>
        <v>14894.35</v>
      </c>
      <c r="AJ10" s="267">
        <v>15000</v>
      </c>
      <c r="AK10" s="267">
        <f t="shared" si="10"/>
        <v>15000</v>
      </c>
      <c r="AL10" s="267">
        <f t="shared" si="11"/>
        <v>15000</v>
      </c>
      <c r="AM10" s="267">
        <f t="shared" si="12"/>
        <v>3334.9299999999985</v>
      </c>
      <c r="AN10" s="113">
        <v>3334.93</v>
      </c>
      <c r="AO10" s="260" t="s">
        <v>188</v>
      </c>
      <c r="AP10" s="423"/>
      <c r="AQ10" s="225"/>
      <c r="AR10" s="225">
        <v>14894.35</v>
      </c>
      <c r="AS10" s="225">
        <f t="shared" si="14"/>
        <v>14894.35</v>
      </c>
      <c r="AT10" s="186">
        <f t="shared" si="15"/>
        <v>14894.35</v>
      </c>
      <c r="AU10" s="186">
        <f t="shared" si="16"/>
        <v>3334.9299999999985</v>
      </c>
      <c r="AV10" s="225">
        <v>4888.7</v>
      </c>
      <c r="AX10" s="456"/>
      <c r="AY10" s="224" t="s">
        <v>618</v>
      </c>
    </row>
    <row r="11" spans="1:51" s="224" customFormat="1" ht="56.25">
      <c r="A11" s="22">
        <v>3.3</v>
      </c>
      <c r="B11" s="192" t="s">
        <v>53</v>
      </c>
      <c r="C11" s="171" t="s">
        <v>692</v>
      </c>
      <c r="D11" s="202" t="s">
        <v>377</v>
      </c>
      <c r="E11" s="24" t="s">
        <v>102</v>
      </c>
      <c r="F11" s="26">
        <v>50000</v>
      </c>
      <c r="G11" s="25">
        <v>0</v>
      </c>
      <c r="H11" s="27">
        <v>20000</v>
      </c>
      <c r="I11" s="27">
        <v>0</v>
      </c>
      <c r="J11" s="27">
        <v>20000</v>
      </c>
      <c r="K11" s="27">
        <v>0</v>
      </c>
      <c r="L11" s="27">
        <v>0</v>
      </c>
      <c r="M11" s="27">
        <v>0</v>
      </c>
      <c r="N11" s="27">
        <v>0</v>
      </c>
      <c r="O11" s="27">
        <v>0</v>
      </c>
      <c r="P11" s="27">
        <v>0</v>
      </c>
      <c r="Q11" s="27">
        <v>0</v>
      </c>
      <c r="R11" s="27">
        <v>0</v>
      </c>
      <c r="S11" s="27">
        <v>20000</v>
      </c>
      <c r="T11" s="27">
        <v>0</v>
      </c>
      <c r="U11" s="27">
        <v>0</v>
      </c>
      <c r="V11" s="27">
        <v>0</v>
      </c>
      <c r="W11" s="27">
        <v>0</v>
      </c>
      <c r="X11" s="27">
        <v>20000</v>
      </c>
      <c r="Y11" s="27">
        <v>0</v>
      </c>
      <c r="Z11" s="27">
        <v>0</v>
      </c>
      <c r="AA11" s="27">
        <v>0</v>
      </c>
      <c r="AB11" s="194">
        <f t="shared" ref="AB11" si="17">F11-AA11</f>
        <v>50000</v>
      </c>
      <c r="AC11" s="112">
        <v>0</v>
      </c>
      <c r="AD11" s="113">
        <v>0</v>
      </c>
      <c r="AE11" s="267">
        <v>0</v>
      </c>
      <c r="AF11" s="267">
        <v>0</v>
      </c>
      <c r="AG11" s="267">
        <v>0</v>
      </c>
      <c r="AH11" s="267">
        <f t="shared" ref="AH11" si="18">SUM(AE11:AG11)</f>
        <v>0</v>
      </c>
      <c r="AI11" s="267">
        <f t="shared" ref="AI11" si="19">AA11+AS11</f>
        <v>0</v>
      </c>
      <c r="AJ11" s="267">
        <v>15000</v>
      </c>
      <c r="AK11" s="267">
        <f t="shared" ref="AK11" si="20">AH11+AJ11</f>
        <v>15000</v>
      </c>
      <c r="AL11" s="267">
        <f t="shared" ref="AL11" si="21">AA11+AK11</f>
        <v>15000</v>
      </c>
      <c r="AM11" s="267">
        <f t="shared" ref="AM11" si="22">F11-AI11</f>
        <v>50000</v>
      </c>
      <c r="AN11" s="113">
        <v>50000</v>
      </c>
      <c r="AO11" s="260" t="s">
        <v>330</v>
      </c>
      <c r="AP11" s="423"/>
      <c r="AQ11" s="225"/>
      <c r="AR11" s="225">
        <v>0</v>
      </c>
      <c r="AS11" s="225">
        <f t="shared" ref="AS11" si="23">AE11+AR11</f>
        <v>0</v>
      </c>
      <c r="AT11" s="186">
        <f t="shared" ref="AT11" si="24">AA11+AS11</f>
        <v>0</v>
      </c>
      <c r="AU11" s="186">
        <f t="shared" ref="AU11" si="25">F11-AT11</f>
        <v>50000</v>
      </c>
      <c r="AV11" s="225">
        <v>0</v>
      </c>
      <c r="AX11" s="456"/>
      <c r="AY11" s="224" t="s">
        <v>618</v>
      </c>
    </row>
    <row r="12" spans="1:51" s="224" customFormat="1" ht="45">
      <c r="A12" s="22">
        <v>3.4</v>
      </c>
      <c r="B12" s="192" t="s">
        <v>53</v>
      </c>
      <c r="C12" s="171" t="s">
        <v>706</v>
      </c>
      <c r="D12" s="202" t="s">
        <v>377</v>
      </c>
      <c r="E12" s="24" t="s">
        <v>92</v>
      </c>
      <c r="F12" s="26">
        <v>40000</v>
      </c>
      <c r="G12" s="25">
        <v>38881.919999999998</v>
      </c>
      <c r="H12" s="27">
        <v>20000</v>
      </c>
      <c r="I12" s="27">
        <v>0</v>
      </c>
      <c r="J12" s="27">
        <v>20000</v>
      </c>
      <c r="K12" s="27">
        <v>0</v>
      </c>
      <c r="L12" s="27">
        <v>0</v>
      </c>
      <c r="M12" s="27">
        <v>0</v>
      </c>
      <c r="N12" s="27">
        <v>0</v>
      </c>
      <c r="O12" s="27">
        <v>0</v>
      </c>
      <c r="P12" s="27">
        <v>0</v>
      </c>
      <c r="Q12" s="27">
        <v>0</v>
      </c>
      <c r="R12" s="27">
        <v>0</v>
      </c>
      <c r="S12" s="27">
        <v>20000</v>
      </c>
      <c r="T12" s="27">
        <v>0</v>
      </c>
      <c r="U12" s="27">
        <v>0</v>
      </c>
      <c r="V12" s="27">
        <v>0</v>
      </c>
      <c r="W12" s="27">
        <v>0</v>
      </c>
      <c r="X12" s="27">
        <v>20000</v>
      </c>
      <c r="Y12" s="27">
        <v>0</v>
      </c>
      <c r="Z12" s="27">
        <v>0</v>
      </c>
      <c r="AA12" s="27">
        <v>0</v>
      </c>
      <c r="AB12" s="194">
        <f t="shared" si="13"/>
        <v>40000</v>
      </c>
      <c r="AC12" s="112">
        <v>0</v>
      </c>
      <c r="AD12" s="113">
        <v>0</v>
      </c>
      <c r="AE12" s="267">
        <v>0</v>
      </c>
      <c r="AF12" s="267">
        <v>0</v>
      </c>
      <c r="AG12" s="267">
        <v>0</v>
      </c>
      <c r="AH12" s="267">
        <f t="shared" ref="AH12" si="26">SUM(AE12:AG12)</f>
        <v>0</v>
      </c>
      <c r="AI12" s="267">
        <f t="shared" si="9"/>
        <v>0</v>
      </c>
      <c r="AJ12" s="267">
        <v>15000</v>
      </c>
      <c r="AK12" s="267">
        <f t="shared" si="10"/>
        <v>15000</v>
      </c>
      <c r="AL12" s="267">
        <f t="shared" si="11"/>
        <v>15000</v>
      </c>
      <c r="AM12" s="267">
        <f t="shared" si="12"/>
        <v>40000</v>
      </c>
      <c r="AN12" s="113">
        <v>40000</v>
      </c>
      <c r="AO12" s="260" t="s">
        <v>118</v>
      </c>
      <c r="AP12" s="423"/>
      <c r="AQ12" s="225"/>
      <c r="AR12" s="225">
        <v>0</v>
      </c>
      <c r="AS12" s="225">
        <f t="shared" si="14"/>
        <v>0</v>
      </c>
      <c r="AT12" s="186">
        <f t="shared" si="15"/>
        <v>0</v>
      </c>
      <c r="AU12" s="186">
        <f t="shared" si="16"/>
        <v>40000</v>
      </c>
      <c r="AV12" s="225">
        <v>0</v>
      </c>
      <c r="AX12" s="456"/>
      <c r="AY12" s="224" t="s">
        <v>618</v>
      </c>
    </row>
    <row r="13" spans="1:51" s="224" customFormat="1" ht="33.75">
      <c r="A13" s="22">
        <v>3.5</v>
      </c>
      <c r="B13" s="192" t="s">
        <v>53</v>
      </c>
      <c r="C13" s="171" t="s">
        <v>489</v>
      </c>
      <c r="D13" s="202" t="s">
        <v>377</v>
      </c>
      <c r="E13" s="24" t="s">
        <v>95</v>
      </c>
      <c r="F13" s="26">
        <v>7824.44</v>
      </c>
      <c r="G13" s="25">
        <v>0</v>
      </c>
      <c r="H13" s="27">
        <v>35000</v>
      </c>
      <c r="I13" s="27">
        <v>0</v>
      </c>
      <c r="J13" s="27">
        <v>35000</v>
      </c>
      <c r="K13" s="27">
        <v>0</v>
      </c>
      <c r="L13" s="27">
        <v>0</v>
      </c>
      <c r="M13" s="27">
        <v>0</v>
      </c>
      <c r="N13" s="27">
        <v>0</v>
      </c>
      <c r="O13" s="27">
        <v>0</v>
      </c>
      <c r="P13" s="27">
        <v>0</v>
      </c>
      <c r="Q13" s="27">
        <v>0</v>
      </c>
      <c r="R13" s="27">
        <v>0</v>
      </c>
      <c r="S13" s="27">
        <v>35000</v>
      </c>
      <c r="T13" s="27">
        <v>0</v>
      </c>
      <c r="U13" s="27">
        <v>0</v>
      </c>
      <c r="V13" s="27">
        <v>0</v>
      </c>
      <c r="W13" s="27">
        <v>0</v>
      </c>
      <c r="X13" s="27">
        <v>20000</v>
      </c>
      <c r="Y13" s="27">
        <v>0</v>
      </c>
      <c r="Z13" s="27">
        <v>0</v>
      </c>
      <c r="AA13" s="27">
        <v>0</v>
      </c>
      <c r="AB13" s="194">
        <f t="shared" si="13"/>
        <v>7824.44</v>
      </c>
      <c r="AC13" s="112">
        <v>35000</v>
      </c>
      <c r="AD13" s="113">
        <v>35000</v>
      </c>
      <c r="AE13" s="267">
        <v>0</v>
      </c>
      <c r="AF13" s="267">
        <v>0</v>
      </c>
      <c r="AG13" s="267">
        <v>0</v>
      </c>
      <c r="AH13" s="267">
        <f t="shared" si="8"/>
        <v>0</v>
      </c>
      <c r="AI13" s="267">
        <f t="shared" si="9"/>
        <v>0</v>
      </c>
      <c r="AJ13" s="267">
        <v>0</v>
      </c>
      <c r="AK13" s="267">
        <f t="shared" si="10"/>
        <v>0</v>
      </c>
      <c r="AL13" s="267">
        <f t="shared" si="11"/>
        <v>0</v>
      </c>
      <c r="AM13" s="267">
        <f t="shared" si="12"/>
        <v>7824.44</v>
      </c>
      <c r="AN13" s="113">
        <v>7824.44</v>
      </c>
      <c r="AO13" s="260" t="s">
        <v>229</v>
      </c>
      <c r="AP13" s="423"/>
      <c r="AQ13" s="225"/>
      <c r="AR13" s="225">
        <v>0</v>
      </c>
      <c r="AS13" s="225">
        <v>0</v>
      </c>
      <c r="AT13" s="186">
        <f t="shared" si="15"/>
        <v>0</v>
      </c>
      <c r="AU13" s="186">
        <f t="shared" si="16"/>
        <v>7824.44</v>
      </c>
      <c r="AV13" s="225">
        <v>94478.13</v>
      </c>
    </row>
    <row r="14" spans="1:51" s="200" customFormat="1" ht="67.5">
      <c r="A14" s="188">
        <v>4</v>
      </c>
      <c r="B14" s="189" t="s">
        <v>53</v>
      </c>
      <c r="C14" s="170" t="s">
        <v>41</v>
      </c>
      <c r="D14" s="190" t="s">
        <v>378</v>
      </c>
      <c r="E14" s="326" t="s">
        <v>95</v>
      </c>
      <c r="F14" s="203">
        <v>1000000</v>
      </c>
      <c r="G14" s="191">
        <f>448238.51+40920.01+30256.01+32736+39432</f>
        <v>591582.53</v>
      </c>
      <c r="H14" s="203">
        <v>1000000</v>
      </c>
      <c r="I14" s="191">
        <v>0</v>
      </c>
      <c r="J14" s="203">
        <v>1000000</v>
      </c>
      <c r="K14" s="203">
        <v>0</v>
      </c>
      <c r="L14" s="203">
        <v>0</v>
      </c>
      <c r="M14" s="203">
        <v>0</v>
      </c>
      <c r="N14" s="203">
        <v>0</v>
      </c>
      <c r="O14" s="191">
        <v>0</v>
      </c>
      <c r="P14" s="203">
        <v>0</v>
      </c>
      <c r="Q14" s="191">
        <v>33025.9</v>
      </c>
      <c r="R14" s="191">
        <v>33935.339999999997</v>
      </c>
      <c r="S14" s="204">
        <v>966064.66</v>
      </c>
      <c r="T14" s="204">
        <v>70215.25</v>
      </c>
      <c r="U14" s="204">
        <v>10225.209999999999</v>
      </c>
      <c r="V14" s="191">
        <v>0</v>
      </c>
      <c r="W14" s="191">
        <v>80440.459999999992</v>
      </c>
      <c r="X14" s="191">
        <v>150000</v>
      </c>
      <c r="Y14" s="191">
        <v>107729.91999999998</v>
      </c>
      <c r="Z14" s="191">
        <v>232596.58</v>
      </c>
      <c r="AA14" s="191">
        <f>211880.51+232596.58</f>
        <v>444477.08999999997</v>
      </c>
      <c r="AB14" s="191">
        <f>F14-AA14</f>
        <v>555522.91</v>
      </c>
      <c r="AC14" s="203">
        <v>788119.49</v>
      </c>
      <c r="AD14" s="203">
        <f>SUM(AD15:AD20)</f>
        <v>538039.02</v>
      </c>
      <c r="AE14" s="287">
        <v>3761.42</v>
      </c>
      <c r="AF14" s="287">
        <v>0</v>
      </c>
      <c r="AG14" s="287">
        <v>0</v>
      </c>
      <c r="AH14" s="287">
        <f t="shared" si="8"/>
        <v>3761.42</v>
      </c>
      <c r="AI14" s="287">
        <f t="shared" si="9"/>
        <v>448238.50999999995</v>
      </c>
      <c r="AJ14" s="287">
        <v>0</v>
      </c>
      <c r="AK14" s="287">
        <f t="shared" si="10"/>
        <v>3761.42</v>
      </c>
      <c r="AL14" s="287">
        <f t="shared" si="11"/>
        <v>448238.50999999995</v>
      </c>
      <c r="AM14" s="287">
        <f t="shared" si="12"/>
        <v>551761.49</v>
      </c>
      <c r="AN14" s="203">
        <v>551761.49</v>
      </c>
      <c r="AO14" s="478" t="s">
        <v>23</v>
      </c>
      <c r="AP14" s="422"/>
      <c r="AQ14" s="199"/>
      <c r="AR14" s="199">
        <f>SUM(AR15:AR20)</f>
        <v>0</v>
      </c>
      <c r="AS14" s="199">
        <f>AE14+AR14</f>
        <v>3761.42</v>
      </c>
      <c r="AT14" s="199">
        <f t="shared" si="15"/>
        <v>448238.50999999995</v>
      </c>
      <c r="AU14" s="199">
        <f t="shared" si="16"/>
        <v>551761.49</v>
      </c>
      <c r="AV14" s="199">
        <v>551761.49</v>
      </c>
    </row>
    <row r="15" spans="1:51" s="198" customFormat="1" ht="33.75">
      <c r="A15" s="201">
        <v>4.0999999999999996</v>
      </c>
      <c r="B15" s="192" t="s">
        <v>53</v>
      </c>
      <c r="C15" s="171" t="s">
        <v>415</v>
      </c>
      <c r="D15" s="202" t="s">
        <v>378</v>
      </c>
      <c r="E15" s="324" t="s">
        <v>94</v>
      </c>
      <c r="F15" s="195">
        <v>40920.01</v>
      </c>
      <c r="G15" s="194">
        <v>40920.01</v>
      </c>
      <c r="H15" s="194">
        <v>72951.740000000005</v>
      </c>
      <c r="I15" s="194">
        <v>0</v>
      </c>
      <c r="J15" s="196">
        <v>72951.740000000005</v>
      </c>
      <c r="K15" s="196">
        <v>0</v>
      </c>
      <c r="L15" s="196">
        <v>0</v>
      </c>
      <c r="M15" s="194">
        <v>0</v>
      </c>
      <c r="N15" s="194">
        <v>0</v>
      </c>
      <c r="O15" s="194">
        <v>0</v>
      </c>
      <c r="P15" s="194">
        <v>0</v>
      </c>
      <c r="Q15" s="194">
        <v>0</v>
      </c>
      <c r="R15" s="194">
        <v>0</v>
      </c>
      <c r="S15" s="196">
        <v>72951.740000000005</v>
      </c>
      <c r="T15" s="196">
        <v>61661.279999999999</v>
      </c>
      <c r="U15" s="196">
        <v>10225.209999999999</v>
      </c>
      <c r="V15" s="194">
        <v>0</v>
      </c>
      <c r="W15" s="194">
        <v>71886.489999999991</v>
      </c>
      <c r="X15" s="194">
        <v>0</v>
      </c>
      <c r="Y15" s="194">
        <v>10225.209999999999</v>
      </c>
      <c r="Z15" s="194">
        <v>0</v>
      </c>
      <c r="AA15" s="194">
        <v>0</v>
      </c>
      <c r="AB15" s="194">
        <f t="shared" ref="AB15:AB20" si="27">F15-AA15</f>
        <v>40920.01</v>
      </c>
      <c r="AC15" s="194">
        <v>1065.2500000000146</v>
      </c>
      <c r="AD15" s="196">
        <v>1065.25</v>
      </c>
      <c r="AE15" s="267">
        <v>0</v>
      </c>
      <c r="AF15" s="267">
        <v>0</v>
      </c>
      <c r="AG15" s="267">
        <v>0</v>
      </c>
      <c r="AH15" s="267">
        <f t="shared" si="8"/>
        <v>0</v>
      </c>
      <c r="AI15" s="267">
        <f t="shared" si="9"/>
        <v>0</v>
      </c>
      <c r="AJ15" s="267">
        <v>0</v>
      </c>
      <c r="AK15" s="267">
        <f t="shared" si="10"/>
        <v>0</v>
      </c>
      <c r="AL15" s="267">
        <f t="shared" si="11"/>
        <v>0</v>
      </c>
      <c r="AM15" s="267">
        <f t="shared" si="12"/>
        <v>40920.01</v>
      </c>
      <c r="AN15" s="196">
        <v>40920.01</v>
      </c>
      <c r="AO15" s="260" t="s">
        <v>118</v>
      </c>
      <c r="AP15" s="417"/>
      <c r="AQ15" s="186"/>
      <c r="AR15" s="186">
        <v>0</v>
      </c>
      <c r="AS15" s="225">
        <f t="shared" si="14"/>
        <v>0</v>
      </c>
      <c r="AT15" s="186">
        <f t="shared" si="15"/>
        <v>0</v>
      </c>
      <c r="AU15" s="186">
        <f t="shared" si="16"/>
        <v>40920.01</v>
      </c>
      <c r="AV15" s="186">
        <v>40920.01</v>
      </c>
    </row>
    <row r="16" spans="1:51" s="198" customFormat="1" ht="45">
      <c r="A16" s="201">
        <v>4.2</v>
      </c>
      <c r="B16" s="192" t="s">
        <v>53</v>
      </c>
      <c r="C16" s="171" t="s">
        <v>518</v>
      </c>
      <c r="D16" s="202" t="s">
        <v>378</v>
      </c>
      <c r="E16" s="324" t="s">
        <v>95</v>
      </c>
      <c r="F16" s="195">
        <v>140000</v>
      </c>
      <c r="G16" s="194">
        <v>0</v>
      </c>
      <c r="H16" s="194">
        <v>72951.740000000005</v>
      </c>
      <c r="I16" s="194">
        <v>0</v>
      </c>
      <c r="J16" s="196">
        <v>72951.740000000005</v>
      </c>
      <c r="K16" s="196">
        <v>0</v>
      </c>
      <c r="L16" s="196">
        <v>0</v>
      </c>
      <c r="M16" s="194">
        <v>0</v>
      </c>
      <c r="N16" s="194">
        <v>0</v>
      </c>
      <c r="O16" s="194">
        <v>0</v>
      </c>
      <c r="P16" s="194">
        <v>0</v>
      </c>
      <c r="Q16" s="194">
        <v>0</v>
      </c>
      <c r="R16" s="194">
        <v>0</v>
      </c>
      <c r="S16" s="196">
        <v>72951.740000000005</v>
      </c>
      <c r="T16" s="196">
        <v>61661.279999999999</v>
      </c>
      <c r="U16" s="196">
        <v>10225.209999999999</v>
      </c>
      <c r="V16" s="194">
        <v>0</v>
      </c>
      <c r="W16" s="194">
        <v>71886.489999999991</v>
      </c>
      <c r="X16" s="194">
        <v>0</v>
      </c>
      <c r="Y16" s="194">
        <v>10225.209999999999</v>
      </c>
      <c r="Z16" s="194">
        <v>0</v>
      </c>
      <c r="AA16" s="194">
        <v>0</v>
      </c>
      <c r="AB16" s="194">
        <f t="shared" si="27"/>
        <v>140000</v>
      </c>
      <c r="AC16" s="194">
        <v>1065.2500000000146</v>
      </c>
      <c r="AD16" s="196">
        <v>1065.25</v>
      </c>
      <c r="AE16" s="267">
        <v>0</v>
      </c>
      <c r="AF16" s="267">
        <v>0</v>
      </c>
      <c r="AG16" s="267">
        <v>0</v>
      </c>
      <c r="AH16" s="267">
        <f t="shared" si="8"/>
        <v>0</v>
      </c>
      <c r="AI16" s="267">
        <f t="shared" si="9"/>
        <v>0</v>
      </c>
      <c r="AJ16" s="267">
        <v>0</v>
      </c>
      <c r="AK16" s="267">
        <f t="shared" si="10"/>
        <v>0</v>
      </c>
      <c r="AL16" s="267">
        <f t="shared" si="11"/>
        <v>0</v>
      </c>
      <c r="AM16" s="267">
        <f t="shared" si="12"/>
        <v>140000</v>
      </c>
      <c r="AN16" s="196">
        <v>140000</v>
      </c>
      <c r="AO16" s="260" t="s">
        <v>693</v>
      </c>
      <c r="AP16" s="417"/>
      <c r="AQ16" s="186"/>
      <c r="AR16" s="186">
        <v>0</v>
      </c>
      <c r="AS16" s="225">
        <f t="shared" si="14"/>
        <v>0</v>
      </c>
      <c r="AT16" s="186">
        <f t="shared" si="15"/>
        <v>0</v>
      </c>
      <c r="AU16" s="186">
        <f t="shared" si="16"/>
        <v>140000</v>
      </c>
      <c r="AV16" s="186">
        <v>140000</v>
      </c>
    </row>
    <row r="17" spans="1:51" s="198" customFormat="1" ht="33.75">
      <c r="A17" s="201">
        <v>4.3</v>
      </c>
      <c r="B17" s="192" t="s">
        <v>53</v>
      </c>
      <c r="C17" s="171" t="s">
        <v>601</v>
      </c>
      <c r="D17" s="202" t="s">
        <v>378</v>
      </c>
      <c r="E17" s="324" t="s">
        <v>104</v>
      </c>
      <c r="F17" s="195">
        <v>30256.01</v>
      </c>
      <c r="G17" s="194">
        <v>30256.01</v>
      </c>
      <c r="H17" s="194">
        <v>72951.740000000005</v>
      </c>
      <c r="I17" s="194">
        <v>0</v>
      </c>
      <c r="J17" s="196">
        <v>72951.740000000005</v>
      </c>
      <c r="K17" s="196">
        <v>0</v>
      </c>
      <c r="L17" s="196">
        <v>0</v>
      </c>
      <c r="M17" s="194">
        <v>0</v>
      </c>
      <c r="N17" s="194">
        <v>0</v>
      </c>
      <c r="O17" s="194">
        <v>0</v>
      </c>
      <c r="P17" s="194">
        <v>0</v>
      </c>
      <c r="Q17" s="194">
        <v>0</v>
      </c>
      <c r="R17" s="194">
        <v>0</v>
      </c>
      <c r="S17" s="196">
        <v>72951.740000000005</v>
      </c>
      <c r="T17" s="196">
        <v>61661.279999999999</v>
      </c>
      <c r="U17" s="196">
        <v>10225.209999999999</v>
      </c>
      <c r="V17" s="194">
        <v>0</v>
      </c>
      <c r="W17" s="194">
        <v>71886.489999999991</v>
      </c>
      <c r="X17" s="194">
        <v>0</v>
      </c>
      <c r="Y17" s="194">
        <v>10225.209999999999</v>
      </c>
      <c r="Z17" s="194">
        <v>0</v>
      </c>
      <c r="AA17" s="194">
        <v>0</v>
      </c>
      <c r="AB17" s="194">
        <f t="shared" si="27"/>
        <v>30256.01</v>
      </c>
      <c r="AC17" s="194">
        <v>1065.2500000000146</v>
      </c>
      <c r="AD17" s="196">
        <v>1065.25</v>
      </c>
      <c r="AE17" s="267">
        <v>0</v>
      </c>
      <c r="AF17" s="267">
        <v>0</v>
      </c>
      <c r="AG17" s="267">
        <v>0</v>
      </c>
      <c r="AH17" s="267">
        <f t="shared" ref="AH17:AH19" si="28">SUM(AE17:AG17)</f>
        <v>0</v>
      </c>
      <c r="AI17" s="267">
        <f t="shared" si="9"/>
        <v>0</v>
      </c>
      <c r="AJ17" s="267">
        <v>0</v>
      </c>
      <c r="AK17" s="267">
        <f t="shared" si="10"/>
        <v>0</v>
      </c>
      <c r="AL17" s="267">
        <f t="shared" si="11"/>
        <v>0</v>
      </c>
      <c r="AM17" s="267">
        <f t="shared" si="12"/>
        <v>30256.01</v>
      </c>
      <c r="AN17" s="196">
        <v>30256.01</v>
      </c>
      <c r="AO17" s="260" t="s">
        <v>118</v>
      </c>
      <c r="AP17" s="417"/>
      <c r="AQ17" s="186"/>
      <c r="AR17" s="186">
        <v>0</v>
      </c>
      <c r="AS17" s="225">
        <f t="shared" si="14"/>
        <v>0</v>
      </c>
      <c r="AT17" s="186">
        <f t="shared" si="15"/>
        <v>0</v>
      </c>
      <c r="AU17" s="186">
        <f t="shared" si="16"/>
        <v>30256.01</v>
      </c>
      <c r="AV17" s="186">
        <v>49600</v>
      </c>
    </row>
    <row r="18" spans="1:51" s="198" customFormat="1" ht="33.75">
      <c r="A18" s="201">
        <v>4.4000000000000004</v>
      </c>
      <c r="B18" s="192" t="s">
        <v>53</v>
      </c>
      <c r="C18" s="171" t="s">
        <v>602</v>
      </c>
      <c r="D18" s="202" t="s">
        <v>378</v>
      </c>
      <c r="E18" s="324" t="s">
        <v>92</v>
      </c>
      <c r="F18" s="195">
        <v>39432</v>
      </c>
      <c r="G18" s="194">
        <v>39432</v>
      </c>
      <c r="H18" s="194">
        <v>72951.740000000005</v>
      </c>
      <c r="I18" s="194">
        <v>0</v>
      </c>
      <c r="J18" s="196">
        <v>72951.740000000005</v>
      </c>
      <c r="K18" s="196">
        <v>0</v>
      </c>
      <c r="L18" s="196">
        <v>0</v>
      </c>
      <c r="M18" s="194">
        <v>0</v>
      </c>
      <c r="N18" s="194">
        <v>0</v>
      </c>
      <c r="O18" s="194">
        <v>0</v>
      </c>
      <c r="P18" s="194">
        <v>0</v>
      </c>
      <c r="Q18" s="194">
        <v>0</v>
      </c>
      <c r="R18" s="194">
        <v>0</v>
      </c>
      <c r="S18" s="196">
        <v>72951.740000000005</v>
      </c>
      <c r="T18" s="196">
        <v>61661.279999999999</v>
      </c>
      <c r="U18" s="196">
        <v>10225.209999999999</v>
      </c>
      <c r="V18" s="194">
        <v>0</v>
      </c>
      <c r="W18" s="194">
        <v>71886.489999999991</v>
      </c>
      <c r="X18" s="194">
        <v>0</v>
      </c>
      <c r="Y18" s="194">
        <v>10225.209999999999</v>
      </c>
      <c r="Z18" s="194">
        <v>0</v>
      </c>
      <c r="AA18" s="194">
        <v>0</v>
      </c>
      <c r="AB18" s="194">
        <f t="shared" si="27"/>
        <v>39432</v>
      </c>
      <c r="AC18" s="194">
        <v>1065.2500000000146</v>
      </c>
      <c r="AD18" s="196">
        <v>1065.25</v>
      </c>
      <c r="AE18" s="267">
        <v>0</v>
      </c>
      <c r="AF18" s="267">
        <v>0</v>
      </c>
      <c r="AG18" s="267">
        <v>0</v>
      </c>
      <c r="AH18" s="267">
        <f t="shared" si="28"/>
        <v>0</v>
      </c>
      <c r="AI18" s="267">
        <f t="shared" si="9"/>
        <v>0</v>
      </c>
      <c r="AJ18" s="267">
        <v>0</v>
      </c>
      <c r="AK18" s="267">
        <f t="shared" si="10"/>
        <v>0</v>
      </c>
      <c r="AL18" s="267">
        <f t="shared" si="11"/>
        <v>0</v>
      </c>
      <c r="AM18" s="267">
        <f t="shared" si="12"/>
        <v>39432</v>
      </c>
      <c r="AN18" s="196">
        <v>39432</v>
      </c>
      <c r="AO18" s="260" t="s">
        <v>420</v>
      </c>
      <c r="AP18" s="417"/>
      <c r="AQ18" s="186"/>
      <c r="AR18" s="186">
        <v>0</v>
      </c>
      <c r="AS18" s="225">
        <f t="shared" si="14"/>
        <v>0</v>
      </c>
      <c r="AT18" s="186">
        <f t="shared" si="15"/>
        <v>0</v>
      </c>
      <c r="AU18" s="186">
        <f t="shared" si="16"/>
        <v>39432</v>
      </c>
      <c r="AV18" s="186">
        <v>74400</v>
      </c>
    </row>
    <row r="19" spans="1:51" s="198" customFormat="1" ht="33.75">
      <c r="A19" s="201">
        <v>4.5</v>
      </c>
      <c r="B19" s="192" t="s">
        <v>53</v>
      </c>
      <c r="C19" s="171" t="s">
        <v>603</v>
      </c>
      <c r="D19" s="202" t="s">
        <v>378</v>
      </c>
      <c r="E19" s="324" t="s">
        <v>107</v>
      </c>
      <c r="F19" s="195">
        <v>32736</v>
      </c>
      <c r="G19" s="194">
        <v>32736</v>
      </c>
      <c r="H19" s="194">
        <v>72951.740000000005</v>
      </c>
      <c r="I19" s="194">
        <v>0</v>
      </c>
      <c r="J19" s="196">
        <v>72951.740000000005</v>
      </c>
      <c r="K19" s="196">
        <v>0</v>
      </c>
      <c r="L19" s="196">
        <v>0</v>
      </c>
      <c r="M19" s="194">
        <v>0</v>
      </c>
      <c r="N19" s="194">
        <v>0</v>
      </c>
      <c r="O19" s="194">
        <v>0</v>
      </c>
      <c r="P19" s="194">
        <v>0</v>
      </c>
      <c r="Q19" s="194">
        <v>0</v>
      </c>
      <c r="R19" s="194">
        <v>0</v>
      </c>
      <c r="S19" s="196">
        <v>72951.740000000005</v>
      </c>
      <c r="T19" s="196">
        <v>61661.279999999999</v>
      </c>
      <c r="U19" s="196">
        <v>10225.209999999999</v>
      </c>
      <c r="V19" s="194">
        <v>0</v>
      </c>
      <c r="W19" s="194">
        <v>71886.489999999991</v>
      </c>
      <c r="X19" s="194">
        <v>0</v>
      </c>
      <c r="Y19" s="194">
        <v>10225.209999999999</v>
      </c>
      <c r="Z19" s="194">
        <v>0</v>
      </c>
      <c r="AA19" s="194">
        <v>0</v>
      </c>
      <c r="AB19" s="194">
        <f t="shared" si="27"/>
        <v>32736</v>
      </c>
      <c r="AC19" s="194">
        <v>1065.2500000000146</v>
      </c>
      <c r="AD19" s="196">
        <v>1065.25</v>
      </c>
      <c r="AE19" s="267">
        <v>0</v>
      </c>
      <c r="AF19" s="267">
        <v>0</v>
      </c>
      <c r="AG19" s="267">
        <v>0</v>
      </c>
      <c r="AH19" s="267">
        <f t="shared" si="28"/>
        <v>0</v>
      </c>
      <c r="AI19" s="267">
        <f t="shared" si="9"/>
        <v>0</v>
      </c>
      <c r="AJ19" s="267">
        <v>0</v>
      </c>
      <c r="AK19" s="267">
        <f t="shared" si="10"/>
        <v>0</v>
      </c>
      <c r="AL19" s="267">
        <f t="shared" si="11"/>
        <v>0</v>
      </c>
      <c r="AM19" s="267">
        <f t="shared" si="12"/>
        <v>32736</v>
      </c>
      <c r="AN19" s="196">
        <v>32736</v>
      </c>
      <c r="AO19" s="260" t="s">
        <v>118</v>
      </c>
      <c r="AP19" s="417"/>
      <c r="AQ19" s="186"/>
      <c r="AR19" s="186">
        <v>0</v>
      </c>
      <c r="AS19" s="225">
        <f t="shared" si="14"/>
        <v>0</v>
      </c>
      <c r="AT19" s="186">
        <f t="shared" si="15"/>
        <v>0</v>
      </c>
      <c r="AU19" s="186">
        <f t="shared" si="16"/>
        <v>32736</v>
      </c>
      <c r="AV19" s="186">
        <v>74400</v>
      </c>
    </row>
    <row r="20" spans="1:51" s="198" customFormat="1" ht="56.25">
      <c r="A20" s="201">
        <v>4.5999999999999996</v>
      </c>
      <c r="B20" s="192" t="s">
        <v>53</v>
      </c>
      <c r="C20" s="171" t="s">
        <v>127</v>
      </c>
      <c r="D20" s="202" t="s">
        <v>378</v>
      </c>
      <c r="E20" s="324" t="s">
        <v>95</v>
      </c>
      <c r="F20" s="195">
        <f>172441.48+19343.99+41664+34968</f>
        <v>268417.46999999997</v>
      </c>
      <c r="G20" s="194">
        <v>0</v>
      </c>
      <c r="H20" s="194">
        <v>532712.77</v>
      </c>
      <c r="I20" s="194">
        <v>0</v>
      </c>
      <c r="J20" s="196">
        <v>532712.77</v>
      </c>
      <c r="K20" s="196">
        <v>0</v>
      </c>
      <c r="L20" s="196">
        <v>0</v>
      </c>
      <c r="M20" s="194">
        <v>0</v>
      </c>
      <c r="N20" s="194">
        <v>0</v>
      </c>
      <c r="O20" s="194">
        <v>0</v>
      </c>
      <c r="P20" s="194">
        <v>0</v>
      </c>
      <c r="Q20" s="194">
        <v>0</v>
      </c>
      <c r="R20" s="194">
        <v>0</v>
      </c>
      <c r="S20" s="196">
        <v>532712.77</v>
      </c>
      <c r="T20" s="196">
        <v>0</v>
      </c>
      <c r="U20" s="196">
        <v>0</v>
      </c>
      <c r="V20" s="194">
        <v>0</v>
      </c>
      <c r="W20" s="194">
        <v>0</v>
      </c>
      <c r="X20" s="194">
        <v>0</v>
      </c>
      <c r="Y20" s="194">
        <v>0</v>
      </c>
      <c r="Z20" s="194">
        <v>0</v>
      </c>
      <c r="AA20" s="194">
        <v>0</v>
      </c>
      <c r="AB20" s="194">
        <f t="shared" si="27"/>
        <v>268417.46999999997</v>
      </c>
      <c r="AC20" s="196">
        <v>532712.77</v>
      </c>
      <c r="AD20" s="196">
        <v>532712.77</v>
      </c>
      <c r="AE20" s="267">
        <v>0</v>
      </c>
      <c r="AF20" s="267">
        <v>0</v>
      </c>
      <c r="AG20" s="267">
        <v>0</v>
      </c>
      <c r="AH20" s="267">
        <f t="shared" si="8"/>
        <v>0</v>
      </c>
      <c r="AI20" s="267">
        <f t="shared" si="9"/>
        <v>0</v>
      </c>
      <c r="AJ20" s="267">
        <v>0</v>
      </c>
      <c r="AK20" s="267">
        <f t="shared" si="10"/>
        <v>0</v>
      </c>
      <c r="AL20" s="267">
        <f t="shared" si="11"/>
        <v>0</v>
      </c>
      <c r="AM20" s="267">
        <f t="shared" si="12"/>
        <v>268417.46999999997</v>
      </c>
      <c r="AN20" s="196">
        <v>268417.46999999997</v>
      </c>
      <c r="AO20" s="260" t="s">
        <v>229</v>
      </c>
      <c r="AP20" s="244"/>
      <c r="AQ20" s="186"/>
      <c r="AR20" s="186">
        <v>0</v>
      </c>
      <c r="AS20" s="225">
        <f t="shared" si="14"/>
        <v>0</v>
      </c>
      <c r="AT20" s="186">
        <f t="shared" si="15"/>
        <v>0</v>
      </c>
      <c r="AU20" s="186">
        <f t="shared" si="16"/>
        <v>268417.46999999997</v>
      </c>
      <c r="AV20" s="186">
        <v>172441.48</v>
      </c>
    </row>
    <row r="21" spans="1:51" s="200" customFormat="1" ht="33.75">
      <c r="A21" s="188">
        <v>5</v>
      </c>
      <c r="B21" s="189" t="s">
        <v>53</v>
      </c>
      <c r="C21" s="170" t="s">
        <v>42</v>
      </c>
      <c r="D21" s="190" t="s">
        <v>395</v>
      </c>
      <c r="E21" s="190" t="s">
        <v>93</v>
      </c>
      <c r="F21" s="191">
        <v>1300000</v>
      </c>
      <c r="G21" s="191">
        <v>944432.03</v>
      </c>
      <c r="H21" s="191">
        <f>SUM(H22:H22)</f>
        <v>0</v>
      </c>
      <c r="I21" s="191">
        <f t="shared" ref="I21:I24" si="29">G21-H21</f>
        <v>944432.03</v>
      </c>
      <c r="J21" s="191">
        <f>SUM(J22:J22)</f>
        <v>0</v>
      </c>
      <c r="K21" s="191">
        <f>SUM(K22:K22)</f>
        <v>0</v>
      </c>
      <c r="L21" s="191">
        <f>SUM(L22:L22)</f>
        <v>0</v>
      </c>
      <c r="M21" s="191">
        <f t="shared" ref="M21:M22" si="30">SUM(J21:L21)</f>
        <v>0</v>
      </c>
      <c r="N21" s="191">
        <f>SUM(N22:N22)</f>
        <v>0</v>
      </c>
      <c r="O21" s="191">
        <f t="shared" ref="O21:O24" si="31">M21+N21</f>
        <v>0</v>
      </c>
      <c r="P21" s="191">
        <f>SUM(P22:P22)</f>
        <v>0</v>
      </c>
      <c r="Q21" s="191">
        <v>556.79999999999995</v>
      </c>
      <c r="R21" s="191">
        <f t="shared" ref="R21:R24" si="32">G21-Q21</f>
        <v>943875.23</v>
      </c>
      <c r="S21" s="204">
        <f>SUM(S22:S24)</f>
        <v>9320.9</v>
      </c>
      <c r="T21" s="204">
        <f>SUM(T22:T24)</f>
        <v>153201.1</v>
      </c>
      <c r="U21" s="204">
        <f>SUM(U22:U24)</f>
        <v>0</v>
      </c>
      <c r="V21" s="191">
        <f t="shared" ref="V21:V22" si="33">SUM(S21:U21)</f>
        <v>162522</v>
      </c>
      <c r="W21" s="191">
        <f>SUM(W22:W24)</f>
        <v>0</v>
      </c>
      <c r="X21" s="191">
        <f>SUM(X22:X24)</f>
        <v>580703.84</v>
      </c>
      <c r="Y21" s="191">
        <f t="shared" ref="Y21:Y24" si="34">V21+W21</f>
        <v>162522</v>
      </c>
      <c r="Z21" s="191">
        <v>286094.71999999997</v>
      </c>
      <c r="AA21" s="191">
        <f>295569.17+286094.72</f>
        <v>581663.8899999999</v>
      </c>
      <c r="AB21" s="191">
        <f>F21-AA21</f>
        <v>718336.1100000001</v>
      </c>
      <c r="AC21" s="191">
        <v>1299443.2</v>
      </c>
      <c r="AD21" s="191">
        <f>SUM(AD22:AD24)</f>
        <v>1604723.22</v>
      </c>
      <c r="AE21" s="287">
        <v>81067.350000000006</v>
      </c>
      <c r="AF21" s="287">
        <v>0</v>
      </c>
      <c r="AG21" s="287">
        <v>0</v>
      </c>
      <c r="AH21" s="287">
        <f t="shared" si="8"/>
        <v>81067.350000000006</v>
      </c>
      <c r="AI21" s="287">
        <f t="shared" si="9"/>
        <v>706074.45</v>
      </c>
      <c r="AJ21" s="287">
        <v>0</v>
      </c>
      <c r="AK21" s="287">
        <f t="shared" si="10"/>
        <v>81067.350000000006</v>
      </c>
      <c r="AL21" s="287">
        <f t="shared" si="11"/>
        <v>662731.23999999987</v>
      </c>
      <c r="AM21" s="287">
        <f t="shared" si="12"/>
        <v>593925.55000000005</v>
      </c>
      <c r="AN21" s="191">
        <f>SUM(AN22:AN24)</f>
        <v>593928.54999999993</v>
      </c>
      <c r="AO21" s="478" t="s">
        <v>23</v>
      </c>
      <c r="AP21" s="422"/>
      <c r="AQ21" s="199"/>
      <c r="AR21" s="199">
        <f>SUM(AR22:AR24)</f>
        <v>43343.21</v>
      </c>
      <c r="AS21" s="199">
        <f>AE21+AR21</f>
        <v>124410.56</v>
      </c>
      <c r="AT21" s="199">
        <f t="shared" si="15"/>
        <v>706074.45</v>
      </c>
      <c r="AU21" s="199">
        <f t="shared" si="16"/>
        <v>593925.55000000005</v>
      </c>
      <c r="AV21" s="199">
        <v>593925.55000000005</v>
      </c>
      <c r="AX21" s="460"/>
    </row>
    <row r="22" spans="1:51" s="198" customFormat="1" ht="33.75">
      <c r="A22" s="201">
        <v>5.0999999999999996</v>
      </c>
      <c r="B22" s="192" t="s">
        <v>53</v>
      </c>
      <c r="C22" s="171" t="s">
        <v>42</v>
      </c>
      <c r="D22" s="202" t="s">
        <v>395</v>
      </c>
      <c r="E22" s="202" t="s">
        <v>93</v>
      </c>
      <c r="F22" s="194">
        <v>887156.61</v>
      </c>
      <c r="G22" s="194">
        <v>887156.61</v>
      </c>
      <c r="H22" s="194">
        <v>0</v>
      </c>
      <c r="I22" s="194">
        <f t="shared" si="29"/>
        <v>887156.61</v>
      </c>
      <c r="J22" s="196">
        <v>0</v>
      </c>
      <c r="K22" s="196">
        <v>0</v>
      </c>
      <c r="L22" s="196">
        <v>0</v>
      </c>
      <c r="M22" s="194">
        <f t="shared" si="30"/>
        <v>0</v>
      </c>
      <c r="N22" s="194">
        <v>0</v>
      </c>
      <c r="O22" s="194">
        <f t="shared" si="31"/>
        <v>0</v>
      </c>
      <c r="P22" s="194">
        <v>0</v>
      </c>
      <c r="Q22" s="194">
        <f t="shared" ref="Q22:Q24" si="35">H22+P22</f>
        <v>0</v>
      </c>
      <c r="R22" s="194">
        <f t="shared" si="32"/>
        <v>887156.61</v>
      </c>
      <c r="S22" s="196">
        <v>4660.45</v>
      </c>
      <c r="T22" s="196">
        <v>76600.55</v>
      </c>
      <c r="U22" s="196">
        <v>0</v>
      </c>
      <c r="V22" s="194">
        <f t="shared" si="33"/>
        <v>81261</v>
      </c>
      <c r="W22" s="194">
        <v>0</v>
      </c>
      <c r="X22" s="194">
        <f>76600.55+213751.37</f>
        <v>290351.92</v>
      </c>
      <c r="Y22" s="194">
        <f t="shared" si="34"/>
        <v>81261</v>
      </c>
      <c r="Z22" s="194">
        <f>196748.33+89346.39</f>
        <v>286094.71999999997</v>
      </c>
      <c r="AA22" s="194">
        <f>Q22+S22+X22+Z22</f>
        <v>581107.09</v>
      </c>
      <c r="AB22" s="194">
        <f t="shared" ref="AB22:AB24" si="36">F22-AA22</f>
        <v>306049.52</v>
      </c>
      <c r="AC22" s="194">
        <v>1299443.2</v>
      </c>
      <c r="AD22" s="196">
        <v>600292.39</v>
      </c>
      <c r="AE22" s="194">
        <v>78823.81</v>
      </c>
      <c r="AF22" s="267">
        <v>0</v>
      </c>
      <c r="AG22" s="267">
        <v>0</v>
      </c>
      <c r="AH22" s="267">
        <f t="shared" si="8"/>
        <v>78823.81</v>
      </c>
      <c r="AI22" s="267">
        <f t="shared" si="9"/>
        <v>659930.89999999991</v>
      </c>
      <c r="AJ22" s="267">
        <v>0</v>
      </c>
      <c r="AK22" s="267">
        <f t="shared" si="10"/>
        <v>78823.81</v>
      </c>
      <c r="AL22" s="267">
        <f t="shared" si="11"/>
        <v>659930.89999999991</v>
      </c>
      <c r="AM22" s="267">
        <f t="shared" si="12"/>
        <v>227225.71000000008</v>
      </c>
      <c r="AN22" s="194">
        <v>227225.71</v>
      </c>
      <c r="AO22" s="260" t="s">
        <v>456</v>
      </c>
      <c r="AP22" s="417"/>
      <c r="AQ22" s="186">
        <v>78823.81</v>
      </c>
      <c r="AR22" s="186">
        <v>0</v>
      </c>
      <c r="AS22" s="225">
        <f t="shared" si="14"/>
        <v>78823.81</v>
      </c>
      <c r="AT22" s="186">
        <f t="shared" si="15"/>
        <v>659930.89999999991</v>
      </c>
      <c r="AU22" s="186">
        <f t="shared" si="16"/>
        <v>227225.71000000008</v>
      </c>
      <c r="AV22" s="186">
        <v>227904.63000000012</v>
      </c>
    </row>
    <row r="23" spans="1:51" s="198" customFormat="1" ht="45">
      <c r="A23" s="201">
        <v>5.2</v>
      </c>
      <c r="B23" s="192" t="s">
        <v>53</v>
      </c>
      <c r="C23" s="171" t="s">
        <v>396</v>
      </c>
      <c r="D23" s="202" t="s">
        <v>395</v>
      </c>
      <c r="E23" s="202" t="s">
        <v>93</v>
      </c>
      <c r="F23" s="194">
        <v>54475.08</v>
      </c>
      <c r="G23" s="194">
        <v>54475.08</v>
      </c>
      <c r="H23" s="194">
        <v>0</v>
      </c>
      <c r="I23" s="194">
        <f t="shared" si="29"/>
        <v>54475.08</v>
      </c>
      <c r="J23" s="196">
        <v>0</v>
      </c>
      <c r="K23" s="196">
        <v>0</v>
      </c>
      <c r="L23" s="196">
        <v>0</v>
      </c>
      <c r="M23" s="194">
        <f t="shared" ref="M23" si="37">SUM(J23:L23)</f>
        <v>0</v>
      </c>
      <c r="N23" s="194">
        <v>0</v>
      </c>
      <c r="O23" s="194">
        <f t="shared" si="31"/>
        <v>0</v>
      </c>
      <c r="P23" s="194">
        <v>0</v>
      </c>
      <c r="Q23" s="194">
        <f t="shared" si="35"/>
        <v>0</v>
      </c>
      <c r="R23" s="194">
        <f t="shared" si="32"/>
        <v>54475.08</v>
      </c>
      <c r="S23" s="196">
        <v>4660.45</v>
      </c>
      <c r="T23" s="196">
        <v>76600.55</v>
      </c>
      <c r="U23" s="196">
        <v>0</v>
      </c>
      <c r="V23" s="194">
        <f t="shared" ref="V23" si="38">SUM(S23:U23)</f>
        <v>81261</v>
      </c>
      <c r="W23" s="194">
        <v>0</v>
      </c>
      <c r="X23" s="194">
        <f>76600.55+213751.37</f>
        <v>290351.92</v>
      </c>
      <c r="Y23" s="194">
        <f t="shared" si="34"/>
        <v>81261</v>
      </c>
      <c r="Z23" s="194">
        <v>0</v>
      </c>
      <c r="AA23" s="194">
        <v>0</v>
      </c>
      <c r="AB23" s="194">
        <f t="shared" si="36"/>
        <v>54475.08</v>
      </c>
      <c r="AC23" s="194">
        <v>1299443.2</v>
      </c>
      <c r="AD23" s="196">
        <v>600292.39</v>
      </c>
      <c r="AE23" s="267">
        <v>0</v>
      </c>
      <c r="AF23" s="267">
        <v>0</v>
      </c>
      <c r="AG23" s="267">
        <v>0</v>
      </c>
      <c r="AH23" s="267">
        <f t="shared" si="8"/>
        <v>0</v>
      </c>
      <c r="AI23" s="267">
        <f t="shared" si="9"/>
        <v>43343.21</v>
      </c>
      <c r="AJ23" s="267">
        <v>0</v>
      </c>
      <c r="AK23" s="267">
        <f t="shared" si="10"/>
        <v>0</v>
      </c>
      <c r="AL23" s="267">
        <f t="shared" si="11"/>
        <v>0</v>
      </c>
      <c r="AM23" s="267">
        <f t="shared" si="12"/>
        <v>11131.870000000003</v>
      </c>
      <c r="AN23" s="196">
        <v>11134.87</v>
      </c>
      <c r="AO23" s="260" t="s">
        <v>188</v>
      </c>
      <c r="AP23" s="417"/>
      <c r="AQ23" s="186"/>
      <c r="AR23" s="186">
        <v>43343.21</v>
      </c>
      <c r="AS23" s="225">
        <f t="shared" si="14"/>
        <v>43343.21</v>
      </c>
      <c r="AT23" s="186">
        <f t="shared" si="15"/>
        <v>43343.21</v>
      </c>
      <c r="AU23" s="186">
        <f t="shared" si="16"/>
        <v>11131.870000000003</v>
      </c>
      <c r="AV23" s="186">
        <v>11134.87</v>
      </c>
      <c r="AX23" s="460"/>
    </row>
    <row r="24" spans="1:51" s="198" customFormat="1" ht="33.75">
      <c r="A24" s="201">
        <v>5.3</v>
      </c>
      <c r="B24" s="192" t="s">
        <v>53</v>
      </c>
      <c r="C24" s="171" t="s">
        <v>275</v>
      </c>
      <c r="D24" s="202" t="s">
        <v>395</v>
      </c>
      <c r="E24" s="202" t="s">
        <v>95</v>
      </c>
      <c r="F24" s="194">
        <f>354308.13+580.92+678.92</f>
        <v>355567.97</v>
      </c>
      <c r="G24" s="195">
        <v>0</v>
      </c>
      <c r="H24" s="194">
        <v>0</v>
      </c>
      <c r="I24" s="194">
        <f t="shared" si="29"/>
        <v>0</v>
      </c>
      <c r="J24" s="196">
        <v>0</v>
      </c>
      <c r="K24" s="196">
        <v>0</v>
      </c>
      <c r="L24" s="196">
        <v>0</v>
      </c>
      <c r="M24" s="194">
        <f t="shared" ref="M24" si="39">SUM(J24:L24)</f>
        <v>0</v>
      </c>
      <c r="N24" s="194">
        <v>0</v>
      </c>
      <c r="O24" s="194">
        <f t="shared" si="31"/>
        <v>0</v>
      </c>
      <c r="P24" s="194">
        <v>0</v>
      </c>
      <c r="Q24" s="194">
        <f t="shared" si="35"/>
        <v>0</v>
      </c>
      <c r="R24" s="194">
        <f t="shared" si="32"/>
        <v>0</v>
      </c>
      <c r="S24" s="196">
        <v>0</v>
      </c>
      <c r="T24" s="196">
        <v>0</v>
      </c>
      <c r="U24" s="196">
        <v>0</v>
      </c>
      <c r="V24" s="194">
        <f t="shared" ref="V24" si="40">SUM(S24:U24)</f>
        <v>0</v>
      </c>
      <c r="W24" s="194">
        <v>0</v>
      </c>
      <c r="X24" s="194">
        <v>0</v>
      </c>
      <c r="Y24" s="194">
        <f t="shared" si="34"/>
        <v>0</v>
      </c>
      <c r="Z24" s="194">
        <v>0</v>
      </c>
      <c r="AA24" s="194">
        <f t="shared" ref="AA24" si="41">Q24+S24+X24</f>
        <v>0</v>
      </c>
      <c r="AB24" s="194">
        <f t="shared" si="36"/>
        <v>355567.97</v>
      </c>
      <c r="AC24" s="194">
        <v>1299443.2</v>
      </c>
      <c r="AD24" s="196">
        <v>404138.44</v>
      </c>
      <c r="AE24" s="267">
        <v>0</v>
      </c>
      <c r="AF24" s="267">
        <v>0</v>
      </c>
      <c r="AG24" s="267">
        <v>0</v>
      </c>
      <c r="AH24" s="267">
        <f t="shared" si="8"/>
        <v>0</v>
      </c>
      <c r="AI24" s="267">
        <f t="shared" si="9"/>
        <v>0</v>
      </c>
      <c r="AJ24" s="267">
        <v>0</v>
      </c>
      <c r="AK24" s="267">
        <f t="shared" si="10"/>
        <v>0</v>
      </c>
      <c r="AL24" s="267">
        <f t="shared" si="11"/>
        <v>0</v>
      </c>
      <c r="AM24" s="267">
        <f t="shared" si="12"/>
        <v>355567.97</v>
      </c>
      <c r="AN24" s="196">
        <v>355567.97</v>
      </c>
      <c r="AO24" s="479" t="s">
        <v>229</v>
      </c>
      <c r="AP24" s="417"/>
      <c r="AQ24" s="186"/>
      <c r="AR24" s="186">
        <v>0</v>
      </c>
      <c r="AS24" s="225">
        <f t="shared" si="14"/>
        <v>0</v>
      </c>
      <c r="AT24" s="186">
        <f t="shared" si="15"/>
        <v>0</v>
      </c>
      <c r="AU24" s="186">
        <f t="shared" si="16"/>
        <v>355567.97</v>
      </c>
      <c r="AV24" s="186">
        <v>354889.05</v>
      </c>
    </row>
    <row r="25" spans="1:51" s="200" customFormat="1" ht="22.5">
      <c r="A25" s="188">
        <v>6</v>
      </c>
      <c r="B25" s="189" t="s">
        <v>53</v>
      </c>
      <c r="C25" s="170" t="s">
        <v>43</v>
      </c>
      <c r="D25" s="190" t="s">
        <v>379</v>
      </c>
      <c r="E25" s="323" t="s">
        <v>94</v>
      </c>
      <c r="F25" s="191">
        <v>1000000</v>
      </c>
      <c r="G25" s="191">
        <f>77446.72+617084.8+73656</f>
        <v>768187.52</v>
      </c>
      <c r="H25" s="191">
        <v>1000000</v>
      </c>
      <c r="I25" s="191">
        <v>0</v>
      </c>
      <c r="J25" s="191">
        <v>1000000</v>
      </c>
      <c r="K25" s="191">
        <v>0</v>
      </c>
      <c r="L25" s="191">
        <v>0</v>
      </c>
      <c r="M25" s="191">
        <v>0</v>
      </c>
      <c r="N25" s="191">
        <v>0</v>
      </c>
      <c r="O25" s="191">
        <v>0</v>
      </c>
      <c r="P25" s="191">
        <v>0</v>
      </c>
      <c r="Q25" s="191">
        <v>0</v>
      </c>
      <c r="R25" s="191">
        <v>649.6</v>
      </c>
      <c r="S25" s="203">
        <v>999350.4</v>
      </c>
      <c r="T25" s="203">
        <v>15954.8</v>
      </c>
      <c r="U25" s="203">
        <v>0</v>
      </c>
      <c r="V25" s="203">
        <v>0</v>
      </c>
      <c r="W25" s="203">
        <v>15954.8</v>
      </c>
      <c r="X25" s="203">
        <v>25000</v>
      </c>
      <c r="Y25" s="191">
        <v>6495.27</v>
      </c>
      <c r="Z25" s="191">
        <v>13384.32</v>
      </c>
      <c r="AA25" s="191">
        <f>23099.67+Z25</f>
        <v>36483.99</v>
      </c>
      <c r="AB25" s="191">
        <f>F25-AA25</f>
        <v>963516.01</v>
      </c>
      <c r="AC25" s="191">
        <v>976900.33</v>
      </c>
      <c r="AD25" s="191">
        <v>976900.33</v>
      </c>
      <c r="AE25" s="287">
        <v>30079.71</v>
      </c>
      <c r="AF25" s="287">
        <v>0</v>
      </c>
      <c r="AG25" s="287">
        <v>0</v>
      </c>
      <c r="AH25" s="287">
        <f t="shared" si="8"/>
        <v>30079.71</v>
      </c>
      <c r="AI25" s="287">
        <f t="shared" si="9"/>
        <v>69355.359999999986</v>
      </c>
      <c r="AJ25" s="287">
        <v>74.31</v>
      </c>
      <c r="AK25" s="287">
        <f t="shared" si="10"/>
        <v>30154.02</v>
      </c>
      <c r="AL25" s="287">
        <f t="shared" si="11"/>
        <v>66638.009999999995</v>
      </c>
      <c r="AM25" s="287">
        <f t="shared" si="12"/>
        <v>930644.64</v>
      </c>
      <c r="AN25" s="191">
        <v>930644.64</v>
      </c>
      <c r="AO25" s="478" t="s">
        <v>23</v>
      </c>
      <c r="AP25" s="422"/>
      <c r="AQ25" s="199"/>
      <c r="AR25" s="199">
        <f>SUM(AR26:AR32)</f>
        <v>2791.66</v>
      </c>
      <c r="AS25" s="199">
        <f>AE25+AR25</f>
        <v>32871.369999999995</v>
      </c>
      <c r="AT25" s="199">
        <f t="shared" si="15"/>
        <v>69355.359999999986</v>
      </c>
      <c r="AU25" s="199">
        <f t="shared" si="16"/>
        <v>930644.64</v>
      </c>
      <c r="AV25" s="199">
        <v>930644.64</v>
      </c>
      <c r="AX25" s="460"/>
    </row>
    <row r="26" spans="1:51" s="198" customFormat="1" ht="38.25">
      <c r="A26" s="201">
        <v>6.1</v>
      </c>
      <c r="B26" s="192" t="s">
        <v>53</v>
      </c>
      <c r="C26" s="171" t="s">
        <v>207</v>
      </c>
      <c r="D26" s="202" t="s">
        <v>379</v>
      </c>
      <c r="E26" s="324" t="s">
        <v>94</v>
      </c>
      <c r="F26" s="195">
        <v>54347.05</v>
      </c>
      <c r="G26" s="194">
        <v>54347.05</v>
      </c>
      <c r="H26" s="194">
        <v>64000</v>
      </c>
      <c r="I26" s="194">
        <v>0</v>
      </c>
      <c r="J26" s="195">
        <v>64000</v>
      </c>
      <c r="K26" s="195">
        <v>0</v>
      </c>
      <c r="L26" s="195">
        <v>0</v>
      </c>
      <c r="M26" s="194">
        <v>0</v>
      </c>
      <c r="N26" s="194">
        <v>0</v>
      </c>
      <c r="O26" s="194">
        <v>0</v>
      </c>
      <c r="P26" s="194">
        <v>0</v>
      </c>
      <c r="Q26" s="194">
        <v>0</v>
      </c>
      <c r="R26" s="194">
        <v>0</v>
      </c>
      <c r="S26" s="196">
        <v>64000</v>
      </c>
      <c r="T26" s="196">
        <v>0</v>
      </c>
      <c r="U26" s="196">
        <v>0</v>
      </c>
      <c r="V26" s="194">
        <v>0</v>
      </c>
      <c r="W26" s="194">
        <v>0</v>
      </c>
      <c r="X26" s="194">
        <v>20000</v>
      </c>
      <c r="Y26" s="194">
        <v>0</v>
      </c>
      <c r="Z26" s="194">
        <v>13384.32</v>
      </c>
      <c r="AA26" s="194">
        <f>Z26</f>
        <v>13384.32</v>
      </c>
      <c r="AB26" s="194">
        <f t="shared" ref="AB26:AB30" si="42">F26-AA26</f>
        <v>40962.730000000003</v>
      </c>
      <c r="AC26" s="194">
        <v>64000</v>
      </c>
      <c r="AD26" s="194">
        <v>64000</v>
      </c>
      <c r="AE26" s="267">
        <v>30079.71</v>
      </c>
      <c r="AF26" s="267">
        <v>0</v>
      </c>
      <c r="AG26" s="267">
        <v>0</v>
      </c>
      <c r="AH26" s="267">
        <f t="shared" si="8"/>
        <v>30079.71</v>
      </c>
      <c r="AI26" s="267">
        <f t="shared" si="9"/>
        <v>46255.689999999995</v>
      </c>
      <c r="AJ26" s="267">
        <v>74.31</v>
      </c>
      <c r="AK26" s="267">
        <f t="shared" si="10"/>
        <v>30154.02</v>
      </c>
      <c r="AL26" s="267">
        <f t="shared" si="11"/>
        <v>43538.34</v>
      </c>
      <c r="AM26" s="267">
        <f t="shared" si="12"/>
        <v>8091.3600000000079</v>
      </c>
      <c r="AN26" s="194">
        <v>8091.36</v>
      </c>
      <c r="AO26" s="260" t="s">
        <v>188</v>
      </c>
      <c r="AP26" s="417"/>
      <c r="AQ26" s="186">
        <f>30079.71+74.31</f>
        <v>30154.02</v>
      </c>
      <c r="AR26" s="186">
        <f>74.31+2717.35</f>
        <v>2791.66</v>
      </c>
      <c r="AS26" s="225">
        <f t="shared" si="14"/>
        <v>32871.369999999995</v>
      </c>
      <c r="AT26" s="186">
        <f t="shared" si="15"/>
        <v>46255.689999999995</v>
      </c>
      <c r="AU26" s="186">
        <f t="shared" si="16"/>
        <v>8091.3600000000079</v>
      </c>
      <c r="AV26" s="186">
        <v>8091.3600000000079</v>
      </c>
      <c r="AX26" s="460"/>
    </row>
    <row r="27" spans="1:51" s="198" customFormat="1" ht="22.5">
      <c r="A27" s="201">
        <v>6.2</v>
      </c>
      <c r="B27" s="192" t="s">
        <v>53</v>
      </c>
      <c r="C27" s="171" t="s">
        <v>334</v>
      </c>
      <c r="D27" s="202" t="s">
        <v>379</v>
      </c>
      <c r="E27" s="324" t="s">
        <v>94</v>
      </c>
      <c r="F27" s="195">
        <v>73656</v>
      </c>
      <c r="G27" s="194">
        <v>73656</v>
      </c>
      <c r="H27" s="194">
        <v>911554.99</v>
      </c>
      <c r="I27" s="194">
        <v>0</v>
      </c>
      <c r="J27" s="195">
        <v>911554.99</v>
      </c>
      <c r="K27" s="195">
        <v>0</v>
      </c>
      <c r="L27" s="195">
        <v>0</v>
      </c>
      <c r="M27" s="194">
        <v>0</v>
      </c>
      <c r="N27" s="194">
        <v>0</v>
      </c>
      <c r="O27" s="194">
        <v>0</v>
      </c>
      <c r="P27" s="194">
        <v>0</v>
      </c>
      <c r="Q27" s="194">
        <v>0</v>
      </c>
      <c r="R27" s="194">
        <v>0</v>
      </c>
      <c r="S27" s="196">
        <v>911554.99</v>
      </c>
      <c r="T27" s="196">
        <v>0</v>
      </c>
      <c r="U27" s="196">
        <v>0</v>
      </c>
      <c r="V27" s="194">
        <v>0</v>
      </c>
      <c r="W27" s="194">
        <v>0</v>
      </c>
      <c r="X27" s="194">
        <v>0</v>
      </c>
      <c r="Y27" s="194">
        <v>0</v>
      </c>
      <c r="Z27" s="194">
        <v>0</v>
      </c>
      <c r="AA27" s="194">
        <f t="shared" ref="AA27:AA30" si="43">Z27</f>
        <v>0</v>
      </c>
      <c r="AB27" s="194">
        <f t="shared" si="42"/>
        <v>73656</v>
      </c>
      <c r="AC27" s="194">
        <v>911554.99</v>
      </c>
      <c r="AD27" s="194">
        <v>911554.99</v>
      </c>
      <c r="AE27" s="267">
        <v>0</v>
      </c>
      <c r="AF27" s="267">
        <v>0</v>
      </c>
      <c r="AG27" s="267">
        <v>0</v>
      </c>
      <c r="AH27" s="267">
        <f t="shared" si="8"/>
        <v>0</v>
      </c>
      <c r="AI27" s="267">
        <f t="shared" si="9"/>
        <v>0</v>
      </c>
      <c r="AJ27" s="267">
        <v>0</v>
      </c>
      <c r="AK27" s="267">
        <f t="shared" si="10"/>
        <v>0</v>
      </c>
      <c r="AL27" s="267">
        <f t="shared" si="11"/>
        <v>0</v>
      </c>
      <c r="AM27" s="267">
        <f t="shared" si="12"/>
        <v>73656</v>
      </c>
      <c r="AN27" s="194">
        <v>73656</v>
      </c>
      <c r="AO27" s="260" t="s">
        <v>78</v>
      </c>
      <c r="AP27" s="417"/>
      <c r="AQ27" s="186"/>
      <c r="AR27" s="186">
        <v>0</v>
      </c>
      <c r="AS27" s="225">
        <f t="shared" si="14"/>
        <v>0</v>
      </c>
      <c r="AT27" s="186">
        <f t="shared" si="15"/>
        <v>0</v>
      </c>
      <c r="AU27" s="186">
        <f t="shared" si="16"/>
        <v>73656</v>
      </c>
      <c r="AV27" s="186">
        <v>74400</v>
      </c>
    </row>
    <row r="28" spans="1:51" s="198" customFormat="1" ht="22.5">
      <c r="A28" s="201">
        <v>6.3</v>
      </c>
      <c r="B28" s="192" t="s">
        <v>53</v>
      </c>
      <c r="C28" s="171" t="s">
        <v>397</v>
      </c>
      <c r="D28" s="202" t="s">
        <v>379</v>
      </c>
      <c r="E28" s="324" t="s">
        <v>94</v>
      </c>
      <c r="F28" s="195">
        <v>617084.80000000005</v>
      </c>
      <c r="G28" s="194">
        <v>617084.80000000005</v>
      </c>
      <c r="H28" s="194">
        <v>911554.99</v>
      </c>
      <c r="I28" s="194">
        <v>0</v>
      </c>
      <c r="J28" s="195">
        <v>911554.99</v>
      </c>
      <c r="K28" s="195">
        <v>0</v>
      </c>
      <c r="L28" s="195">
        <v>0</v>
      </c>
      <c r="M28" s="194">
        <v>0</v>
      </c>
      <c r="N28" s="194">
        <v>0</v>
      </c>
      <c r="O28" s="194">
        <v>0</v>
      </c>
      <c r="P28" s="194">
        <v>0</v>
      </c>
      <c r="Q28" s="194">
        <v>0</v>
      </c>
      <c r="R28" s="194">
        <v>0</v>
      </c>
      <c r="S28" s="196">
        <v>911554.99</v>
      </c>
      <c r="T28" s="196">
        <v>0</v>
      </c>
      <c r="U28" s="196">
        <v>0</v>
      </c>
      <c r="V28" s="194">
        <v>0</v>
      </c>
      <c r="W28" s="194">
        <v>0</v>
      </c>
      <c r="X28" s="194">
        <v>0</v>
      </c>
      <c r="Y28" s="194">
        <v>0</v>
      </c>
      <c r="Z28" s="194">
        <v>0</v>
      </c>
      <c r="AA28" s="194">
        <f t="shared" si="43"/>
        <v>0</v>
      </c>
      <c r="AB28" s="194">
        <f t="shared" si="42"/>
        <v>617084.80000000005</v>
      </c>
      <c r="AC28" s="194">
        <v>911554.99</v>
      </c>
      <c r="AD28" s="194">
        <v>911554.99</v>
      </c>
      <c r="AE28" s="267">
        <v>0</v>
      </c>
      <c r="AF28" s="267">
        <v>0</v>
      </c>
      <c r="AG28" s="267">
        <v>0</v>
      </c>
      <c r="AH28" s="267">
        <f t="shared" si="8"/>
        <v>0</v>
      </c>
      <c r="AI28" s="267">
        <f t="shared" si="9"/>
        <v>0</v>
      </c>
      <c r="AJ28" s="267">
        <v>0</v>
      </c>
      <c r="AK28" s="267">
        <f t="shared" si="10"/>
        <v>0</v>
      </c>
      <c r="AL28" s="267">
        <f t="shared" si="11"/>
        <v>0</v>
      </c>
      <c r="AM28" s="267">
        <f t="shared" si="12"/>
        <v>617084.80000000005</v>
      </c>
      <c r="AN28" s="194">
        <v>617084.80000000005</v>
      </c>
      <c r="AO28" s="260" t="s">
        <v>78</v>
      </c>
      <c r="AP28" s="417"/>
      <c r="AQ28" s="186"/>
      <c r="AR28" s="186">
        <v>0</v>
      </c>
      <c r="AS28" s="225">
        <f t="shared" si="14"/>
        <v>0</v>
      </c>
      <c r="AT28" s="186">
        <f t="shared" si="15"/>
        <v>0</v>
      </c>
      <c r="AU28" s="186">
        <f t="shared" si="16"/>
        <v>617084.80000000005</v>
      </c>
      <c r="AV28" s="186">
        <v>617084.80000000005</v>
      </c>
    </row>
    <row r="29" spans="1:51" s="198" customFormat="1" ht="33.75">
      <c r="A29" s="201">
        <v>6.4</v>
      </c>
      <c r="B29" s="192" t="s">
        <v>53</v>
      </c>
      <c r="C29" s="171" t="s">
        <v>665</v>
      </c>
      <c r="D29" s="202" t="s">
        <v>379</v>
      </c>
      <c r="E29" s="324" t="s">
        <v>94</v>
      </c>
      <c r="F29" s="195">
        <v>230000</v>
      </c>
      <c r="G29" s="194">
        <v>0</v>
      </c>
      <c r="H29" s="194">
        <v>911554.99</v>
      </c>
      <c r="I29" s="194">
        <v>0</v>
      </c>
      <c r="J29" s="195">
        <v>911554.99</v>
      </c>
      <c r="K29" s="195">
        <v>0</v>
      </c>
      <c r="L29" s="195">
        <v>0</v>
      </c>
      <c r="M29" s="194">
        <v>0</v>
      </c>
      <c r="N29" s="194">
        <v>0</v>
      </c>
      <c r="O29" s="194">
        <v>0</v>
      </c>
      <c r="P29" s="194">
        <v>0</v>
      </c>
      <c r="Q29" s="194">
        <v>0</v>
      </c>
      <c r="R29" s="194">
        <v>0</v>
      </c>
      <c r="S29" s="196">
        <v>911554.99</v>
      </c>
      <c r="T29" s="196">
        <v>0</v>
      </c>
      <c r="U29" s="196">
        <v>0</v>
      </c>
      <c r="V29" s="194">
        <v>0</v>
      </c>
      <c r="W29" s="194">
        <v>0</v>
      </c>
      <c r="X29" s="194">
        <v>0</v>
      </c>
      <c r="Y29" s="194">
        <v>0</v>
      </c>
      <c r="Z29" s="194">
        <v>0</v>
      </c>
      <c r="AA29" s="194">
        <f t="shared" si="43"/>
        <v>0</v>
      </c>
      <c r="AB29" s="194">
        <f t="shared" si="42"/>
        <v>230000</v>
      </c>
      <c r="AC29" s="194">
        <v>911554.99</v>
      </c>
      <c r="AD29" s="194">
        <v>911554.99</v>
      </c>
      <c r="AE29" s="267">
        <v>0</v>
      </c>
      <c r="AF29" s="267">
        <v>0</v>
      </c>
      <c r="AG29" s="267">
        <v>0</v>
      </c>
      <c r="AH29" s="267">
        <f t="shared" ref="AH29" si="44">SUM(AE29:AG29)</f>
        <v>0</v>
      </c>
      <c r="AI29" s="267">
        <f t="shared" si="9"/>
        <v>0</v>
      </c>
      <c r="AJ29" s="267">
        <v>0</v>
      </c>
      <c r="AK29" s="267">
        <f t="shared" si="10"/>
        <v>0</v>
      </c>
      <c r="AL29" s="267">
        <f t="shared" si="11"/>
        <v>0</v>
      </c>
      <c r="AM29" s="267">
        <f t="shared" si="12"/>
        <v>230000</v>
      </c>
      <c r="AN29" s="194">
        <v>230000</v>
      </c>
      <c r="AO29" s="260" t="s">
        <v>187</v>
      </c>
      <c r="AP29" s="417"/>
      <c r="AQ29" s="186"/>
      <c r="AR29" s="186">
        <v>0</v>
      </c>
      <c r="AS29" s="225">
        <f t="shared" si="14"/>
        <v>0</v>
      </c>
      <c r="AT29" s="186">
        <f t="shared" si="15"/>
        <v>0</v>
      </c>
      <c r="AU29" s="186">
        <f t="shared" si="16"/>
        <v>230000</v>
      </c>
      <c r="AV29" s="186">
        <v>617084.80000000005</v>
      </c>
    </row>
    <row r="30" spans="1:51" s="198" customFormat="1" ht="22.5">
      <c r="A30" s="201">
        <v>6.5</v>
      </c>
      <c r="B30" s="192" t="s">
        <v>53</v>
      </c>
      <c r="C30" s="171" t="s">
        <v>398</v>
      </c>
      <c r="D30" s="202" t="s">
        <v>379</v>
      </c>
      <c r="E30" s="324" t="s">
        <v>94</v>
      </c>
      <c r="F30" s="195">
        <v>1812.48</v>
      </c>
      <c r="G30" s="194">
        <v>0</v>
      </c>
      <c r="H30" s="194">
        <v>911554.99</v>
      </c>
      <c r="I30" s="194">
        <v>0</v>
      </c>
      <c r="J30" s="195">
        <v>911554.99</v>
      </c>
      <c r="K30" s="195">
        <v>0</v>
      </c>
      <c r="L30" s="195">
        <v>0</v>
      </c>
      <c r="M30" s="194">
        <v>0</v>
      </c>
      <c r="N30" s="194">
        <v>0</v>
      </c>
      <c r="O30" s="194">
        <v>0</v>
      </c>
      <c r="P30" s="194">
        <v>0</v>
      </c>
      <c r="Q30" s="194">
        <v>0</v>
      </c>
      <c r="R30" s="194">
        <v>0</v>
      </c>
      <c r="S30" s="196">
        <v>911554.99</v>
      </c>
      <c r="T30" s="196">
        <v>0</v>
      </c>
      <c r="U30" s="196">
        <v>0</v>
      </c>
      <c r="V30" s="194">
        <v>0</v>
      </c>
      <c r="W30" s="194">
        <v>0</v>
      </c>
      <c r="X30" s="194">
        <v>0</v>
      </c>
      <c r="Y30" s="194">
        <v>0</v>
      </c>
      <c r="Z30" s="194">
        <v>0</v>
      </c>
      <c r="AA30" s="194">
        <f t="shared" si="43"/>
        <v>0</v>
      </c>
      <c r="AB30" s="194">
        <f t="shared" si="42"/>
        <v>1812.48</v>
      </c>
      <c r="AC30" s="194">
        <v>911554.99</v>
      </c>
      <c r="AD30" s="194">
        <v>911554.99</v>
      </c>
      <c r="AE30" s="267">
        <v>0</v>
      </c>
      <c r="AF30" s="267">
        <v>0</v>
      </c>
      <c r="AG30" s="267">
        <v>0</v>
      </c>
      <c r="AH30" s="267">
        <f t="shared" si="8"/>
        <v>0</v>
      </c>
      <c r="AI30" s="267">
        <f t="shared" si="9"/>
        <v>0</v>
      </c>
      <c r="AJ30" s="267">
        <v>0</v>
      </c>
      <c r="AK30" s="267">
        <f t="shared" si="10"/>
        <v>0</v>
      </c>
      <c r="AL30" s="267">
        <f t="shared" si="11"/>
        <v>0</v>
      </c>
      <c r="AM30" s="267">
        <f t="shared" si="12"/>
        <v>1812.48</v>
      </c>
      <c r="AN30" s="194">
        <v>1812.48</v>
      </c>
      <c r="AO30" s="479" t="s">
        <v>229</v>
      </c>
      <c r="AP30" s="417"/>
      <c r="AQ30" s="186"/>
      <c r="AR30" s="186">
        <v>0</v>
      </c>
      <c r="AS30" s="225">
        <f t="shared" si="14"/>
        <v>0</v>
      </c>
      <c r="AT30" s="186">
        <f t="shared" si="15"/>
        <v>0</v>
      </c>
      <c r="AU30" s="186">
        <f t="shared" si="16"/>
        <v>1812.48</v>
      </c>
      <c r="AV30" s="186">
        <v>231068.48</v>
      </c>
    </row>
    <row r="31" spans="1:51" s="269" customFormat="1" ht="45">
      <c r="A31" s="261">
        <v>7</v>
      </c>
      <c r="B31" s="262" t="s">
        <v>138</v>
      </c>
      <c r="C31" s="171" t="s">
        <v>113</v>
      </c>
      <c r="D31" s="272" t="s">
        <v>115</v>
      </c>
      <c r="E31" s="273" t="s">
        <v>90</v>
      </c>
      <c r="F31" s="274">
        <v>69668.36</v>
      </c>
      <c r="G31" s="267">
        <v>69668.36</v>
      </c>
      <c r="H31" s="267">
        <v>0</v>
      </c>
      <c r="I31" s="264">
        <f t="shared" si="0"/>
        <v>69668.36</v>
      </c>
      <c r="J31" s="266">
        <v>0</v>
      </c>
      <c r="K31" s="266">
        <v>0</v>
      </c>
      <c r="L31" s="266">
        <v>0</v>
      </c>
      <c r="M31" s="265">
        <f t="shared" si="1"/>
        <v>0</v>
      </c>
      <c r="N31" s="265">
        <v>6306.39</v>
      </c>
      <c r="O31" s="266">
        <f t="shared" si="2"/>
        <v>6306.39</v>
      </c>
      <c r="P31" s="266">
        <v>5079.3100000000004</v>
      </c>
      <c r="Q31" s="266">
        <f t="shared" si="3"/>
        <v>5079.3100000000004</v>
      </c>
      <c r="R31" s="267">
        <f t="shared" si="4"/>
        <v>64589.05</v>
      </c>
      <c r="S31" s="266">
        <v>8648.86</v>
      </c>
      <c r="T31" s="266">
        <v>0</v>
      </c>
      <c r="U31" s="266">
        <v>1227.08</v>
      </c>
      <c r="V31" s="265">
        <f t="shared" si="5"/>
        <v>9875.94</v>
      </c>
      <c r="W31" s="265">
        <v>0</v>
      </c>
      <c r="X31" s="265">
        <v>0</v>
      </c>
      <c r="Y31" s="266">
        <f t="shared" si="6"/>
        <v>9875.94</v>
      </c>
      <c r="Z31" s="266">
        <v>0</v>
      </c>
      <c r="AA31" s="266">
        <f t="shared" ref="AA31:AA32" si="45">Q31+S31+X31</f>
        <v>13728.170000000002</v>
      </c>
      <c r="AB31" s="267">
        <f t="shared" si="7"/>
        <v>55940.19</v>
      </c>
      <c r="AC31" s="275">
        <v>64589.05</v>
      </c>
      <c r="AD31" s="275">
        <v>55940.19</v>
      </c>
      <c r="AE31" s="267">
        <v>0</v>
      </c>
      <c r="AF31" s="267">
        <v>0</v>
      </c>
      <c r="AG31" s="267">
        <v>0</v>
      </c>
      <c r="AH31" s="267">
        <f t="shared" si="8"/>
        <v>0</v>
      </c>
      <c r="AI31" s="267">
        <f t="shared" si="9"/>
        <v>13728.170000000002</v>
      </c>
      <c r="AJ31" s="267">
        <v>0</v>
      </c>
      <c r="AK31" s="267">
        <f t="shared" si="10"/>
        <v>0</v>
      </c>
      <c r="AL31" s="267">
        <f t="shared" si="11"/>
        <v>13728.170000000002</v>
      </c>
      <c r="AM31" s="267">
        <f t="shared" si="12"/>
        <v>55940.19</v>
      </c>
      <c r="AN31" s="194">
        <v>16575.48</v>
      </c>
      <c r="AO31" s="260"/>
      <c r="AP31" s="421"/>
      <c r="AQ31" s="268"/>
      <c r="AR31" s="268">
        <v>0</v>
      </c>
      <c r="AS31" s="225">
        <f t="shared" si="14"/>
        <v>0</v>
      </c>
      <c r="AT31" s="186">
        <f t="shared" si="15"/>
        <v>13728.170000000002</v>
      </c>
      <c r="AU31" s="186">
        <f t="shared" si="16"/>
        <v>55940.19</v>
      </c>
      <c r="AV31" s="186">
        <v>24000</v>
      </c>
      <c r="AX31" s="461"/>
      <c r="AY31" s="198" t="s">
        <v>694</v>
      </c>
    </row>
    <row r="32" spans="1:51" s="269" customFormat="1" ht="56.25">
      <c r="A32" s="261">
        <v>8</v>
      </c>
      <c r="B32" s="262" t="s">
        <v>138</v>
      </c>
      <c r="C32" s="171" t="s">
        <v>385</v>
      </c>
      <c r="D32" s="272" t="s">
        <v>386</v>
      </c>
      <c r="E32" s="273" t="s">
        <v>103</v>
      </c>
      <c r="F32" s="274">
        <v>200000</v>
      </c>
      <c r="G32" s="267">
        <v>0</v>
      </c>
      <c r="H32" s="267">
        <v>0</v>
      </c>
      <c r="I32" s="264">
        <f>F32-H32</f>
        <v>200000</v>
      </c>
      <c r="J32" s="266">
        <v>0</v>
      </c>
      <c r="K32" s="266">
        <v>0</v>
      </c>
      <c r="L32" s="266">
        <v>0</v>
      </c>
      <c r="M32" s="265">
        <f>SUM(J32:L32)</f>
        <v>0</v>
      </c>
      <c r="N32" s="265">
        <v>0</v>
      </c>
      <c r="O32" s="266">
        <f>M32+N32</f>
        <v>0</v>
      </c>
      <c r="P32" s="266">
        <v>0</v>
      </c>
      <c r="Q32" s="266">
        <f>H32+P32</f>
        <v>0</v>
      </c>
      <c r="R32" s="267">
        <f>F32-Q32</f>
        <v>200000</v>
      </c>
      <c r="S32" s="266">
        <v>0</v>
      </c>
      <c r="T32" s="266">
        <v>0</v>
      </c>
      <c r="U32" s="266">
        <v>0</v>
      </c>
      <c r="V32" s="265">
        <f>SUM(S32:U32)</f>
        <v>0</v>
      </c>
      <c r="W32" s="265">
        <v>0</v>
      </c>
      <c r="X32" s="265">
        <v>0</v>
      </c>
      <c r="Y32" s="266">
        <f>V32+W32</f>
        <v>0</v>
      </c>
      <c r="Z32" s="266">
        <v>0</v>
      </c>
      <c r="AA32" s="266">
        <f t="shared" si="45"/>
        <v>0</v>
      </c>
      <c r="AB32" s="267">
        <f>F32-AA32</f>
        <v>200000</v>
      </c>
      <c r="AC32" s="267">
        <v>0</v>
      </c>
      <c r="AD32" s="267">
        <v>0</v>
      </c>
      <c r="AE32" s="267">
        <v>0</v>
      </c>
      <c r="AF32" s="267">
        <v>0</v>
      </c>
      <c r="AG32" s="267">
        <v>0</v>
      </c>
      <c r="AH32" s="267">
        <f t="shared" si="8"/>
        <v>0</v>
      </c>
      <c r="AI32" s="267">
        <f t="shared" si="9"/>
        <v>0</v>
      </c>
      <c r="AJ32" s="267">
        <v>0</v>
      </c>
      <c r="AK32" s="267">
        <f t="shared" si="10"/>
        <v>0</v>
      </c>
      <c r="AL32" s="267">
        <f t="shared" si="11"/>
        <v>0</v>
      </c>
      <c r="AM32" s="267">
        <f t="shared" si="12"/>
        <v>200000</v>
      </c>
      <c r="AN32" s="267">
        <v>1000</v>
      </c>
      <c r="AO32" s="260" t="s">
        <v>495</v>
      </c>
      <c r="AP32" s="421"/>
      <c r="AQ32" s="268"/>
      <c r="AR32" s="268"/>
      <c r="AS32" s="225">
        <f t="shared" si="14"/>
        <v>0</v>
      </c>
      <c r="AT32" s="186">
        <f t="shared" si="15"/>
        <v>0</v>
      </c>
      <c r="AU32" s="186">
        <f t="shared" si="16"/>
        <v>200000</v>
      </c>
      <c r="AV32" s="186">
        <v>36000</v>
      </c>
    </row>
    <row r="33" spans="1:50" s="290" customFormat="1" ht="33.75">
      <c r="A33" s="281">
        <v>9</v>
      </c>
      <c r="B33" s="282" t="s">
        <v>59</v>
      </c>
      <c r="C33" s="170" t="s">
        <v>305</v>
      </c>
      <c r="D33" s="283" t="s">
        <v>306</v>
      </c>
      <c r="E33" s="284" t="s">
        <v>95</v>
      </c>
      <c r="F33" s="285">
        <v>7000000</v>
      </c>
      <c r="G33" s="285">
        <v>3029875.67</v>
      </c>
      <c r="H33" s="285">
        <f t="shared" ref="H33:Y33" si="46">SUM(H34:H55)</f>
        <v>0</v>
      </c>
      <c r="I33" s="285">
        <f t="shared" si="46"/>
        <v>718.46</v>
      </c>
      <c r="J33" s="285">
        <f t="shared" si="46"/>
        <v>0</v>
      </c>
      <c r="K33" s="285">
        <f t="shared" si="46"/>
        <v>0</v>
      </c>
      <c r="L33" s="285">
        <f t="shared" si="46"/>
        <v>0</v>
      </c>
      <c r="M33" s="285">
        <f t="shared" si="46"/>
        <v>0</v>
      </c>
      <c r="N33" s="285">
        <f t="shared" si="46"/>
        <v>0</v>
      </c>
      <c r="O33" s="285">
        <f t="shared" si="46"/>
        <v>0</v>
      </c>
      <c r="P33" s="285">
        <f t="shared" si="46"/>
        <v>0</v>
      </c>
      <c r="Q33" s="285">
        <f t="shared" si="46"/>
        <v>0</v>
      </c>
      <c r="R33" s="285">
        <f t="shared" si="46"/>
        <v>5523509.29</v>
      </c>
      <c r="S33" s="285">
        <f t="shared" si="46"/>
        <v>0</v>
      </c>
      <c r="T33" s="285">
        <f t="shared" si="46"/>
        <v>0</v>
      </c>
      <c r="U33" s="285">
        <f t="shared" si="46"/>
        <v>0</v>
      </c>
      <c r="V33" s="285">
        <f t="shared" si="46"/>
        <v>0</v>
      </c>
      <c r="W33" s="285">
        <f t="shared" si="46"/>
        <v>10000</v>
      </c>
      <c r="X33" s="287">
        <f t="shared" si="46"/>
        <v>0</v>
      </c>
      <c r="Y33" s="285">
        <f t="shared" si="46"/>
        <v>10000</v>
      </c>
      <c r="Z33" s="287">
        <v>86693.14</v>
      </c>
      <c r="AA33" s="286">
        <f>1376062.36+86693.15</f>
        <v>1462755.51</v>
      </c>
      <c r="AB33" s="287">
        <f>F33-AA33</f>
        <v>5537244.4900000002</v>
      </c>
      <c r="AC33" s="285">
        <f>SUM(AC34:AC55)</f>
        <v>18000</v>
      </c>
      <c r="AD33" s="285">
        <f>SUM(AD34:AD55)</f>
        <v>6952937.9699999997</v>
      </c>
      <c r="AE33" s="287">
        <v>13735.2</v>
      </c>
      <c r="AF33" s="287">
        <v>0</v>
      </c>
      <c r="AG33" s="287">
        <v>0</v>
      </c>
      <c r="AH33" s="287">
        <f t="shared" si="8"/>
        <v>13735.2</v>
      </c>
      <c r="AI33" s="287">
        <f t="shared" si="9"/>
        <v>1701186.81</v>
      </c>
      <c r="AJ33" s="287">
        <v>150000</v>
      </c>
      <c r="AK33" s="287">
        <f t="shared" si="10"/>
        <v>163735.20000000001</v>
      </c>
      <c r="AL33" s="287">
        <f t="shared" si="11"/>
        <v>1626490.71</v>
      </c>
      <c r="AM33" s="287">
        <f t="shared" si="12"/>
        <v>5298813.1899999995</v>
      </c>
      <c r="AN33" s="285">
        <v>5293512.25</v>
      </c>
      <c r="AO33" s="288" t="s">
        <v>23</v>
      </c>
      <c r="AP33" s="424"/>
      <c r="AQ33" s="289"/>
      <c r="AR33" s="289">
        <f>SUM(AR34:AR55)</f>
        <v>224696.1</v>
      </c>
      <c r="AS33" s="289">
        <f t="shared" si="14"/>
        <v>238431.30000000002</v>
      </c>
      <c r="AT33" s="289">
        <f>AA33+AS33</f>
        <v>1701186.81</v>
      </c>
      <c r="AU33" s="199">
        <f t="shared" si="16"/>
        <v>5298813.1899999995</v>
      </c>
      <c r="AV33" s="289">
        <v>5298813.1899999995</v>
      </c>
    </row>
    <row r="34" spans="1:50" s="269" customFormat="1" ht="38.25">
      <c r="A34" s="261">
        <v>9.1</v>
      </c>
      <c r="B34" s="262" t="s">
        <v>59</v>
      </c>
      <c r="C34" s="171" t="s">
        <v>307</v>
      </c>
      <c r="D34" s="276" t="s">
        <v>306</v>
      </c>
      <c r="E34" s="277" t="s">
        <v>100</v>
      </c>
      <c r="F34" s="278">
        <v>35451.17</v>
      </c>
      <c r="G34" s="279">
        <v>35451.17</v>
      </c>
      <c r="H34" s="279"/>
      <c r="I34" s="264"/>
      <c r="J34" s="266"/>
      <c r="K34" s="266"/>
      <c r="L34" s="266"/>
      <c r="M34" s="265"/>
      <c r="N34" s="265"/>
      <c r="O34" s="266"/>
      <c r="P34" s="266"/>
      <c r="Q34" s="266">
        <v>0</v>
      </c>
      <c r="R34" s="267">
        <f t="shared" si="4"/>
        <v>35451.17</v>
      </c>
      <c r="S34" s="266">
        <v>0</v>
      </c>
      <c r="T34" s="266">
        <v>0</v>
      </c>
      <c r="U34" s="266">
        <v>0</v>
      </c>
      <c r="V34" s="264">
        <f t="shared" ref="V34:V55" si="47">S34+T34+U34</f>
        <v>0</v>
      </c>
      <c r="W34" s="265">
        <v>10000</v>
      </c>
      <c r="X34" s="265">
        <v>0</v>
      </c>
      <c r="Y34" s="266">
        <f t="shared" si="6"/>
        <v>10000</v>
      </c>
      <c r="Z34" s="266">
        <v>0</v>
      </c>
      <c r="AA34" s="266">
        <f t="shared" ref="AA34:AA74" si="48">Q34+S34+X34+Z34</f>
        <v>0</v>
      </c>
      <c r="AB34" s="267">
        <f t="shared" ref="AB34:AB97" si="49">F34-AA34</f>
        <v>35451.17</v>
      </c>
      <c r="AC34" s="280"/>
      <c r="AD34" s="280">
        <v>53051</v>
      </c>
      <c r="AE34" s="267">
        <v>0</v>
      </c>
      <c r="AF34" s="267">
        <v>0</v>
      </c>
      <c r="AG34" s="267">
        <v>0</v>
      </c>
      <c r="AH34" s="267">
        <f t="shared" si="8"/>
        <v>0</v>
      </c>
      <c r="AI34" s="267">
        <f t="shared" si="9"/>
        <v>33033.480000000003</v>
      </c>
      <c r="AJ34" s="267">
        <v>50000</v>
      </c>
      <c r="AK34" s="267">
        <f t="shared" si="10"/>
        <v>50000</v>
      </c>
      <c r="AL34" s="267">
        <f t="shared" si="11"/>
        <v>50000</v>
      </c>
      <c r="AM34" s="267">
        <f t="shared" si="12"/>
        <v>2417.6899999999951</v>
      </c>
      <c r="AN34" s="280">
        <v>2417.69</v>
      </c>
      <c r="AO34" s="260" t="s">
        <v>188</v>
      </c>
      <c r="AP34" s="421"/>
      <c r="AQ34" s="268"/>
      <c r="AR34" s="268">
        <v>33033.480000000003</v>
      </c>
      <c r="AS34" s="225">
        <f t="shared" si="14"/>
        <v>33033.480000000003</v>
      </c>
      <c r="AT34" s="268">
        <f t="shared" ref="AT34:AT77" si="50">AA34+AS34</f>
        <v>33033.480000000003</v>
      </c>
      <c r="AU34" s="186">
        <f t="shared" si="16"/>
        <v>2417.6899999999951</v>
      </c>
      <c r="AV34" s="268">
        <v>2471.69</v>
      </c>
      <c r="AX34" s="461"/>
    </row>
    <row r="35" spans="1:50" s="269" customFormat="1" ht="33.75">
      <c r="A35" s="261">
        <v>9.1999999999999993</v>
      </c>
      <c r="B35" s="262" t="s">
        <v>59</v>
      </c>
      <c r="C35" s="171" t="s">
        <v>376</v>
      </c>
      <c r="D35" s="276" t="s">
        <v>306</v>
      </c>
      <c r="E35" s="292" t="s">
        <v>90</v>
      </c>
      <c r="F35" s="279">
        <v>122881.62</v>
      </c>
      <c r="G35" s="279">
        <v>122881.62</v>
      </c>
      <c r="H35" s="279"/>
      <c r="I35" s="264"/>
      <c r="J35" s="266"/>
      <c r="K35" s="266"/>
      <c r="L35" s="266"/>
      <c r="M35" s="265"/>
      <c r="N35" s="265"/>
      <c r="O35" s="266"/>
      <c r="P35" s="266"/>
      <c r="Q35" s="266">
        <v>0</v>
      </c>
      <c r="R35" s="267">
        <f t="shared" si="4"/>
        <v>122881.62</v>
      </c>
      <c r="S35" s="266">
        <v>0</v>
      </c>
      <c r="T35" s="266">
        <v>0</v>
      </c>
      <c r="U35" s="266">
        <v>0</v>
      </c>
      <c r="V35" s="264">
        <f t="shared" si="47"/>
        <v>0</v>
      </c>
      <c r="W35" s="265">
        <v>0</v>
      </c>
      <c r="X35" s="265">
        <v>0</v>
      </c>
      <c r="Y35" s="266">
        <f t="shared" si="6"/>
        <v>0</v>
      </c>
      <c r="Z35" s="266">
        <v>0</v>
      </c>
      <c r="AA35" s="266">
        <f t="shared" si="48"/>
        <v>0</v>
      </c>
      <c r="AB35" s="267">
        <f t="shared" si="49"/>
        <v>122881.62</v>
      </c>
      <c r="AC35" s="280"/>
      <c r="AD35" s="280">
        <v>186000</v>
      </c>
      <c r="AE35" s="267">
        <v>0</v>
      </c>
      <c r="AF35" s="267">
        <v>0</v>
      </c>
      <c r="AG35" s="267">
        <v>0</v>
      </c>
      <c r="AH35" s="267">
        <f t="shared" si="8"/>
        <v>0</v>
      </c>
      <c r="AI35" s="267">
        <f t="shared" si="9"/>
        <v>0</v>
      </c>
      <c r="AJ35" s="267">
        <v>25000</v>
      </c>
      <c r="AK35" s="267">
        <f t="shared" si="10"/>
        <v>25000</v>
      </c>
      <c r="AL35" s="267">
        <f t="shared" si="11"/>
        <v>25000</v>
      </c>
      <c r="AM35" s="267">
        <f t="shared" si="12"/>
        <v>122881.62</v>
      </c>
      <c r="AN35" s="280">
        <v>122881.62</v>
      </c>
      <c r="AO35" s="260" t="s">
        <v>695</v>
      </c>
      <c r="AP35" s="421"/>
      <c r="AQ35" s="268"/>
      <c r="AR35" s="268">
        <v>0</v>
      </c>
      <c r="AS35" s="225">
        <f t="shared" si="14"/>
        <v>0</v>
      </c>
      <c r="AT35" s="268">
        <f t="shared" si="50"/>
        <v>0</v>
      </c>
      <c r="AU35" s="186">
        <f t="shared" si="16"/>
        <v>122881.62</v>
      </c>
      <c r="AV35" s="268">
        <v>122881.62</v>
      </c>
      <c r="AX35" s="461"/>
    </row>
    <row r="36" spans="1:50" s="269" customFormat="1" ht="33.75">
      <c r="A36" s="261">
        <v>9.3000000000000007</v>
      </c>
      <c r="B36" s="262" t="s">
        <v>59</v>
      </c>
      <c r="C36" s="171" t="s">
        <v>400</v>
      </c>
      <c r="D36" s="276" t="s">
        <v>306</v>
      </c>
      <c r="E36" s="277" t="s">
        <v>104</v>
      </c>
      <c r="F36" s="279">
        <v>37665.019999999997</v>
      </c>
      <c r="G36" s="279">
        <v>37665.019999999997</v>
      </c>
      <c r="H36" s="279"/>
      <c r="I36" s="264"/>
      <c r="J36" s="266"/>
      <c r="K36" s="266"/>
      <c r="L36" s="266"/>
      <c r="M36" s="265"/>
      <c r="N36" s="265"/>
      <c r="O36" s="266"/>
      <c r="P36" s="266"/>
      <c r="Q36" s="266">
        <v>0</v>
      </c>
      <c r="R36" s="267">
        <f t="shared" si="4"/>
        <v>37665.019999999997</v>
      </c>
      <c r="S36" s="266">
        <v>0</v>
      </c>
      <c r="T36" s="266">
        <v>0</v>
      </c>
      <c r="U36" s="266">
        <v>0</v>
      </c>
      <c r="V36" s="264">
        <f t="shared" si="47"/>
        <v>0</v>
      </c>
      <c r="W36" s="265">
        <v>0</v>
      </c>
      <c r="X36" s="265">
        <v>0</v>
      </c>
      <c r="Y36" s="266">
        <f t="shared" si="6"/>
        <v>0</v>
      </c>
      <c r="Z36" s="266">
        <v>0</v>
      </c>
      <c r="AA36" s="266">
        <f t="shared" si="48"/>
        <v>0</v>
      </c>
      <c r="AB36" s="267">
        <f t="shared" si="49"/>
        <v>37665.019999999997</v>
      </c>
      <c r="AC36" s="280"/>
      <c r="AD36" s="280">
        <v>300000</v>
      </c>
      <c r="AE36" s="267">
        <v>0</v>
      </c>
      <c r="AF36" s="267">
        <v>0</v>
      </c>
      <c r="AG36" s="267">
        <v>0</v>
      </c>
      <c r="AH36" s="267">
        <f t="shared" si="8"/>
        <v>0</v>
      </c>
      <c r="AI36" s="267">
        <f t="shared" si="9"/>
        <v>0</v>
      </c>
      <c r="AJ36" s="267">
        <v>0</v>
      </c>
      <c r="AK36" s="267">
        <f t="shared" si="10"/>
        <v>0</v>
      </c>
      <c r="AL36" s="267">
        <f t="shared" si="11"/>
        <v>0</v>
      </c>
      <c r="AM36" s="267">
        <f t="shared" si="12"/>
        <v>37665.019999999997</v>
      </c>
      <c r="AN36" s="280">
        <v>37665.019999999997</v>
      </c>
      <c r="AO36" s="260" t="s">
        <v>455</v>
      </c>
      <c r="AP36" s="421"/>
      <c r="AQ36" s="268"/>
      <c r="AR36" s="268">
        <v>0</v>
      </c>
      <c r="AS36" s="225">
        <f t="shared" si="14"/>
        <v>0</v>
      </c>
      <c r="AT36" s="268">
        <f t="shared" si="50"/>
        <v>0</v>
      </c>
      <c r="AU36" s="186">
        <f t="shared" si="16"/>
        <v>37665.019999999997</v>
      </c>
      <c r="AV36" s="268">
        <v>37665.019999999997</v>
      </c>
    </row>
    <row r="37" spans="1:50" s="269" customFormat="1" ht="25.5">
      <c r="A37" s="261">
        <v>9.4</v>
      </c>
      <c r="B37" s="262" t="s">
        <v>59</v>
      </c>
      <c r="C37" s="171" t="s">
        <v>355</v>
      </c>
      <c r="D37" s="276" t="s">
        <v>306</v>
      </c>
      <c r="E37" s="292" t="s">
        <v>98</v>
      </c>
      <c r="F37" s="279">
        <v>47509.46</v>
      </c>
      <c r="G37" s="279">
        <f>F37</f>
        <v>47509.46</v>
      </c>
      <c r="H37" s="279"/>
      <c r="I37" s="264"/>
      <c r="J37" s="266"/>
      <c r="K37" s="266"/>
      <c r="L37" s="266"/>
      <c r="M37" s="265"/>
      <c r="N37" s="265"/>
      <c r="O37" s="266"/>
      <c r="P37" s="266"/>
      <c r="Q37" s="266">
        <v>0</v>
      </c>
      <c r="R37" s="267">
        <f t="shared" si="4"/>
        <v>47509.46</v>
      </c>
      <c r="S37" s="266">
        <v>0</v>
      </c>
      <c r="T37" s="266">
        <v>0</v>
      </c>
      <c r="U37" s="266">
        <v>0</v>
      </c>
      <c r="V37" s="264">
        <f t="shared" si="47"/>
        <v>0</v>
      </c>
      <c r="W37" s="265">
        <v>0</v>
      </c>
      <c r="X37" s="265">
        <v>0</v>
      </c>
      <c r="Y37" s="266">
        <f t="shared" si="6"/>
        <v>0</v>
      </c>
      <c r="Z37" s="266">
        <v>0</v>
      </c>
      <c r="AA37" s="266">
        <f t="shared" si="48"/>
        <v>0</v>
      </c>
      <c r="AB37" s="267">
        <f t="shared" si="49"/>
        <v>47509.46</v>
      </c>
      <c r="AC37" s="280"/>
      <c r="AD37" s="280">
        <v>300000</v>
      </c>
      <c r="AE37" s="267">
        <v>0</v>
      </c>
      <c r="AF37" s="267">
        <v>0</v>
      </c>
      <c r="AG37" s="267">
        <v>0</v>
      </c>
      <c r="AH37" s="267">
        <f t="shared" si="8"/>
        <v>0</v>
      </c>
      <c r="AI37" s="267">
        <f t="shared" si="9"/>
        <v>27653.54</v>
      </c>
      <c r="AJ37" s="267">
        <v>50000</v>
      </c>
      <c r="AK37" s="267">
        <f t="shared" si="10"/>
        <v>50000</v>
      </c>
      <c r="AL37" s="267">
        <f t="shared" si="11"/>
        <v>50000</v>
      </c>
      <c r="AM37" s="267">
        <f t="shared" si="12"/>
        <v>19855.919999999998</v>
      </c>
      <c r="AN37" s="280">
        <v>19855.919999999998</v>
      </c>
      <c r="AO37" s="260" t="s">
        <v>455</v>
      </c>
      <c r="AP37" s="268"/>
      <c r="AQ37" s="268"/>
      <c r="AR37" s="268">
        <f>13312.12+14341.42</f>
        <v>27653.54</v>
      </c>
      <c r="AS37" s="225">
        <f t="shared" si="14"/>
        <v>27653.54</v>
      </c>
      <c r="AT37" s="268">
        <f t="shared" si="50"/>
        <v>27653.54</v>
      </c>
      <c r="AU37" s="186">
        <f t="shared" si="16"/>
        <v>19855.919999999998</v>
      </c>
      <c r="AV37" s="268">
        <v>19855.919999999998</v>
      </c>
      <c r="AX37" s="456"/>
    </row>
    <row r="38" spans="1:50" s="269" customFormat="1" ht="25.5">
      <c r="A38" s="261">
        <v>9.5</v>
      </c>
      <c r="B38" s="262" t="s">
        <v>59</v>
      </c>
      <c r="C38" s="171" t="s">
        <v>399</v>
      </c>
      <c r="D38" s="276" t="s">
        <v>306</v>
      </c>
      <c r="E38" s="292" t="s">
        <v>91</v>
      </c>
      <c r="F38" s="279">
        <v>42408.06</v>
      </c>
      <c r="G38" s="279">
        <v>42408.06</v>
      </c>
      <c r="H38" s="279"/>
      <c r="I38" s="264"/>
      <c r="J38" s="266"/>
      <c r="K38" s="266"/>
      <c r="L38" s="266"/>
      <c r="M38" s="265"/>
      <c r="N38" s="265"/>
      <c r="O38" s="266"/>
      <c r="P38" s="266"/>
      <c r="Q38" s="266">
        <v>0</v>
      </c>
      <c r="R38" s="267">
        <f t="shared" si="4"/>
        <v>42408.06</v>
      </c>
      <c r="S38" s="266">
        <v>0</v>
      </c>
      <c r="T38" s="266">
        <v>0</v>
      </c>
      <c r="U38" s="266">
        <v>0</v>
      </c>
      <c r="V38" s="264">
        <f t="shared" si="47"/>
        <v>0</v>
      </c>
      <c r="W38" s="265">
        <v>0</v>
      </c>
      <c r="X38" s="265">
        <v>0</v>
      </c>
      <c r="Y38" s="266">
        <f t="shared" si="6"/>
        <v>0</v>
      </c>
      <c r="Z38" s="266">
        <v>0</v>
      </c>
      <c r="AA38" s="266">
        <f t="shared" si="48"/>
        <v>0</v>
      </c>
      <c r="AB38" s="267">
        <f t="shared" si="49"/>
        <v>42408.06</v>
      </c>
      <c r="AC38" s="280"/>
      <c r="AD38" s="280">
        <v>300000</v>
      </c>
      <c r="AE38" s="267">
        <v>0</v>
      </c>
      <c r="AF38" s="267">
        <v>0</v>
      </c>
      <c r="AG38" s="267">
        <v>0</v>
      </c>
      <c r="AH38" s="267">
        <f t="shared" si="8"/>
        <v>0</v>
      </c>
      <c r="AI38" s="267">
        <f t="shared" si="9"/>
        <v>20202.2</v>
      </c>
      <c r="AJ38" s="267">
        <v>0</v>
      </c>
      <c r="AK38" s="267">
        <f t="shared" si="10"/>
        <v>0</v>
      </c>
      <c r="AL38" s="267">
        <f t="shared" si="11"/>
        <v>0</v>
      </c>
      <c r="AM38" s="267">
        <f t="shared" si="12"/>
        <v>22205.859999999997</v>
      </c>
      <c r="AN38" s="280">
        <v>22205.86</v>
      </c>
      <c r="AO38" s="260" t="s">
        <v>455</v>
      </c>
      <c r="AP38" s="268"/>
      <c r="AQ38" s="268"/>
      <c r="AR38" s="268">
        <v>20202.2</v>
      </c>
      <c r="AS38" s="225">
        <f t="shared" si="14"/>
        <v>20202.2</v>
      </c>
      <c r="AT38" s="268">
        <f t="shared" si="50"/>
        <v>20202.2</v>
      </c>
      <c r="AU38" s="186">
        <f t="shared" si="16"/>
        <v>22205.859999999997</v>
      </c>
      <c r="AV38" s="268">
        <v>22205.789999999997</v>
      </c>
      <c r="AX38" s="456"/>
    </row>
    <row r="39" spans="1:50" s="269" customFormat="1" ht="25.5">
      <c r="A39" s="261">
        <v>9.6</v>
      </c>
      <c r="B39" s="262" t="s">
        <v>59</v>
      </c>
      <c r="C39" s="171" t="s">
        <v>401</v>
      </c>
      <c r="D39" s="276" t="s">
        <v>306</v>
      </c>
      <c r="E39" s="292" t="s">
        <v>402</v>
      </c>
      <c r="F39" s="278">
        <v>46002.75</v>
      </c>
      <c r="G39" s="279">
        <v>46002.75</v>
      </c>
      <c r="H39" s="279"/>
      <c r="I39" s="264"/>
      <c r="J39" s="266"/>
      <c r="K39" s="266"/>
      <c r="L39" s="266"/>
      <c r="M39" s="265"/>
      <c r="N39" s="265"/>
      <c r="O39" s="266"/>
      <c r="P39" s="266"/>
      <c r="Q39" s="266">
        <v>0</v>
      </c>
      <c r="R39" s="267">
        <f t="shared" si="4"/>
        <v>46002.75</v>
      </c>
      <c r="S39" s="266">
        <v>0</v>
      </c>
      <c r="T39" s="266">
        <v>0</v>
      </c>
      <c r="U39" s="266">
        <v>0</v>
      </c>
      <c r="V39" s="264">
        <f t="shared" si="47"/>
        <v>0</v>
      </c>
      <c r="W39" s="265">
        <v>0</v>
      </c>
      <c r="X39" s="265">
        <v>0</v>
      </c>
      <c r="Y39" s="266">
        <f t="shared" si="6"/>
        <v>0</v>
      </c>
      <c r="Z39" s="266">
        <v>0</v>
      </c>
      <c r="AA39" s="266">
        <f t="shared" si="48"/>
        <v>0</v>
      </c>
      <c r="AB39" s="267">
        <f t="shared" si="49"/>
        <v>46002.75</v>
      </c>
      <c r="AC39" s="280"/>
      <c r="AD39" s="280">
        <v>500000</v>
      </c>
      <c r="AE39" s="267">
        <v>0</v>
      </c>
      <c r="AF39" s="267">
        <v>0</v>
      </c>
      <c r="AG39" s="267">
        <v>0</v>
      </c>
      <c r="AH39" s="267">
        <f t="shared" si="8"/>
        <v>0</v>
      </c>
      <c r="AI39" s="267">
        <f t="shared" si="9"/>
        <v>42826.130000000005</v>
      </c>
      <c r="AJ39" s="267">
        <v>0</v>
      </c>
      <c r="AK39" s="267">
        <f t="shared" si="10"/>
        <v>0</v>
      </c>
      <c r="AL39" s="267">
        <f t="shared" si="11"/>
        <v>0</v>
      </c>
      <c r="AM39" s="267">
        <f t="shared" si="12"/>
        <v>3176.6199999999953</v>
      </c>
      <c r="AN39" s="280">
        <v>3176.62</v>
      </c>
      <c r="AO39" s="260" t="s">
        <v>455</v>
      </c>
      <c r="AP39" s="268"/>
      <c r="AQ39" s="268"/>
      <c r="AR39" s="268">
        <f>27850.81+14975.32</f>
        <v>42826.130000000005</v>
      </c>
      <c r="AS39" s="225">
        <f t="shared" si="14"/>
        <v>42826.130000000005</v>
      </c>
      <c r="AT39" s="268">
        <f t="shared" si="50"/>
        <v>42826.130000000005</v>
      </c>
      <c r="AU39" s="186">
        <f t="shared" si="16"/>
        <v>3176.6199999999953</v>
      </c>
      <c r="AV39" s="268">
        <v>3176.62</v>
      </c>
      <c r="AX39" s="456"/>
    </row>
    <row r="40" spans="1:50" s="269" customFormat="1" ht="25.5">
      <c r="A40" s="261">
        <v>9.6999999999999993</v>
      </c>
      <c r="B40" s="262" t="s">
        <v>59</v>
      </c>
      <c r="C40" s="171" t="s">
        <v>403</v>
      </c>
      <c r="D40" s="276" t="s">
        <v>306</v>
      </c>
      <c r="E40" s="292" t="s">
        <v>103</v>
      </c>
      <c r="F40" s="279">
        <v>48293.57</v>
      </c>
      <c r="G40" s="279">
        <v>48293.57</v>
      </c>
      <c r="H40" s="279"/>
      <c r="I40" s="264"/>
      <c r="J40" s="266"/>
      <c r="K40" s="266"/>
      <c r="L40" s="266"/>
      <c r="M40" s="265"/>
      <c r="N40" s="265"/>
      <c r="O40" s="266"/>
      <c r="P40" s="266"/>
      <c r="Q40" s="266">
        <v>0</v>
      </c>
      <c r="R40" s="267">
        <f t="shared" si="4"/>
        <v>48293.57</v>
      </c>
      <c r="S40" s="266">
        <v>0</v>
      </c>
      <c r="T40" s="266">
        <v>0</v>
      </c>
      <c r="U40" s="266">
        <v>0</v>
      </c>
      <c r="V40" s="264">
        <f t="shared" si="47"/>
        <v>0</v>
      </c>
      <c r="W40" s="265">
        <v>0</v>
      </c>
      <c r="X40" s="265">
        <v>0</v>
      </c>
      <c r="Y40" s="266">
        <f t="shared" si="6"/>
        <v>0</v>
      </c>
      <c r="Z40" s="266">
        <v>0</v>
      </c>
      <c r="AA40" s="266">
        <f t="shared" si="48"/>
        <v>0</v>
      </c>
      <c r="AB40" s="267">
        <f t="shared" si="49"/>
        <v>48293.57</v>
      </c>
      <c r="AC40" s="280"/>
      <c r="AD40" s="280">
        <v>500000</v>
      </c>
      <c r="AE40" s="267">
        <v>0</v>
      </c>
      <c r="AF40" s="267">
        <v>0</v>
      </c>
      <c r="AG40" s="267">
        <v>0</v>
      </c>
      <c r="AH40" s="267">
        <f t="shared" si="8"/>
        <v>0</v>
      </c>
      <c r="AI40" s="267">
        <f t="shared" si="9"/>
        <v>20240.490000000002</v>
      </c>
      <c r="AJ40" s="267">
        <v>25000</v>
      </c>
      <c r="AK40" s="267">
        <f t="shared" si="10"/>
        <v>25000</v>
      </c>
      <c r="AL40" s="267">
        <f t="shared" si="11"/>
        <v>25000</v>
      </c>
      <c r="AM40" s="267">
        <f t="shared" si="12"/>
        <v>28053.079999999998</v>
      </c>
      <c r="AN40" s="280">
        <v>28059.49</v>
      </c>
      <c r="AO40" s="260" t="s">
        <v>455</v>
      </c>
      <c r="AP40" s="421"/>
      <c r="AQ40" s="268"/>
      <c r="AR40" s="268">
        <f>7531.46+12709.03</f>
        <v>20240.490000000002</v>
      </c>
      <c r="AS40" s="225">
        <f t="shared" si="14"/>
        <v>20240.490000000002</v>
      </c>
      <c r="AT40" s="268">
        <f t="shared" si="50"/>
        <v>20240.490000000002</v>
      </c>
      <c r="AU40" s="186">
        <f t="shared" si="16"/>
        <v>28053.079999999998</v>
      </c>
      <c r="AV40" s="268">
        <v>28059.49</v>
      </c>
      <c r="AX40" s="456"/>
    </row>
    <row r="41" spans="1:50" s="269" customFormat="1" ht="25.5">
      <c r="A41" s="261">
        <v>9.8000000000000007</v>
      </c>
      <c r="B41" s="262" t="s">
        <v>59</v>
      </c>
      <c r="C41" s="171" t="s">
        <v>419</v>
      </c>
      <c r="D41" s="276" t="s">
        <v>306</v>
      </c>
      <c r="E41" s="277" t="s">
        <v>92</v>
      </c>
      <c r="F41" s="278">
        <v>290269.46999999997</v>
      </c>
      <c r="G41" s="279">
        <v>290269.46999999997</v>
      </c>
      <c r="H41" s="279"/>
      <c r="I41" s="264"/>
      <c r="J41" s="266"/>
      <c r="K41" s="266"/>
      <c r="L41" s="266"/>
      <c r="M41" s="265"/>
      <c r="N41" s="265"/>
      <c r="O41" s="266"/>
      <c r="P41" s="266"/>
      <c r="Q41" s="266">
        <v>0</v>
      </c>
      <c r="R41" s="267">
        <f t="shared" si="4"/>
        <v>290269.46999999997</v>
      </c>
      <c r="S41" s="266">
        <v>0</v>
      </c>
      <c r="T41" s="266">
        <v>0</v>
      </c>
      <c r="U41" s="266">
        <v>0</v>
      </c>
      <c r="V41" s="264">
        <f t="shared" si="47"/>
        <v>0</v>
      </c>
      <c r="W41" s="265">
        <v>0</v>
      </c>
      <c r="X41" s="265">
        <v>0</v>
      </c>
      <c r="Y41" s="266">
        <f t="shared" si="6"/>
        <v>0</v>
      </c>
      <c r="Z41" s="266">
        <v>0</v>
      </c>
      <c r="AA41" s="266">
        <f t="shared" si="48"/>
        <v>0</v>
      </c>
      <c r="AB41" s="267">
        <f t="shared" si="49"/>
        <v>290269.46999999997</v>
      </c>
      <c r="AC41" s="280"/>
      <c r="AD41" s="280">
        <v>500000</v>
      </c>
      <c r="AE41" s="267">
        <v>0</v>
      </c>
      <c r="AF41" s="267">
        <v>0</v>
      </c>
      <c r="AG41" s="267">
        <v>0</v>
      </c>
      <c r="AH41" s="267">
        <f t="shared" si="8"/>
        <v>0</v>
      </c>
      <c r="AI41" s="267">
        <f t="shared" si="9"/>
        <v>78279.19</v>
      </c>
      <c r="AJ41" s="267">
        <v>0</v>
      </c>
      <c r="AK41" s="267">
        <f t="shared" si="10"/>
        <v>0</v>
      </c>
      <c r="AL41" s="267">
        <f t="shared" si="11"/>
        <v>0</v>
      </c>
      <c r="AM41" s="267">
        <f t="shared" si="12"/>
        <v>211990.27999999997</v>
      </c>
      <c r="AN41" s="280">
        <v>211990.27999999997</v>
      </c>
      <c r="AO41" s="260" t="s">
        <v>455</v>
      </c>
      <c r="AP41" s="421"/>
      <c r="AQ41" s="268"/>
      <c r="AR41" s="268">
        <v>78279.19</v>
      </c>
      <c r="AS41" s="225">
        <f t="shared" si="14"/>
        <v>78279.19</v>
      </c>
      <c r="AT41" s="268">
        <f t="shared" si="50"/>
        <v>78279.19</v>
      </c>
      <c r="AU41" s="186">
        <f t="shared" si="16"/>
        <v>211990.27999999997</v>
      </c>
      <c r="AV41" s="268">
        <v>211990.27999999997</v>
      </c>
      <c r="AX41" s="456"/>
    </row>
    <row r="42" spans="1:50" s="269" customFormat="1" ht="33.75">
      <c r="A42" s="261">
        <v>9.9</v>
      </c>
      <c r="B42" s="262" t="s">
        <v>59</v>
      </c>
      <c r="C42" s="171" t="s">
        <v>418</v>
      </c>
      <c r="D42" s="276" t="s">
        <v>306</v>
      </c>
      <c r="E42" s="277" t="s">
        <v>104</v>
      </c>
      <c r="F42" s="278">
        <v>226356.26</v>
      </c>
      <c r="G42" s="279">
        <f>F42</f>
        <v>226356.26</v>
      </c>
      <c r="H42" s="279"/>
      <c r="I42" s="264"/>
      <c r="J42" s="266"/>
      <c r="K42" s="266"/>
      <c r="L42" s="266"/>
      <c r="M42" s="265"/>
      <c r="N42" s="265"/>
      <c r="O42" s="266"/>
      <c r="P42" s="266"/>
      <c r="Q42" s="266">
        <v>0</v>
      </c>
      <c r="R42" s="267">
        <f t="shared" si="4"/>
        <v>226356.26</v>
      </c>
      <c r="S42" s="266">
        <v>0</v>
      </c>
      <c r="T42" s="266">
        <v>0</v>
      </c>
      <c r="U42" s="266">
        <v>0</v>
      </c>
      <c r="V42" s="264">
        <f t="shared" si="47"/>
        <v>0</v>
      </c>
      <c r="W42" s="265">
        <v>0</v>
      </c>
      <c r="X42" s="265">
        <v>0</v>
      </c>
      <c r="Y42" s="266">
        <f t="shared" si="6"/>
        <v>0</v>
      </c>
      <c r="Z42" s="266">
        <v>0</v>
      </c>
      <c r="AA42" s="266">
        <f t="shared" si="48"/>
        <v>0</v>
      </c>
      <c r="AB42" s="267">
        <f t="shared" si="49"/>
        <v>226356.26</v>
      </c>
      <c r="AC42" s="280"/>
      <c r="AD42" s="280">
        <v>300000</v>
      </c>
      <c r="AE42" s="267">
        <v>0</v>
      </c>
      <c r="AF42" s="267">
        <v>0</v>
      </c>
      <c r="AG42" s="267">
        <v>0</v>
      </c>
      <c r="AH42" s="267">
        <f t="shared" si="8"/>
        <v>0</v>
      </c>
      <c r="AI42" s="267">
        <f t="shared" si="9"/>
        <v>2461.0700000000002</v>
      </c>
      <c r="AJ42" s="267">
        <v>0</v>
      </c>
      <c r="AK42" s="267">
        <f t="shared" si="10"/>
        <v>0</v>
      </c>
      <c r="AL42" s="267">
        <f t="shared" si="11"/>
        <v>0</v>
      </c>
      <c r="AM42" s="267">
        <f t="shared" si="12"/>
        <v>223895.19</v>
      </c>
      <c r="AN42" s="280">
        <f>AM42</f>
        <v>223895.19</v>
      </c>
      <c r="AO42" s="260" t="s">
        <v>455</v>
      </c>
      <c r="AP42" s="421"/>
      <c r="AQ42" s="268"/>
      <c r="AR42" s="268">
        <v>2461.0700000000002</v>
      </c>
      <c r="AS42" s="225">
        <f t="shared" si="14"/>
        <v>2461.0700000000002</v>
      </c>
      <c r="AT42" s="268">
        <f t="shared" si="50"/>
        <v>2461.0700000000002</v>
      </c>
      <c r="AU42" s="186">
        <f t="shared" si="16"/>
        <v>223895.19</v>
      </c>
      <c r="AV42" s="268">
        <v>223895.19</v>
      </c>
      <c r="AX42" s="456"/>
    </row>
    <row r="43" spans="1:50" s="269" customFormat="1" ht="33.75">
      <c r="A43" s="291">
        <v>9.1</v>
      </c>
      <c r="B43" s="262" t="s">
        <v>59</v>
      </c>
      <c r="C43" s="171" t="s">
        <v>404</v>
      </c>
      <c r="D43" s="272" t="s">
        <v>306</v>
      </c>
      <c r="E43" s="270" t="s">
        <v>354</v>
      </c>
      <c r="F43" s="274">
        <v>650000</v>
      </c>
      <c r="G43" s="267">
        <v>0</v>
      </c>
      <c r="H43" s="279"/>
      <c r="I43" s="264"/>
      <c r="J43" s="266"/>
      <c r="K43" s="266"/>
      <c r="L43" s="266"/>
      <c r="M43" s="265"/>
      <c r="N43" s="265"/>
      <c r="O43" s="266"/>
      <c r="P43" s="266"/>
      <c r="Q43" s="266">
        <v>0</v>
      </c>
      <c r="R43" s="267">
        <f t="shared" si="4"/>
        <v>650000</v>
      </c>
      <c r="S43" s="266">
        <v>0</v>
      </c>
      <c r="T43" s="266">
        <v>0</v>
      </c>
      <c r="U43" s="266">
        <v>0</v>
      </c>
      <c r="V43" s="264">
        <f t="shared" si="47"/>
        <v>0</v>
      </c>
      <c r="W43" s="265">
        <v>0</v>
      </c>
      <c r="X43" s="265">
        <v>0</v>
      </c>
      <c r="Y43" s="266">
        <f t="shared" si="6"/>
        <v>0</v>
      </c>
      <c r="Z43" s="266">
        <v>0</v>
      </c>
      <c r="AA43" s="266">
        <f t="shared" si="48"/>
        <v>0</v>
      </c>
      <c r="AB43" s="267">
        <f t="shared" si="49"/>
        <v>650000</v>
      </c>
      <c r="AC43" s="280"/>
      <c r="AD43" s="280">
        <v>500000</v>
      </c>
      <c r="AE43" s="267">
        <v>0</v>
      </c>
      <c r="AF43" s="267">
        <v>0</v>
      </c>
      <c r="AG43" s="267">
        <v>0</v>
      </c>
      <c r="AH43" s="267">
        <f t="shared" si="8"/>
        <v>0</v>
      </c>
      <c r="AI43" s="267">
        <f t="shared" si="9"/>
        <v>0</v>
      </c>
      <c r="AJ43" s="267">
        <v>0</v>
      </c>
      <c r="AK43" s="267">
        <f t="shared" si="10"/>
        <v>0</v>
      </c>
      <c r="AL43" s="267">
        <f t="shared" si="11"/>
        <v>0</v>
      </c>
      <c r="AM43" s="267">
        <f t="shared" si="12"/>
        <v>650000</v>
      </c>
      <c r="AN43" s="267">
        <v>650000</v>
      </c>
      <c r="AO43" s="260" t="s">
        <v>246</v>
      </c>
      <c r="AP43" s="421"/>
      <c r="AQ43" s="268"/>
      <c r="AR43" s="268">
        <v>0</v>
      </c>
      <c r="AS43" s="225">
        <f t="shared" si="14"/>
        <v>0</v>
      </c>
      <c r="AT43" s="268">
        <f t="shared" si="50"/>
        <v>0</v>
      </c>
      <c r="AU43" s="186">
        <f t="shared" si="16"/>
        <v>650000</v>
      </c>
      <c r="AV43" s="268">
        <v>800000</v>
      </c>
    </row>
    <row r="44" spans="1:50" s="269" customFormat="1" ht="25.5">
      <c r="A44" s="261">
        <v>9.11</v>
      </c>
      <c r="B44" s="262" t="s">
        <v>59</v>
      </c>
      <c r="C44" s="171" t="s">
        <v>405</v>
      </c>
      <c r="D44" s="276" t="s">
        <v>306</v>
      </c>
      <c r="E44" s="292" t="s">
        <v>98</v>
      </c>
      <c r="F44" s="278">
        <v>582917.12</v>
      </c>
      <c r="G44" s="279">
        <v>582917.12</v>
      </c>
      <c r="H44" s="279"/>
      <c r="I44" s="264"/>
      <c r="J44" s="266"/>
      <c r="K44" s="266"/>
      <c r="L44" s="266"/>
      <c r="M44" s="265"/>
      <c r="N44" s="265"/>
      <c r="O44" s="266"/>
      <c r="P44" s="266"/>
      <c r="Q44" s="266">
        <v>0</v>
      </c>
      <c r="R44" s="267">
        <f t="shared" si="4"/>
        <v>582917.12</v>
      </c>
      <c r="S44" s="266">
        <v>0</v>
      </c>
      <c r="T44" s="266">
        <v>0</v>
      </c>
      <c r="U44" s="266">
        <v>0</v>
      </c>
      <c r="V44" s="264">
        <f t="shared" si="47"/>
        <v>0</v>
      </c>
      <c r="W44" s="265">
        <v>0</v>
      </c>
      <c r="X44" s="265">
        <v>0</v>
      </c>
      <c r="Y44" s="266">
        <f t="shared" si="6"/>
        <v>0</v>
      </c>
      <c r="Z44" s="266">
        <v>0</v>
      </c>
      <c r="AA44" s="266">
        <f t="shared" si="48"/>
        <v>0</v>
      </c>
      <c r="AB44" s="267">
        <f t="shared" si="49"/>
        <v>582917.12</v>
      </c>
      <c r="AC44" s="280"/>
      <c r="AD44" s="280">
        <v>300000</v>
      </c>
      <c r="AE44" s="267">
        <v>0</v>
      </c>
      <c r="AF44" s="267">
        <v>0</v>
      </c>
      <c r="AG44" s="267">
        <v>0</v>
      </c>
      <c r="AH44" s="267">
        <f t="shared" si="8"/>
        <v>0</v>
      </c>
      <c r="AI44" s="267">
        <f t="shared" si="9"/>
        <v>0</v>
      </c>
      <c r="AJ44" s="267">
        <v>0</v>
      </c>
      <c r="AK44" s="267">
        <f t="shared" si="10"/>
        <v>0</v>
      </c>
      <c r="AL44" s="267">
        <f t="shared" si="11"/>
        <v>0</v>
      </c>
      <c r="AM44" s="267">
        <f t="shared" si="12"/>
        <v>582917.12</v>
      </c>
      <c r="AN44" s="280">
        <v>582917.12</v>
      </c>
      <c r="AO44" s="260" t="s">
        <v>455</v>
      </c>
      <c r="AP44" s="421"/>
      <c r="AQ44" s="268"/>
      <c r="AR44" s="268">
        <v>0</v>
      </c>
      <c r="AS44" s="225">
        <f t="shared" si="14"/>
        <v>0</v>
      </c>
      <c r="AT44" s="268">
        <f t="shared" si="50"/>
        <v>0</v>
      </c>
      <c r="AU44" s="186">
        <f t="shared" si="16"/>
        <v>582917.12</v>
      </c>
      <c r="AV44" s="268">
        <v>900000</v>
      </c>
    </row>
    <row r="45" spans="1:50" s="269" customFormat="1" ht="25.5">
      <c r="A45" s="291">
        <v>9.1199999999999992</v>
      </c>
      <c r="B45" s="262" t="s">
        <v>59</v>
      </c>
      <c r="C45" s="171" t="s">
        <v>659</v>
      </c>
      <c r="D45" s="276" t="s">
        <v>306</v>
      </c>
      <c r="E45" s="292" t="s">
        <v>93</v>
      </c>
      <c r="F45" s="278">
        <v>150000</v>
      </c>
      <c r="G45" s="279">
        <v>0</v>
      </c>
      <c r="H45" s="279"/>
      <c r="I45" s="264"/>
      <c r="J45" s="266"/>
      <c r="K45" s="266"/>
      <c r="L45" s="266"/>
      <c r="M45" s="265"/>
      <c r="N45" s="265"/>
      <c r="O45" s="266"/>
      <c r="P45" s="266"/>
      <c r="Q45" s="266">
        <v>0</v>
      </c>
      <c r="R45" s="267">
        <f t="shared" si="4"/>
        <v>150000</v>
      </c>
      <c r="S45" s="266">
        <v>0</v>
      </c>
      <c r="T45" s="266">
        <v>0</v>
      </c>
      <c r="U45" s="266">
        <v>0</v>
      </c>
      <c r="V45" s="264">
        <f t="shared" si="47"/>
        <v>0</v>
      </c>
      <c r="W45" s="265">
        <v>0</v>
      </c>
      <c r="X45" s="265">
        <v>0</v>
      </c>
      <c r="Y45" s="266">
        <f t="shared" si="6"/>
        <v>0</v>
      </c>
      <c r="Z45" s="266">
        <v>0</v>
      </c>
      <c r="AA45" s="266">
        <f t="shared" si="48"/>
        <v>0</v>
      </c>
      <c r="AB45" s="267">
        <f t="shared" si="49"/>
        <v>150000</v>
      </c>
      <c r="AC45" s="280"/>
      <c r="AD45" s="280">
        <v>300000</v>
      </c>
      <c r="AE45" s="267">
        <v>0</v>
      </c>
      <c r="AF45" s="267">
        <v>0</v>
      </c>
      <c r="AG45" s="267">
        <v>0</v>
      </c>
      <c r="AH45" s="267">
        <f t="shared" si="8"/>
        <v>0</v>
      </c>
      <c r="AI45" s="267">
        <f t="shared" si="9"/>
        <v>0</v>
      </c>
      <c r="AJ45" s="267">
        <v>0</v>
      </c>
      <c r="AK45" s="267">
        <f t="shared" si="10"/>
        <v>0</v>
      </c>
      <c r="AL45" s="267">
        <f t="shared" si="11"/>
        <v>0</v>
      </c>
      <c r="AM45" s="267">
        <f t="shared" si="12"/>
        <v>150000</v>
      </c>
      <c r="AN45" s="280">
        <v>150000</v>
      </c>
      <c r="AO45" s="260" t="s">
        <v>246</v>
      </c>
      <c r="AP45" s="421"/>
      <c r="AQ45" s="268"/>
      <c r="AR45" s="268">
        <v>0</v>
      </c>
      <c r="AS45" s="225">
        <f t="shared" si="14"/>
        <v>0</v>
      </c>
      <c r="AT45" s="268">
        <f t="shared" si="50"/>
        <v>0</v>
      </c>
      <c r="AU45" s="186">
        <f t="shared" si="16"/>
        <v>150000</v>
      </c>
      <c r="AV45" s="268">
        <v>150000</v>
      </c>
    </row>
    <row r="46" spans="1:50" s="269" customFormat="1" ht="25.5">
      <c r="A46" s="261">
        <v>9.1300000000000008</v>
      </c>
      <c r="B46" s="262" t="s">
        <v>59</v>
      </c>
      <c r="C46" s="171" t="s">
        <v>519</v>
      </c>
      <c r="D46" s="276" t="s">
        <v>306</v>
      </c>
      <c r="E46" s="292" t="s">
        <v>89</v>
      </c>
      <c r="F46" s="278">
        <v>74400</v>
      </c>
      <c r="G46" s="279">
        <v>0</v>
      </c>
      <c r="H46" s="279"/>
      <c r="I46" s="264"/>
      <c r="J46" s="266"/>
      <c r="K46" s="266"/>
      <c r="L46" s="266"/>
      <c r="M46" s="265"/>
      <c r="N46" s="265"/>
      <c r="O46" s="266"/>
      <c r="P46" s="266"/>
      <c r="Q46" s="266">
        <v>0</v>
      </c>
      <c r="R46" s="267">
        <f t="shared" si="4"/>
        <v>74400</v>
      </c>
      <c r="S46" s="266">
        <v>0</v>
      </c>
      <c r="T46" s="266">
        <v>0</v>
      </c>
      <c r="U46" s="266">
        <v>0</v>
      </c>
      <c r="V46" s="264">
        <f t="shared" si="47"/>
        <v>0</v>
      </c>
      <c r="W46" s="265">
        <v>0</v>
      </c>
      <c r="X46" s="265">
        <v>0</v>
      </c>
      <c r="Y46" s="266">
        <f t="shared" si="6"/>
        <v>0</v>
      </c>
      <c r="Z46" s="266">
        <v>0</v>
      </c>
      <c r="AA46" s="266">
        <f t="shared" si="48"/>
        <v>0</v>
      </c>
      <c r="AB46" s="267">
        <f t="shared" si="49"/>
        <v>74400</v>
      </c>
      <c r="AC46" s="280"/>
      <c r="AD46" s="280">
        <v>300000</v>
      </c>
      <c r="AE46" s="267">
        <v>0</v>
      </c>
      <c r="AF46" s="267">
        <v>0</v>
      </c>
      <c r="AG46" s="267">
        <v>0</v>
      </c>
      <c r="AH46" s="267">
        <f t="shared" si="8"/>
        <v>0</v>
      </c>
      <c r="AI46" s="267">
        <f t="shared" si="9"/>
        <v>0</v>
      </c>
      <c r="AJ46" s="267">
        <v>0</v>
      </c>
      <c r="AK46" s="267">
        <f t="shared" si="10"/>
        <v>0</v>
      </c>
      <c r="AL46" s="267">
        <f t="shared" si="11"/>
        <v>0</v>
      </c>
      <c r="AM46" s="267">
        <f t="shared" si="12"/>
        <v>74400</v>
      </c>
      <c r="AN46" s="280">
        <v>74400</v>
      </c>
      <c r="AO46" s="260" t="s">
        <v>246</v>
      </c>
      <c r="AP46" s="421"/>
      <c r="AQ46" s="268"/>
      <c r="AR46" s="268">
        <v>0</v>
      </c>
      <c r="AS46" s="225">
        <f t="shared" si="14"/>
        <v>0</v>
      </c>
      <c r="AT46" s="268">
        <f t="shared" si="50"/>
        <v>0</v>
      </c>
      <c r="AU46" s="186">
        <f t="shared" si="16"/>
        <v>74400</v>
      </c>
      <c r="AV46" s="268">
        <v>74400</v>
      </c>
    </row>
    <row r="47" spans="1:50" s="269" customFormat="1" ht="45">
      <c r="A47" s="291">
        <v>9.14</v>
      </c>
      <c r="B47" s="262" t="s">
        <v>59</v>
      </c>
      <c r="C47" s="171" t="s">
        <v>586</v>
      </c>
      <c r="D47" s="276" t="s">
        <v>306</v>
      </c>
      <c r="E47" s="292" t="s">
        <v>107</v>
      </c>
      <c r="F47" s="278">
        <v>72912</v>
      </c>
      <c r="G47" s="279">
        <v>72912</v>
      </c>
      <c r="H47" s="279"/>
      <c r="I47" s="264"/>
      <c r="J47" s="266"/>
      <c r="K47" s="266"/>
      <c r="L47" s="266"/>
      <c r="M47" s="265"/>
      <c r="N47" s="265"/>
      <c r="O47" s="266"/>
      <c r="P47" s="266"/>
      <c r="Q47" s="266">
        <v>0</v>
      </c>
      <c r="R47" s="267">
        <f t="shared" si="4"/>
        <v>72912</v>
      </c>
      <c r="S47" s="266">
        <v>0</v>
      </c>
      <c r="T47" s="266">
        <v>0</v>
      </c>
      <c r="U47" s="266">
        <v>0</v>
      </c>
      <c r="V47" s="264">
        <f t="shared" si="47"/>
        <v>0</v>
      </c>
      <c r="W47" s="265">
        <v>0</v>
      </c>
      <c r="X47" s="265">
        <v>0</v>
      </c>
      <c r="Y47" s="266">
        <f t="shared" si="6"/>
        <v>0</v>
      </c>
      <c r="Z47" s="266">
        <v>0</v>
      </c>
      <c r="AA47" s="266">
        <f t="shared" si="48"/>
        <v>0</v>
      </c>
      <c r="AB47" s="267">
        <f t="shared" si="49"/>
        <v>72912</v>
      </c>
      <c r="AC47" s="280"/>
      <c r="AD47" s="280">
        <v>300000</v>
      </c>
      <c r="AE47" s="267">
        <v>0</v>
      </c>
      <c r="AF47" s="267">
        <v>0</v>
      </c>
      <c r="AG47" s="267">
        <v>0</v>
      </c>
      <c r="AH47" s="267">
        <f t="shared" ref="AH47:AH54" si="51">SUM(AE47:AG47)</f>
        <v>0</v>
      </c>
      <c r="AI47" s="267">
        <f t="shared" si="9"/>
        <v>0</v>
      </c>
      <c r="AJ47" s="267">
        <v>0</v>
      </c>
      <c r="AK47" s="267">
        <f t="shared" si="10"/>
        <v>0</v>
      </c>
      <c r="AL47" s="267">
        <f t="shared" si="11"/>
        <v>0</v>
      </c>
      <c r="AM47" s="267">
        <f t="shared" si="12"/>
        <v>72912</v>
      </c>
      <c r="AN47" s="280">
        <v>72912</v>
      </c>
      <c r="AO47" s="260" t="s">
        <v>455</v>
      </c>
      <c r="AP47" s="421"/>
      <c r="AQ47" s="268"/>
      <c r="AR47" s="268">
        <v>0</v>
      </c>
      <c r="AS47" s="225">
        <f t="shared" si="14"/>
        <v>0</v>
      </c>
      <c r="AT47" s="268">
        <f t="shared" si="50"/>
        <v>0</v>
      </c>
      <c r="AU47" s="186">
        <f t="shared" si="16"/>
        <v>72912</v>
      </c>
      <c r="AV47" s="268">
        <v>72912</v>
      </c>
    </row>
    <row r="48" spans="1:50" s="269" customFormat="1" ht="25.5">
      <c r="A48" s="261">
        <v>9.15</v>
      </c>
      <c r="B48" s="262" t="s">
        <v>59</v>
      </c>
      <c r="C48" s="171" t="s">
        <v>599</v>
      </c>
      <c r="D48" s="276" t="s">
        <v>306</v>
      </c>
      <c r="E48" s="292" t="s">
        <v>132</v>
      </c>
      <c r="F48" s="278">
        <v>250000</v>
      </c>
      <c r="G48" s="279">
        <v>0</v>
      </c>
      <c r="H48" s="279"/>
      <c r="I48" s="264"/>
      <c r="J48" s="266"/>
      <c r="K48" s="266"/>
      <c r="L48" s="266"/>
      <c r="M48" s="265"/>
      <c r="N48" s="265"/>
      <c r="O48" s="266"/>
      <c r="P48" s="266"/>
      <c r="Q48" s="266">
        <v>0</v>
      </c>
      <c r="R48" s="267">
        <f t="shared" si="4"/>
        <v>250000</v>
      </c>
      <c r="S48" s="266">
        <v>0</v>
      </c>
      <c r="T48" s="266">
        <v>0</v>
      </c>
      <c r="U48" s="266">
        <v>0</v>
      </c>
      <c r="V48" s="264">
        <f t="shared" si="47"/>
        <v>0</v>
      </c>
      <c r="W48" s="265">
        <v>0</v>
      </c>
      <c r="X48" s="265">
        <v>0</v>
      </c>
      <c r="Y48" s="266">
        <f t="shared" si="6"/>
        <v>0</v>
      </c>
      <c r="Z48" s="266">
        <v>0</v>
      </c>
      <c r="AA48" s="266">
        <f t="shared" si="48"/>
        <v>0</v>
      </c>
      <c r="AB48" s="267">
        <f t="shared" si="49"/>
        <v>250000</v>
      </c>
      <c r="AC48" s="280"/>
      <c r="AD48" s="280">
        <v>300000</v>
      </c>
      <c r="AE48" s="267">
        <v>0</v>
      </c>
      <c r="AF48" s="267">
        <v>0</v>
      </c>
      <c r="AG48" s="267">
        <v>0</v>
      </c>
      <c r="AH48" s="267">
        <f t="shared" si="51"/>
        <v>0</v>
      </c>
      <c r="AI48" s="267">
        <f t="shared" si="9"/>
        <v>0</v>
      </c>
      <c r="AJ48" s="267">
        <v>0</v>
      </c>
      <c r="AK48" s="267">
        <f t="shared" si="10"/>
        <v>0</v>
      </c>
      <c r="AL48" s="267">
        <f t="shared" si="11"/>
        <v>0</v>
      </c>
      <c r="AM48" s="267">
        <f t="shared" si="12"/>
        <v>250000</v>
      </c>
      <c r="AN48" s="280">
        <v>250000</v>
      </c>
      <c r="AO48" s="260" t="s">
        <v>696</v>
      </c>
      <c r="AP48" s="421"/>
      <c r="AQ48" s="268"/>
      <c r="AR48" s="268">
        <v>0</v>
      </c>
      <c r="AS48" s="225">
        <f t="shared" si="14"/>
        <v>0</v>
      </c>
      <c r="AT48" s="268">
        <f t="shared" si="50"/>
        <v>0</v>
      </c>
      <c r="AU48" s="186">
        <f t="shared" si="16"/>
        <v>250000</v>
      </c>
      <c r="AV48" s="268">
        <v>250000</v>
      </c>
    </row>
    <row r="49" spans="1:51" s="461" customFormat="1" ht="25.5">
      <c r="A49" s="291">
        <v>9.16</v>
      </c>
      <c r="B49" s="262" t="s">
        <v>59</v>
      </c>
      <c r="C49" s="171" t="s">
        <v>619</v>
      </c>
      <c r="D49" s="276" t="s">
        <v>306</v>
      </c>
      <c r="E49" s="292" t="s">
        <v>90</v>
      </c>
      <c r="F49" s="278">
        <v>810000</v>
      </c>
      <c r="G49" s="279">
        <v>0</v>
      </c>
      <c r="H49" s="279"/>
      <c r="I49" s="264"/>
      <c r="J49" s="266"/>
      <c r="K49" s="266"/>
      <c r="L49" s="266"/>
      <c r="M49" s="265"/>
      <c r="N49" s="265"/>
      <c r="O49" s="266"/>
      <c r="P49" s="266"/>
      <c r="Q49" s="266">
        <v>0</v>
      </c>
      <c r="R49" s="267">
        <f t="shared" si="4"/>
        <v>810000</v>
      </c>
      <c r="S49" s="266">
        <v>0</v>
      </c>
      <c r="T49" s="266">
        <v>0</v>
      </c>
      <c r="U49" s="266">
        <v>0</v>
      </c>
      <c r="V49" s="264">
        <f t="shared" si="47"/>
        <v>0</v>
      </c>
      <c r="W49" s="265">
        <v>0</v>
      </c>
      <c r="X49" s="265">
        <v>0</v>
      </c>
      <c r="Y49" s="266">
        <f t="shared" si="6"/>
        <v>0</v>
      </c>
      <c r="Z49" s="266">
        <v>0</v>
      </c>
      <c r="AA49" s="266">
        <f t="shared" si="48"/>
        <v>0</v>
      </c>
      <c r="AB49" s="267">
        <f t="shared" si="49"/>
        <v>810000</v>
      </c>
      <c r="AC49" s="280"/>
      <c r="AD49" s="280">
        <v>300000</v>
      </c>
      <c r="AE49" s="267">
        <v>0</v>
      </c>
      <c r="AF49" s="267">
        <v>0</v>
      </c>
      <c r="AG49" s="267">
        <v>0</v>
      </c>
      <c r="AH49" s="267">
        <f t="shared" si="51"/>
        <v>0</v>
      </c>
      <c r="AI49" s="267">
        <f t="shared" si="9"/>
        <v>0</v>
      </c>
      <c r="AJ49" s="267">
        <v>0</v>
      </c>
      <c r="AK49" s="267">
        <f t="shared" si="10"/>
        <v>0</v>
      </c>
      <c r="AL49" s="267">
        <f t="shared" si="11"/>
        <v>0</v>
      </c>
      <c r="AM49" s="267">
        <f t="shared" si="12"/>
        <v>810000</v>
      </c>
      <c r="AN49" s="280">
        <f>AM49</f>
        <v>810000</v>
      </c>
      <c r="AO49" s="260" t="s">
        <v>697</v>
      </c>
      <c r="AP49" s="462"/>
      <c r="AQ49" s="463"/>
      <c r="AR49" s="463">
        <v>0</v>
      </c>
      <c r="AS49" s="464">
        <f t="shared" si="14"/>
        <v>0</v>
      </c>
      <c r="AT49" s="463">
        <f>AA49+AS49</f>
        <v>0</v>
      </c>
      <c r="AU49" s="466">
        <f t="shared" si="16"/>
        <v>810000</v>
      </c>
      <c r="AV49" s="463">
        <v>810000</v>
      </c>
    </row>
    <row r="50" spans="1:51" s="461" customFormat="1" ht="33.75">
      <c r="A50" s="261">
        <v>9.17</v>
      </c>
      <c r="B50" s="262" t="s">
        <v>59</v>
      </c>
      <c r="C50" s="171" t="s">
        <v>605</v>
      </c>
      <c r="D50" s="276" t="s">
        <v>306</v>
      </c>
      <c r="E50" s="292" t="s">
        <v>95</v>
      </c>
      <c r="F50" s="278">
        <v>10000</v>
      </c>
      <c r="G50" s="279">
        <v>718.46</v>
      </c>
      <c r="H50" s="279">
        <v>0</v>
      </c>
      <c r="I50" s="264">
        <f t="shared" ref="I50" si="52">G50-H50</f>
        <v>718.46</v>
      </c>
      <c r="J50" s="266">
        <v>0</v>
      </c>
      <c r="K50" s="266">
        <v>0</v>
      </c>
      <c r="L50" s="266">
        <v>0</v>
      </c>
      <c r="M50" s="265">
        <f t="shared" ref="M50" si="53">SUM(J50:L50)</f>
        <v>0</v>
      </c>
      <c r="N50" s="265">
        <v>0</v>
      </c>
      <c r="O50" s="266">
        <f t="shared" ref="O50" si="54">M50+N50</f>
        <v>0</v>
      </c>
      <c r="P50" s="266">
        <v>0</v>
      </c>
      <c r="Q50" s="266">
        <f t="shared" ref="Q50" si="55">H50+P50</f>
        <v>0</v>
      </c>
      <c r="R50" s="267">
        <f t="shared" si="4"/>
        <v>10000</v>
      </c>
      <c r="S50" s="266">
        <v>0</v>
      </c>
      <c r="T50" s="266">
        <v>0</v>
      </c>
      <c r="U50" s="266">
        <v>0</v>
      </c>
      <c r="V50" s="264">
        <f t="shared" ref="V50" si="56">SUM(S50:U50)</f>
        <v>0</v>
      </c>
      <c r="W50" s="265">
        <v>0</v>
      </c>
      <c r="X50" s="265">
        <v>0</v>
      </c>
      <c r="Y50" s="266">
        <f t="shared" si="6"/>
        <v>0</v>
      </c>
      <c r="Z50" s="266">
        <v>0</v>
      </c>
      <c r="AA50" s="266">
        <f t="shared" si="48"/>
        <v>0</v>
      </c>
      <c r="AB50" s="267">
        <f t="shared" si="49"/>
        <v>10000</v>
      </c>
      <c r="AC50" s="280">
        <v>18000</v>
      </c>
      <c r="AD50" s="280">
        <v>0</v>
      </c>
      <c r="AE50" s="267">
        <v>0</v>
      </c>
      <c r="AF50" s="267">
        <v>0</v>
      </c>
      <c r="AG50" s="267">
        <v>0</v>
      </c>
      <c r="AH50" s="267">
        <f t="shared" si="51"/>
        <v>0</v>
      </c>
      <c r="AI50" s="267">
        <f t="shared" si="9"/>
        <v>0</v>
      </c>
      <c r="AJ50" s="267">
        <v>0</v>
      </c>
      <c r="AK50" s="267">
        <v>0</v>
      </c>
      <c r="AL50" s="267">
        <f t="shared" si="11"/>
        <v>0</v>
      </c>
      <c r="AM50" s="267">
        <f t="shared" si="12"/>
        <v>10000</v>
      </c>
      <c r="AN50" s="280">
        <v>10000</v>
      </c>
      <c r="AO50" s="260" t="s">
        <v>698</v>
      </c>
      <c r="AP50" s="462"/>
      <c r="AQ50" s="463"/>
      <c r="AR50" s="463">
        <v>0</v>
      </c>
      <c r="AS50" s="464">
        <f t="shared" si="14"/>
        <v>0</v>
      </c>
      <c r="AT50" s="463">
        <f t="shared" ref="AT50" si="57">AA50+AS50</f>
        <v>0</v>
      </c>
      <c r="AU50" s="466">
        <f t="shared" si="16"/>
        <v>10000</v>
      </c>
      <c r="AV50" s="463">
        <v>5000</v>
      </c>
    </row>
    <row r="51" spans="1:51" s="461" customFormat="1" ht="33.75">
      <c r="A51" s="291">
        <v>9.18</v>
      </c>
      <c r="B51" s="262" t="s">
        <v>59</v>
      </c>
      <c r="C51" s="171" t="s">
        <v>666</v>
      </c>
      <c r="D51" s="276" t="s">
        <v>306</v>
      </c>
      <c r="E51" s="292" t="s">
        <v>93</v>
      </c>
      <c r="F51" s="278">
        <v>0</v>
      </c>
      <c r="G51" s="279">
        <v>0</v>
      </c>
      <c r="H51" s="279"/>
      <c r="I51" s="264"/>
      <c r="J51" s="266"/>
      <c r="K51" s="266"/>
      <c r="L51" s="266"/>
      <c r="M51" s="265"/>
      <c r="N51" s="265"/>
      <c r="O51" s="266"/>
      <c r="P51" s="266"/>
      <c r="Q51" s="266">
        <v>0</v>
      </c>
      <c r="R51" s="267">
        <f t="shared" si="4"/>
        <v>0</v>
      </c>
      <c r="S51" s="266">
        <v>0</v>
      </c>
      <c r="T51" s="266">
        <v>0</v>
      </c>
      <c r="U51" s="266">
        <v>0</v>
      </c>
      <c r="V51" s="264">
        <f t="shared" ref="V51:V54" si="58">S51+T51+U51</f>
        <v>0</v>
      </c>
      <c r="W51" s="265">
        <v>0</v>
      </c>
      <c r="X51" s="265">
        <v>0</v>
      </c>
      <c r="Y51" s="266">
        <f t="shared" si="6"/>
        <v>0</v>
      </c>
      <c r="Z51" s="266">
        <v>0</v>
      </c>
      <c r="AA51" s="266">
        <f t="shared" si="48"/>
        <v>0</v>
      </c>
      <c r="AB51" s="267">
        <f t="shared" si="49"/>
        <v>0</v>
      </c>
      <c r="AC51" s="280"/>
      <c r="AD51" s="280">
        <v>300000</v>
      </c>
      <c r="AE51" s="267">
        <v>0</v>
      </c>
      <c r="AF51" s="267">
        <v>0</v>
      </c>
      <c r="AG51" s="267">
        <v>0</v>
      </c>
      <c r="AH51" s="267">
        <f t="shared" si="51"/>
        <v>0</v>
      </c>
      <c r="AI51" s="267">
        <f t="shared" si="9"/>
        <v>0</v>
      </c>
      <c r="AJ51" s="267">
        <v>0</v>
      </c>
      <c r="AK51" s="267">
        <f t="shared" ref="AK51:AK54" si="59">AH51+AJ51</f>
        <v>0</v>
      </c>
      <c r="AL51" s="267">
        <f t="shared" si="11"/>
        <v>0</v>
      </c>
      <c r="AM51" s="267">
        <f t="shared" si="12"/>
        <v>0</v>
      </c>
      <c r="AN51" s="280">
        <v>0</v>
      </c>
      <c r="AO51" s="260" t="s">
        <v>708</v>
      </c>
      <c r="AP51" s="462"/>
      <c r="AQ51" s="463"/>
      <c r="AR51" s="463">
        <v>0</v>
      </c>
      <c r="AS51" s="464">
        <f t="shared" si="14"/>
        <v>0</v>
      </c>
      <c r="AT51" s="463">
        <f>AA51+AS51</f>
        <v>0</v>
      </c>
      <c r="AU51" s="466">
        <f t="shared" si="16"/>
        <v>0</v>
      </c>
      <c r="AV51" s="463">
        <v>810000</v>
      </c>
    </row>
    <row r="52" spans="1:51" s="461" customFormat="1" ht="33.75">
      <c r="A52" s="261">
        <v>9.19</v>
      </c>
      <c r="B52" s="262" t="s">
        <v>59</v>
      </c>
      <c r="C52" s="171" t="s">
        <v>707</v>
      </c>
      <c r="D52" s="276" t="s">
        <v>306</v>
      </c>
      <c r="E52" s="292" t="s">
        <v>94</v>
      </c>
      <c r="F52" s="278">
        <v>800000</v>
      </c>
      <c r="G52" s="279">
        <v>0</v>
      </c>
      <c r="H52" s="279"/>
      <c r="I52" s="264"/>
      <c r="J52" s="266"/>
      <c r="K52" s="266"/>
      <c r="L52" s="266"/>
      <c r="M52" s="265"/>
      <c r="N52" s="265"/>
      <c r="O52" s="266"/>
      <c r="P52" s="266"/>
      <c r="Q52" s="266">
        <v>0</v>
      </c>
      <c r="R52" s="267">
        <f t="shared" si="4"/>
        <v>800000</v>
      </c>
      <c r="S52" s="266">
        <v>0</v>
      </c>
      <c r="T52" s="266">
        <v>0</v>
      </c>
      <c r="U52" s="266">
        <v>0</v>
      </c>
      <c r="V52" s="264">
        <f t="shared" si="58"/>
        <v>0</v>
      </c>
      <c r="W52" s="265">
        <v>0</v>
      </c>
      <c r="X52" s="265">
        <v>0</v>
      </c>
      <c r="Y52" s="266">
        <f t="shared" si="6"/>
        <v>0</v>
      </c>
      <c r="Z52" s="266">
        <v>0</v>
      </c>
      <c r="AA52" s="266">
        <f t="shared" si="48"/>
        <v>0</v>
      </c>
      <c r="AB52" s="267">
        <f t="shared" si="49"/>
        <v>800000</v>
      </c>
      <c r="AC52" s="280"/>
      <c r="AD52" s="280">
        <v>300000</v>
      </c>
      <c r="AE52" s="267">
        <v>0</v>
      </c>
      <c r="AF52" s="267">
        <v>0</v>
      </c>
      <c r="AG52" s="267">
        <v>0</v>
      </c>
      <c r="AH52" s="267">
        <f t="shared" si="51"/>
        <v>0</v>
      </c>
      <c r="AI52" s="267">
        <f t="shared" si="9"/>
        <v>0</v>
      </c>
      <c r="AJ52" s="267">
        <v>0</v>
      </c>
      <c r="AK52" s="267">
        <f t="shared" si="59"/>
        <v>0</v>
      </c>
      <c r="AL52" s="267">
        <f t="shared" si="11"/>
        <v>0</v>
      </c>
      <c r="AM52" s="267">
        <f t="shared" si="12"/>
        <v>800000</v>
      </c>
      <c r="AN52" s="280">
        <v>800000</v>
      </c>
      <c r="AO52" s="260" t="s">
        <v>330</v>
      </c>
      <c r="AP52" s="462"/>
      <c r="AQ52" s="463"/>
      <c r="AR52" s="463">
        <v>0</v>
      </c>
      <c r="AS52" s="464">
        <f t="shared" si="14"/>
        <v>0</v>
      </c>
      <c r="AT52" s="463">
        <f>AA52+AS52</f>
        <v>0</v>
      </c>
      <c r="AU52" s="466">
        <f t="shared" si="16"/>
        <v>800000</v>
      </c>
      <c r="AV52" s="463">
        <v>810000</v>
      </c>
    </row>
    <row r="53" spans="1:51" s="461" customFormat="1" ht="33.75">
      <c r="A53" s="291">
        <v>9.1999999999999993</v>
      </c>
      <c r="B53" s="262" t="s">
        <v>59</v>
      </c>
      <c r="C53" s="171" t="s">
        <v>667</v>
      </c>
      <c r="D53" s="276" t="s">
        <v>306</v>
      </c>
      <c r="E53" s="292" t="s">
        <v>103</v>
      </c>
      <c r="F53" s="278">
        <v>250000</v>
      </c>
      <c r="G53" s="279">
        <v>0</v>
      </c>
      <c r="H53" s="279"/>
      <c r="I53" s="264"/>
      <c r="J53" s="266"/>
      <c r="K53" s="266"/>
      <c r="L53" s="266"/>
      <c r="M53" s="265"/>
      <c r="N53" s="265"/>
      <c r="O53" s="266"/>
      <c r="P53" s="266"/>
      <c r="Q53" s="266">
        <v>0</v>
      </c>
      <c r="R53" s="267">
        <f t="shared" si="4"/>
        <v>250000</v>
      </c>
      <c r="S53" s="266">
        <v>0</v>
      </c>
      <c r="T53" s="266">
        <v>0</v>
      </c>
      <c r="U53" s="266">
        <v>0</v>
      </c>
      <c r="V53" s="264">
        <f t="shared" si="58"/>
        <v>0</v>
      </c>
      <c r="W53" s="265">
        <v>0</v>
      </c>
      <c r="X53" s="265">
        <v>0</v>
      </c>
      <c r="Y53" s="266">
        <f t="shared" si="6"/>
        <v>0</v>
      </c>
      <c r="Z53" s="266">
        <v>0</v>
      </c>
      <c r="AA53" s="266">
        <f t="shared" si="48"/>
        <v>0</v>
      </c>
      <c r="AB53" s="267">
        <f t="shared" si="49"/>
        <v>250000</v>
      </c>
      <c r="AC53" s="280"/>
      <c r="AD53" s="280">
        <v>300000</v>
      </c>
      <c r="AE53" s="267">
        <v>0</v>
      </c>
      <c r="AF53" s="267">
        <v>0</v>
      </c>
      <c r="AG53" s="267">
        <v>0</v>
      </c>
      <c r="AH53" s="267">
        <f t="shared" si="51"/>
        <v>0</v>
      </c>
      <c r="AI53" s="267">
        <f t="shared" si="9"/>
        <v>0</v>
      </c>
      <c r="AJ53" s="267">
        <v>0</v>
      </c>
      <c r="AK53" s="267">
        <f t="shared" si="59"/>
        <v>0</v>
      </c>
      <c r="AL53" s="267">
        <f t="shared" si="11"/>
        <v>0</v>
      </c>
      <c r="AM53" s="267">
        <f t="shared" si="12"/>
        <v>250000</v>
      </c>
      <c r="AN53" s="280">
        <v>250000</v>
      </c>
      <c r="AO53" s="260" t="s">
        <v>697</v>
      </c>
      <c r="AP53" s="462"/>
      <c r="AQ53" s="463"/>
      <c r="AR53" s="463">
        <v>0</v>
      </c>
      <c r="AS53" s="464">
        <f t="shared" si="14"/>
        <v>0</v>
      </c>
      <c r="AT53" s="463">
        <f>AA53+AS53</f>
        <v>0</v>
      </c>
      <c r="AU53" s="466">
        <f t="shared" si="16"/>
        <v>250000</v>
      </c>
      <c r="AV53" s="463">
        <v>810000</v>
      </c>
    </row>
    <row r="54" spans="1:51" s="461" customFormat="1" ht="33.75">
      <c r="A54" s="261">
        <v>9.2100000000000009</v>
      </c>
      <c r="B54" s="262" t="s">
        <v>59</v>
      </c>
      <c r="C54" s="171" t="s">
        <v>668</v>
      </c>
      <c r="D54" s="276" t="s">
        <v>306</v>
      </c>
      <c r="E54" s="292" t="s">
        <v>92</v>
      </c>
      <c r="F54" s="278">
        <v>750000</v>
      </c>
      <c r="G54" s="279">
        <v>0</v>
      </c>
      <c r="H54" s="279"/>
      <c r="I54" s="264"/>
      <c r="J54" s="266"/>
      <c r="K54" s="266"/>
      <c r="L54" s="266"/>
      <c r="M54" s="265"/>
      <c r="N54" s="265"/>
      <c r="O54" s="266"/>
      <c r="P54" s="266"/>
      <c r="Q54" s="266">
        <v>0</v>
      </c>
      <c r="R54" s="267">
        <f t="shared" si="4"/>
        <v>750000</v>
      </c>
      <c r="S54" s="266">
        <v>0</v>
      </c>
      <c r="T54" s="266">
        <v>0</v>
      </c>
      <c r="U54" s="266">
        <v>0</v>
      </c>
      <c r="V54" s="264">
        <f t="shared" si="58"/>
        <v>0</v>
      </c>
      <c r="W54" s="265">
        <v>0</v>
      </c>
      <c r="X54" s="265">
        <v>0</v>
      </c>
      <c r="Y54" s="266">
        <f t="shared" si="6"/>
        <v>0</v>
      </c>
      <c r="Z54" s="266">
        <v>0</v>
      </c>
      <c r="AA54" s="266">
        <f t="shared" si="48"/>
        <v>0</v>
      </c>
      <c r="AB54" s="267">
        <f t="shared" si="49"/>
        <v>750000</v>
      </c>
      <c r="AC54" s="280"/>
      <c r="AD54" s="280">
        <v>300000</v>
      </c>
      <c r="AE54" s="267">
        <v>0</v>
      </c>
      <c r="AF54" s="267">
        <v>0</v>
      </c>
      <c r="AG54" s="267">
        <v>0</v>
      </c>
      <c r="AH54" s="267">
        <f t="shared" si="51"/>
        <v>0</v>
      </c>
      <c r="AI54" s="267">
        <f t="shared" si="9"/>
        <v>0</v>
      </c>
      <c r="AJ54" s="267">
        <v>0</v>
      </c>
      <c r="AK54" s="267">
        <f t="shared" si="59"/>
        <v>0</v>
      </c>
      <c r="AL54" s="267">
        <f t="shared" si="11"/>
        <v>0</v>
      </c>
      <c r="AM54" s="267">
        <f t="shared" si="12"/>
        <v>750000</v>
      </c>
      <c r="AN54" s="280">
        <v>750000</v>
      </c>
      <c r="AO54" s="260" t="s">
        <v>697</v>
      </c>
      <c r="AP54" s="462"/>
      <c r="AQ54" s="463"/>
      <c r="AR54" s="463">
        <v>0</v>
      </c>
      <c r="AS54" s="464">
        <f t="shared" si="14"/>
        <v>0</v>
      </c>
      <c r="AT54" s="463">
        <f>AA54+AS54</f>
        <v>0</v>
      </c>
      <c r="AU54" s="466">
        <f t="shared" si="16"/>
        <v>750000</v>
      </c>
      <c r="AV54" s="463">
        <v>810000</v>
      </c>
    </row>
    <row r="55" spans="1:51" s="269" customFormat="1" ht="33.75">
      <c r="A55" s="291">
        <v>9.2200000000000006</v>
      </c>
      <c r="B55" s="262" t="s">
        <v>59</v>
      </c>
      <c r="C55" s="171" t="s">
        <v>308</v>
      </c>
      <c r="D55" s="276" t="s">
        <v>306</v>
      </c>
      <c r="E55" s="277" t="s">
        <v>95</v>
      </c>
      <c r="F55" s="278">
        <v>226442.79</v>
      </c>
      <c r="G55" s="279">
        <v>0</v>
      </c>
      <c r="H55" s="279"/>
      <c r="I55" s="264"/>
      <c r="J55" s="266"/>
      <c r="K55" s="266"/>
      <c r="L55" s="266"/>
      <c r="M55" s="265"/>
      <c r="N55" s="265"/>
      <c r="O55" s="266"/>
      <c r="P55" s="266"/>
      <c r="Q55" s="266">
        <v>0</v>
      </c>
      <c r="R55" s="267">
        <f t="shared" si="4"/>
        <v>226442.79</v>
      </c>
      <c r="S55" s="266">
        <v>0</v>
      </c>
      <c r="T55" s="266">
        <v>0</v>
      </c>
      <c r="U55" s="266">
        <v>0</v>
      </c>
      <c r="V55" s="264">
        <f t="shared" si="47"/>
        <v>0</v>
      </c>
      <c r="W55" s="265">
        <v>0</v>
      </c>
      <c r="X55" s="265">
        <v>0</v>
      </c>
      <c r="Y55" s="266">
        <f t="shared" si="6"/>
        <v>0</v>
      </c>
      <c r="Z55" s="266">
        <v>0</v>
      </c>
      <c r="AA55" s="266">
        <f t="shared" si="48"/>
        <v>0</v>
      </c>
      <c r="AB55" s="267">
        <f t="shared" si="49"/>
        <v>226442.79</v>
      </c>
      <c r="AC55" s="280"/>
      <c r="AD55" s="280">
        <v>513886.97</v>
      </c>
      <c r="AE55" s="267">
        <v>0</v>
      </c>
      <c r="AF55" s="267">
        <v>0</v>
      </c>
      <c r="AG55" s="267">
        <v>0</v>
      </c>
      <c r="AH55" s="267">
        <f t="shared" si="8"/>
        <v>0</v>
      </c>
      <c r="AI55" s="267">
        <f t="shared" si="9"/>
        <v>0</v>
      </c>
      <c r="AJ55" s="267">
        <v>0</v>
      </c>
      <c r="AK55" s="267">
        <f t="shared" si="10"/>
        <v>0</v>
      </c>
      <c r="AL55" s="267">
        <f t="shared" si="11"/>
        <v>0</v>
      </c>
      <c r="AM55" s="267">
        <f t="shared" si="12"/>
        <v>226442.79</v>
      </c>
      <c r="AN55" s="280">
        <v>221135.44</v>
      </c>
      <c r="AO55" s="260" t="s">
        <v>122</v>
      </c>
      <c r="AP55" s="421"/>
      <c r="AQ55" s="268"/>
      <c r="AR55" s="268">
        <v>0</v>
      </c>
      <c r="AS55" s="225">
        <f t="shared" si="14"/>
        <v>0</v>
      </c>
      <c r="AT55" s="268">
        <f t="shared" si="50"/>
        <v>0</v>
      </c>
      <c r="AU55" s="186">
        <f t="shared" si="16"/>
        <v>226442.79</v>
      </c>
      <c r="AV55" s="268">
        <v>1564353.57</v>
      </c>
    </row>
    <row r="56" spans="1:51" s="290" customFormat="1" ht="67.5">
      <c r="A56" s="281">
        <v>10</v>
      </c>
      <c r="B56" s="282" t="s">
        <v>59</v>
      </c>
      <c r="C56" s="170" t="s">
        <v>116</v>
      </c>
      <c r="D56" s="283" t="s">
        <v>117</v>
      </c>
      <c r="E56" s="284" t="s">
        <v>125</v>
      </c>
      <c r="F56" s="285">
        <v>1200000</v>
      </c>
      <c r="G56" s="407">
        <v>800000</v>
      </c>
      <c r="H56" s="407">
        <v>0</v>
      </c>
      <c r="I56" s="408">
        <f t="shared" ref="I56:I57" si="60">F56-H56</f>
        <v>1200000</v>
      </c>
      <c r="J56" s="286">
        <v>0</v>
      </c>
      <c r="K56" s="286">
        <v>0</v>
      </c>
      <c r="L56" s="286">
        <v>0</v>
      </c>
      <c r="M56" s="409">
        <f t="shared" ref="M56:M57" si="61">SUM(J56:L56)</f>
        <v>0</v>
      </c>
      <c r="N56" s="409">
        <v>0</v>
      </c>
      <c r="O56" s="286">
        <f t="shared" ref="O56:O57" si="62">M56+N56</f>
        <v>0</v>
      </c>
      <c r="P56" s="286">
        <v>35735.370000000003</v>
      </c>
      <c r="Q56" s="286">
        <f t="shared" ref="Q56:Q57" si="63">H56+P56</f>
        <v>35735.370000000003</v>
      </c>
      <c r="R56" s="287">
        <f t="shared" si="4"/>
        <v>1164264.6299999999</v>
      </c>
      <c r="S56" s="286">
        <f t="shared" ref="S56:S58" si="64">33484.98+15225</f>
        <v>48709.98</v>
      </c>
      <c r="T56" s="286">
        <f t="shared" ref="T56:T58" si="65">38274.05+4350+16530</f>
        <v>59154.05</v>
      </c>
      <c r="U56" s="286">
        <v>0</v>
      </c>
      <c r="V56" s="409">
        <f t="shared" ref="V56:V74" si="66">SUM(S56:U56)</f>
        <v>107864.03</v>
      </c>
      <c r="W56" s="409">
        <v>0</v>
      </c>
      <c r="X56" s="409">
        <v>88703.44</v>
      </c>
      <c r="Y56" s="286">
        <f t="shared" si="6"/>
        <v>107864.03</v>
      </c>
      <c r="Z56" s="286">
        <v>117876.33</v>
      </c>
      <c r="AA56" s="286">
        <f t="shared" si="48"/>
        <v>291025.12</v>
      </c>
      <c r="AB56" s="287">
        <f t="shared" si="49"/>
        <v>908974.88</v>
      </c>
      <c r="AC56" s="407">
        <v>332248.8</v>
      </c>
      <c r="AD56" s="407">
        <v>200000</v>
      </c>
      <c r="AE56" s="287">
        <v>0</v>
      </c>
      <c r="AF56" s="287">
        <v>0</v>
      </c>
      <c r="AG56" s="287">
        <v>0</v>
      </c>
      <c r="AH56" s="287">
        <f t="shared" si="8"/>
        <v>0</v>
      </c>
      <c r="AI56" s="287">
        <f t="shared" si="9"/>
        <v>291025.12</v>
      </c>
      <c r="AJ56" s="287">
        <v>0</v>
      </c>
      <c r="AK56" s="287">
        <f t="shared" si="10"/>
        <v>0</v>
      </c>
      <c r="AL56" s="287">
        <f t="shared" si="11"/>
        <v>291025.12</v>
      </c>
      <c r="AM56" s="287">
        <f t="shared" si="12"/>
        <v>908974.88</v>
      </c>
      <c r="AN56" s="407">
        <v>125000</v>
      </c>
      <c r="AO56" s="288" t="s">
        <v>567</v>
      </c>
      <c r="AP56" s="424"/>
      <c r="AQ56" s="289"/>
      <c r="AR56" s="289">
        <v>0</v>
      </c>
      <c r="AS56" s="289">
        <f t="shared" si="14"/>
        <v>0</v>
      </c>
      <c r="AT56" s="289">
        <f t="shared" si="50"/>
        <v>291025.12</v>
      </c>
      <c r="AU56" s="199">
        <f t="shared" si="16"/>
        <v>908974.88</v>
      </c>
      <c r="AV56" s="199">
        <v>120000</v>
      </c>
    </row>
    <row r="57" spans="1:51" s="269" customFormat="1" ht="56.25">
      <c r="A57" s="261">
        <v>10.1</v>
      </c>
      <c r="B57" s="262" t="s">
        <v>59</v>
      </c>
      <c r="C57" s="171" t="s">
        <v>510</v>
      </c>
      <c r="D57" s="276" t="s">
        <v>117</v>
      </c>
      <c r="E57" s="277" t="s">
        <v>125</v>
      </c>
      <c r="F57" s="278">
        <v>173476</v>
      </c>
      <c r="G57" s="279">
        <v>173476</v>
      </c>
      <c r="H57" s="279">
        <v>0</v>
      </c>
      <c r="I57" s="264">
        <f t="shared" si="60"/>
        <v>173476</v>
      </c>
      <c r="J57" s="266">
        <v>0</v>
      </c>
      <c r="K57" s="266">
        <v>0</v>
      </c>
      <c r="L57" s="266">
        <v>0</v>
      </c>
      <c r="M57" s="265">
        <f t="shared" si="61"/>
        <v>0</v>
      </c>
      <c r="N57" s="265">
        <v>0</v>
      </c>
      <c r="O57" s="266">
        <f t="shared" si="62"/>
        <v>0</v>
      </c>
      <c r="P57" s="266">
        <v>35735.370000000003</v>
      </c>
      <c r="Q57" s="266">
        <f t="shared" si="63"/>
        <v>35735.370000000003</v>
      </c>
      <c r="R57" s="267">
        <f t="shared" si="4"/>
        <v>137740.63</v>
      </c>
      <c r="S57" s="266">
        <f t="shared" si="64"/>
        <v>48709.98</v>
      </c>
      <c r="T57" s="266">
        <f t="shared" si="65"/>
        <v>59154.05</v>
      </c>
      <c r="U57" s="266">
        <v>0</v>
      </c>
      <c r="V57" s="265">
        <f t="shared" si="66"/>
        <v>107864.03</v>
      </c>
      <c r="W57" s="265">
        <v>0</v>
      </c>
      <c r="X57" s="265">
        <v>88703.44</v>
      </c>
      <c r="Y57" s="266">
        <f t="shared" si="6"/>
        <v>107864.03</v>
      </c>
      <c r="Z57" s="266">
        <v>117876.33</v>
      </c>
      <c r="AA57" s="266">
        <v>0</v>
      </c>
      <c r="AB57" s="267">
        <f t="shared" si="49"/>
        <v>173476</v>
      </c>
      <c r="AC57" s="279">
        <v>332248.8</v>
      </c>
      <c r="AD57" s="279">
        <v>200000</v>
      </c>
      <c r="AE57" s="267">
        <v>0</v>
      </c>
      <c r="AF57" s="267">
        <v>0</v>
      </c>
      <c r="AG57" s="267">
        <v>0</v>
      </c>
      <c r="AH57" s="267">
        <f t="shared" si="8"/>
        <v>0</v>
      </c>
      <c r="AI57" s="267">
        <f t="shared" si="9"/>
        <v>0</v>
      </c>
      <c r="AJ57" s="267">
        <v>0</v>
      </c>
      <c r="AK57" s="267">
        <f t="shared" si="10"/>
        <v>0</v>
      </c>
      <c r="AL57" s="267">
        <f t="shared" si="11"/>
        <v>0</v>
      </c>
      <c r="AM57" s="267">
        <f t="shared" si="12"/>
        <v>173476</v>
      </c>
      <c r="AN57" s="279">
        <v>60000</v>
      </c>
      <c r="AO57" s="260" t="s">
        <v>477</v>
      </c>
      <c r="AP57" s="421"/>
      <c r="AQ57" s="268"/>
      <c r="AR57" s="268">
        <v>0</v>
      </c>
      <c r="AS57" s="225">
        <f t="shared" si="14"/>
        <v>0</v>
      </c>
      <c r="AT57" s="268">
        <f t="shared" si="50"/>
        <v>0</v>
      </c>
      <c r="AU57" s="186">
        <f t="shared" si="16"/>
        <v>173476</v>
      </c>
      <c r="AV57" s="186">
        <v>60000</v>
      </c>
    </row>
    <row r="58" spans="1:51" s="269" customFormat="1" ht="56.25">
      <c r="A58" s="261">
        <v>10.199999999999999</v>
      </c>
      <c r="B58" s="262" t="s">
        <v>59</v>
      </c>
      <c r="C58" s="171" t="s">
        <v>716</v>
      </c>
      <c r="D58" s="276" t="s">
        <v>117</v>
      </c>
      <c r="E58" s="277" t="s">
        <v>125</v>
      </c>
      <c r="F58" s="278">
        <v>173476</v>
      </c>
      <c r="G58" s="279">
        <f>F58</f>
        <v>173476</v>
      </c>
      <c r="H58" s="279">
        <v>0</v>
      </c>
      <c r="I58" s="264">
        <f t="shared" ref="I58" si="67">F58-H58</f>
        <v>173476</v>
      </c>
      <c r="J58" s="266">
        <v>0</v>
      </c>
      <c r="K58" s="266">
        <v>0</v>
      </c>
      <c r="L58" s="266">
        <v>0</v>
      </c>
      <c r="M58" s="265">
        <f t="shared" ref="M58" si="68">SUM(J58:L58)</f>
        <v>0</v>
      </c>
      <c r="N58" s="265">
        <v>0</v>
      </c>
      <c r="O58" s="266">
        <f t="shared" ref="O58" si="69">M58+N58</f>
        <v>0</v>
      </c>
      <c r="P58" s="266">
        <v>35735.370000000003</v>
      </c>
      <c r="Q58" s="266">
        <f t="shared" ref="Q58" si="70">H58+P58</f>
        <v>35735.370000000003</v>
      </c>
      <c r="R58" s="267">
        <f t="shared" ref="R58" si="71">F58-Q58</f>
        <v>137740.63</v>
      </c>
      <c r="S58" s="266">
        <f t="shared" si="64"/>
        <v>48709.98</v>
      </c>
      <c r="T58" s="266">
        <f t="shared" si="65"/>
        <v>59154.05</v>
      </c>
      <c r="U58" s="266">
        <v>0</v>
      </c>
      <c r="V58" s="265">
        <f t="shared" ref="V58" si="72">SUM(S58:U58)</f>
        <v>107864.03</v>
      </c>
      <c r="W58" s="265">
        <v>0</v>
      </c>
      <c r="X58" s="265">
        <v>88703.44</v>
      </c>
      <c r="Y58" s="266">
        <f t="shared" ref="Y58" si="73">V58+W58</f>
        <v>107864.03</v>
      </c>
      <c r="Z58" s="266">
        <v>117876.33</v>
      </c>
      <c r="AA58" s="266">
        <v>0</v>
      </c>
      <c r="AB58" s="267">
        <f t="shared" ref="AB58" si="74">F58-AA58</f>
        <v>173476</v>
      </c>
      <c r="AC58" s="279">
        <v>332248.8</v>
      </c>
      <c r="AD58" s="279">
        <v>200000</v>
      </c>
      <c r="AE58" s="267">
        <v>0</v>
      </c>
      <c r="AF58" s="267">
        <v>0</v>
      </c>
      <c r="AG58" s="267">
        <v>0</v>
      </c>
      <c r="AH58" s="267">
        <f t="shared" ref="AH58" si="75">SUM(AE58:AG58)</f>
        <v>0</v>
      </c>
      <c r="AI58" s="267">
        <f t="shared" ref="AI58" si="76">AA58+AS58</f>
        <v>0</v>
      </c>
      <c r="AJ58" s="267">
        <v>0</v>
      </c>
      <c r="AK58" s="267">
        <f t="shared" ref="AK58" si="77">AH58+AJ58</f>
        <v>0</v>
      </c>
      <c r="AL58" s="267">
        <f t="shared" ref="AL58" si="78">AA58+AK58</f>
        <v>0</v>
      </c>
      <c r="AM58" s="267">
        <f t="shared" ref="AM58" si="79">F58-AI58</f>
        <v>173476</v>
      </c>
      <c r="AN58" s="279">
        <v>35000</v>
      </c>
      <c r="AO58" s="260" t="s">
        <v>715</v>
      </c>
      <c r="AP58" s="421"/>
      <c r="AQ58" s="268"/>
      <c r="AR58" s="268">
        <v>0</v>
      </c>
      <c r="AS58" s="225">
        <f t="shared" ref="AS58" si="80">AE58+AR58</f>
        <v>0</v>
      </c>
      <c r="AT58" s="268">
        <f t="shared" ref="AT58" si="81">AA58+AS58</f>
        <v>0</v>
      </c>
      <c r="AU58" s="186">
        <f t="shared" ref="AU58" si="82">F58-AT58</f>
        <v>173476</v>
      </c>
      <c r="AV58" s="186">
        <v>60000</v>
      </c>
    </row>
    <row r="59" spans="1:51" s="290" customFormat="1" ht="69.75" customHeight="1">
      <c r="A59" s="281">
        <v>11</v>
      </c>
      <c r="B59" s="282" t="s">
        <v>59</v>
      </c>
      <c r="C59" s="170" t="s">
        <v>38</v>
      </c>
      <c r="D59" s="283" t="s">
        <v>310</v>
      </c>
      <c r="E59" s="284" t="s">
        <v>95</v>
      </c>
      <c r="F59" s="285">
        <v>2700000</v>
      </c>
      <c r="G59" s="285">
        <f>803085.55-41661.39-0.31-1159.19-576.39</f>
        <v>759688.27</v>
      </c>
      <c r="H59" s="285">
        <f>SUM(H60:H74)</f>
        <v>0</v>
      </c>
      <c r="I59" s="285">
        <f>SUM(I60:I74)</f>
        <v>0</v>
      </c>
      <c r="J59" s="285">
        <f>SUM(J60:J74)</f>
        <v>0</v>
      </c>
      <c r="K59" s="285">
        <f>SUM(K60:K74)</f>
        <v>0</v>
      </c>
      <c r="L59" s="285">
        <f>SUM(L60:L74)</f>
        <v>0</v>
      </c>
      <c r="M59" s="285">
        <f>SUM(M60:M74)</f>
        <v>0</v>
      </c>
      <c r="N59" s="285">
        <f>SUM(N60:N74)</f>
        <v>0</v>
      </c>
      <c r="O59" s="285">
        <f>SUM(O60:O74)</f>
        <v>0</v>
      </c>
      <c r="P59" s="285">
        <f>SUM(P60:P74)</f>
        <v>0</v>
      </c>
      <c r="Q59" s="287">
        <f>SUM(Q60:Q74)</f>
        <v>21402</v>
      </c>
      <c r="R59" s="287">
        <f>SUM(R60:R74)</f>
        <v>2505722.0299999998</v>
      </c>
      <c r="S59" s="287">
        <f>SUM(S60:S74)</f>
        <v>128421.86</v>
      </c>
      <c r="T59" s="287">
        <f>SUM(T60:T74)</f>
        <v>0</v>
      </c>
      <c r="U59" s="287">
        <f>SUM(U60:U74)</f>
        <v>0</v>
      </c>
      <c r="V59" s="287">
        <f>SUM(V60:V74)</f>
        <v>128421.86</v>
      </c>
      <c r="W59" s="287">
        <f>SUM(W60:W74)</f>
        <v>111853.02</v>
      </c>
      <c r="X59" s="287">
        <v>171030.28</v>
      </c>
      <c r="Y59" s="287">
        <f>SUM(Y60:Y74)</f>
        <v>240274.88</v>
      </c>
      <c r="Z59" s="286">
        <v>215295.96</v>
      </c>
      <c r="AA59" s="287">
        <v>601182.31999999995</v>
      </c>
      <c r="AB59" s="287">
        <f t="shared" si="49"/>
        <v>2098817.6800000002</v>
      </c>
      <c r="AC59" s="287">
        <f>SUM(AC60:AC74)</f>
        <v>0</v>
      </c>
      <c r="AD59" s="287">
        <f>SUM(AD60:AD74)</f>
        <v>12429206.100000001</v>
      </c>
      <c r="AE59" s="287">
        <f>2256.8+667.96</f>
        <v>2924.76</v>
      </c>
      <c r="AF59" s="287">
        <v>0</v>
      </c>
      <c r="AG59" s="287">
        <v>0</v>
      </c>
      <c r="AH59" s="287">
        <f t="shared" si="8"/>
        <v>2924.76</v>
      </c>
      <c r="AI59" s="287">
        <f t="shared" si="9"/>
        <v>675513.0199999999</v>
      </c>
      <c r="AJ59" s="287">
        <f>7068+41519.33</f>
        <v>48587.33</v>
      </c>
      <c r="AK59" s="287">
        <f t="shared" si="10"/>
        <v>51512.090000000004</v>
      </c>
      <c r="AL59" s="287">
        <f t="shared" si="11"/>
        <v>652694.40999999992</v>
      </c>
      <c r="AM59" s="287">
        <f t="shared" si="12"/>
        <v>2024486.98</v>
      </c>
      <c r="AN59" s="287">
        <v>1533132.74</v>
      </c>
      <c r="AO59" s="288" t="s">
        <v>23</v>
      </c>
      <c r="AP59" s="424"/>
      <c r="AQ59" s="289"/>
      <c r="AR59" s="289">
        <f>SUM(AR60:AR74)</f>
        <v>71405.94</v>
      </c>
      <c r="AS59" s="289">
        <f t="shared" si="14"/>
        <v>74330.7</v>
      </c>
      <c r="AT59" s="289">
        <f t="shared" si="50"/>
        <v>675513.0199999999</v>
      </c>
      <c r="AU59" s="199">
        <f t="shared" si="16"/>
        <v>2024486.98</v>
      </c>
      <c r="AV59" s="199">
        <v>1520941.73</v>
      </c>
    </row>
    <row r="60" spans="1:51" s="269" customFormat="1" ht="69.75" customHeight="1">
      <c r="A60" s="261">
        <v>11.1</v>
      </c>
      <c r="B60" s="262" t="s">
        <v>59</v>
      </c>
      <c r="C60" s="171" t="s">
        <v>39</v>
      </c>
      <c r="D60" s="276" t="s">
        <v>310</v>
      </c>
      <c r="E60" s="277" t="s">
        <v>124</v>
      </c>
      <c r="F60" s="278">
        <v>327442.55</v>
      </c>
      <c r="G60" s="278">
        <v>327442.55</v>
      </c>
      <c r="H60" s="279"/>
      <c r="I60" s="264"/>
      <c r="J60" s="266"/>
      <c r="K60" s="266"/>
      <c r="L60" s="266"/>
      <c r="M60" s="265"/>
      <c r="N60" s="265"/>
      <c r="O60" s="266"/>
      <c r="P60" s="266"/>
      <c r="Q60" s="266">
        <v>21402</v>
      </c>
      <c r="R60" s="267">
        <f t="shared" si="4"/>
        <v>306040.55</v>
      </c>
      <c r="S60" s="266">
        <v>122090</v>
      </c>
      <c r="T60" s="266">
        <v>0</v>
      </c>
      <c r="U60" s="266">
        <v>0</v>
      </c>
      <c r="V60" s="265">
        <f t="shared" si="66"/>
        <v>122090</v>
      </c>
      <c r="W60" s="265">
        <v>80000</v>
      </c>
      <c r="X60" s="265">
        <f>83187-312</f>
        <v>82875</v>
      </c>
      <c r="Y60" s="266">
        <f t="shared" si="6"/>
        <v>202090</v>
      </c>
      <c r="Z60" s="266">
        <v>72608.5</v>
      </c>
      <c r="AA60" s="266">
        <f t="shared" si="48"/>
        <v>298975.5</v>
      </c>
      <c r="AB60" s="267">
        <f t="shared" si="49"/>
        <v>28467.049999999988</v>
      </c>
      <c r="AC60" s="280"/>
      <c r="AD60" s="280">
        <v>101922.74</v>
      </c>
      <c r="AE60" s="267">
        <v>0</v>
      </c>
      <c r="AF60" s="267">
        <v>0</v>
      </c>
      <c r="AG60" s="267">
        <v>0</v>
      </c>
      <c r="AH60" s="267">
        <f t="shared" si="8"/>
        <v>0</v>
      </c>
      <c r="AI60" s="267">
        <f t="shared" si="9"/>
        <v>298975.5</v>
      </c>
      <c r="AJ60" s="267">
        <v>0</v>
      </c>
      <c r="AK60" s="267">
        <f t="shared" si="10"/>
        <v>0</v>
      </c>
      <c r="AL60" s="267">
        <f t="shared" si="11"/>
        <v>298975.5</v>
      </c>
      <c r="AM60" s="267">
        <f t="shared" si="12"/>
        <v>28467.049999999988</v>
      </c>
      <c r="AN60" s="280">
        <v>28467.05</v>
      </c>
      <c r="AO60" s="260" t="s">
        <v>188</v>
      </c>
      <c r="AP60" s="421"/>
      <c r="AQ60" s="268"/>
      <c r="AR60" s="268">
        <v>0</v>
      </c>
      <c r="AS60" s="225">
        <f t="shared" si="14"/>
        <v>0</v>
      </c>
      <c r="AT60" s="268">
        <f t="shared" si="50"/>
        <v>298975.5</v>
      </c>
      <c r="AU60" s="186">
        <f t="shared" si="16"/>
        <v>28467.049999999988</v>
      </c>
      <c r="AV60" s="268">
        <v>28467.049999999988</v>
      </c>
    </row>
    <row r="61" spans="1:51" s="269" customFormat="1" ht="69.75" customHeight="1">
      <c r="A61" s="261">
        <v>11.2</v>
      </c>
      <c r="B61" s="262" t="s">
        <v>59</v>
      </c>
      <c r="C61" s="171" t="s">
        <v>311</v>
      </c>
      <c r="D61" s="276" t="s">
        <v>310</v>
      </c>
      <c r="E61" s="277" t="s">
        <v>94</v>
      </c>
      <c r="F61" s="278">
        <v>48398.5</v>
      </c>
      <c r="G61" s="279">
        <v>48398.5</v>
      </c>
      <c r="H61" s="279"/>
      <c r="I61" s="264"/>
      <c r="J61" s="266"/>
      <c r="K61" s="266"/>
      <c r="L61" s="266"/>
      <c r="M61" s="265"/>
      <c r="N61" s="265"/>
      <c r="O61" s="266"/>
      <c r="P61" s="266"/>
      <c r="Q61" s="266">
        <v>0</v>
      </c>
      <c r="R61" s="267">
        <f t="shared" si="4"/>
        <v>48398.5</v>
      </c>
      <c r="S61" s="266">
        <v>6331.86</v>
      </c>
      <c r="T61" s="266">
        <v>0</v>
      </c>
      <c r="U61" s="266">
        <v>0</v>
      </c>
      <c r="V61" s="265">
        <f t="shared" si="66"/>
        <v>6331.86</v>
      </c>
      <c r="W61" s="265">
        <v>31853.02</v>
      </c>
      <c r="X61" s="265">
        <v>31853.02</v>
      </c>
      <c r="Y61" s="266">
        <f t="shared" si="6"/>
        <v>38184.879999999997</v>
      </c>
      <c r="Z61" s="266">
        <v>0</v>
      </c>
      <c r="AA61" s="266">
        <f t="shared" si="48"/>
        <v>38184.879999999997</v>
      </c>
      <c r="AB61" s="267">
        <f t="shared" si="49"/>
        <v>10213.620000000003</v>
      </c>
      <c r="AC61" s="280"/>
      <c r="AD61" s="280">
        <v>10213.620000000001</v>
      </c>
      <c r="AE61" s="267">
        <v>0</v>
      </c>
      <c r="AF61" s="267">
        <v>0</v>
      </c>
      <c r="AG61" s="267">
        <v>0</v>
      </c>
      <c r="AH61" s="267">
        <f t="shared" si="8"/>
        <v>0</v>
      </c>
      <c r="AI61" s="267">
        <f t="shared" si="9"/>
        <v>38184.879999999997</v>
      </c>
      <c r="AJ61" s="267">
        <v>7068</v>
      </c>
      <c r="AK61" s="267">
        <f t="shared" si="10"/>
        <v>7068</v>
      </c>
      <c r="AL61" s="267">
        <f t="shared" si="11"/>
        <v>45252.88</v>
      </c>
      <c r="AM61" s="267">
        <f t="shared" si="12"/>
        <v>10213.620000000003</v>
      </c>
      <c r="AN61" s="280">
        <v>10213.620000000001</v>
      </c>
      <c r="AO61" s="260" t="s">
        <v>188</v>
      </c>
      <c r="AP61" s="462" t="s">
        <v>568</v>
      </c>
      <c r="AQ61" s="268"/>
      <c r="AR61" s="268">
        <v>0</v>
      </c>
      <c r="AS61" s="225">
        <f t="shared" si="14"/>
        <v>0</v>
      </c>
      <c r="AT61" s="268">
        <f t="shared" si="50"/>
        <v>38184.879999999997</v>
      </c>
      <c r="AU61" s="186">
        <f t="shared" si="16"/>
        <v>10213.620000000003</v>
      </c>
      <c r="AV61" s="268">
        <v>10213.620000000003</v>
      </c>
    </row>
    <row r="62" spans="1:51" s="269" customFormat="1" ht="69.75" customHeight="1">
      <c r="A62" s="261">
        <v>11.3</v>
      </c>
      <c r="B62" s="262" t="s">
        <v>59</v>
      </c>
      <c r="C62" s="171" t="s">
        <v>312</v>
      </c>
      <c r="D62" s="276" t="s">
        <v>310</v>
      </c>
      <c r="E62" s="277" t="s">
        <v>90</v>
      </c>
      <c r="F62" s="278">
        <v>172859.65</v>
      </c>
      <c r="G62" s="278">
        <v>172859.65</v>
      </c>
      <c r="H62" s="279"/>
      <c r="I62" s="264"/>
      <c r="J62" s="266"/>
      <c r="K62" s="266"/>
      <c r="L62" s="266"/>
      <c r="M62" s="265"/>
      <c r="N62" s="265"/>
      <c r="O62" s="266"/>
      <c r="P62" s="266"/>
      <c r="Q62" s="266">
        <v>0</v>
      </c>
      <c r="R62" s="267">
        <f t="shared" si="4"/>
        <v>172859.65</v>
      </c>
      <c r="S62" s="266">
        <v>0</v>
      </c>
      <c r="T62" s="266">
        <v>0</v>
      </c>
      <c r="U62" s="266">
        <v>0</v>
      </c>
      <c r="V62" s="265">
        <f t="shared" si="66"/>
        <v>0</v>
      </c>
      <c r="W62" s="265">
        <v>0</v>
      </c>
      <c r="X62" s="265">
        <v>0</v>
      </c>
      <c r="Y62" s="266">
        <f t="shared" si="6"/>
        <v>0</v>
      </c>
      <c r="Z62" s="266">
        <v>93402.77</v>
      </c>
      <c r="AA62" s="266">
        <f t="shared" si="48"/>
        <v>93402.77</v>
      </c>
      <c r="AB62" s="267">
        <f t="shared" si="49"/>
        <v>79456.87999999999</v>
      </c>
      <c r="AC62" s="280"/>
      <c r="AD62" s="280">
        <v>172859.94</v>
      </c>
      <c r="AE62" s="267">
        <v>667.96</v>
      </c>
      <c r="AF62" s="267">
        <v>0</v>
      </c>
      <c r="AG62" s="267">
        <v>0</v>
      </c>
      <c r="AH62" s="267">
        <f t="shared" si="8"/>
        <v>667.96</v>
      </c>
      <c r="AI62" s="267">
        <f t="shared" si="9"/>
        <v>135590.06</v>
      </c>
      <c r="AJ62" s="267">
        <v>41519.33</v>
      </c>
      <c r="AK62" s="267">
        <f t="shared" si="10"/>
        <v>42187.29</v>
      </c>
      <c r="AL62" s="267">
        <f t="shared" si="11"/>
        <v>135590.06</v>
      </c>
      <c r="AM62" s="267">
        <f t="shared" si="12"/>
        <v>37269.589999999997</v>
      </c>
      <c r="AN62" s="280">
        <v>37269.589999999997</v>
      </c>
      <c r="AO62" s="260" t="s">
        <v>78</v>
      </c>
      <c r="AP62" s="421"/>
      <c r="AQ62" s="268">
        <v>667.96</v>
      </c>
      <c r="AR62" s="268">
        <v>41519.33</v>
      </c>
      <c r="AS62" s="225">
        <f t="shared" si="14"/>
        <v>42187.29</v>
      </c>
      <c r="AT62" s="268">
        <f t="shared" si="50"/>
        <v>135590.06</v>
      </c>
      <c r="AU62" s="186">
        <f t="shared" si="16"/>
        <v>37269.589999999997</v>
      </c>
      <c r="AV62" s="268">
        <v>37269.589999999997</v>
      </c>
    </row>
    <row r="63" spans="1:51" s="269" customFormat="1" ht="69.75" customHeight="1">
      <c r="A63" s="261">
        <v>11.4</v>
      </c>
      <c r="B63" s="262" t="s">
        <v>59</v>
      </c>
      <c r="C63" s="171" t="s">
        <v>406</v>
      </c>
      <c r="D63" s="276" t="s">
        <v>310</v>
      </c>
      <c r="E63" s="277" t="s">
        <v>93</v>
      </c>
      <c r="F63" s="278">
        <v>38111.599999999999</v>
      </c>
      <c r="G63" s="279">
        <v>38111.599999999999</v>
      </c>
      <c r="H63" s="279"/>
      <c r="I63" s="264"/>
      <c r="J63" s="266"/>
      <c r="K63" s="266"/>
      <c r="L63" s="266"/>
      <c r="M63" s="265"/>
      <c r="N63" s="265"/>
      <c r="O63" s="266"/>
      <c r="P63" s="266"/>
      <c r="Q63" s="266">
        <v>0</v>
      </c>
      <c r="R63" s="267">
        <f t="shared" si="4"/>
        <v>38111.599999999999</v>
      </c>
      <c r="S63" s="266">
        <v>0</v>
      </c>
      <c r="T63" s="266">
        <v>0</v>
      </c>
      <c r="U63" s="266">
        <v>0</v>
      </c>
      <c r="V63" s="265">
        <f t="shared" si="66"/>
        <v>0</v>
      </c>
      <c r="W63" s="265">
        <v>0</v>
      </c>
      <c r="X63" s="265">
        <v>0</v>
      </c>
      <c r="Y63" s="266">
        <f t="shared" si="6"/>
        <v>0</v>
      </c>
      <c r="Z63" s="266">
        <v>0</v>
      </c>
      <c r="AA63" s="266">
        <f t="shared" si="48"/>
        <v>0</v>
      </c>
      <c r="AB63" s="267">
        <f t="shared" si="49"/>
        <v>38111.599999999999</v>
      </c>
      <c r="AC63" s="280"/>
      <c r="AD63" s="280">
        <v>49600</v>
      </c>
      <c r="AE63" s="267">
        <v>0</v>
      </c>
      <c r="AF63" s="267">
        <v>0</v>
      </c>
      <c r="AG63" s="267">
        <v>0</v>
      </c>
      <c r="AH63" s="267">
        <f t="shared" si="8"/>
        <v>0</v>
      </c>
      <c r="AI63" s="267">
        <f t="shared" si="9"/>
        <v>29886.61</v>
      </c>
      <c r="AJ63" s="267">
        <v>0</v>
      </c>
      <c r="AK63" s="267">
        <f t="shared" si="10"/>
        <v>0</v>
      </c>
      <c r="AL63" s="267">
        <f t="shared" si="11"/>
        <v>0</v>
      </c>
      <c r="AM63" s="267">
        <f t="shared" si="12"/>
        <v>8224.989999999998</v>
      </c>
      <c r="AN63" s="280">
        <v>8224.99</v>
      </c>
      <c r="AO63" s="260" t="s">
        <v>78</v>
      </c>
      <c r="AP63" s="421"/>
      <c r="AQ63" s="268"/>
      <c r="AR63" s="268">
        <v>29886.61</v>
      </c>
      <c r="AS63" s="225">
        <f t="shared" si="14"/>
        <v>29886.61</v>
      </c>
      <c r="AT63" s="268">
        <f t="shared" si="50"/>
        <v>29886.61</v>
      </c>
      <c r="AU63" s="186">
        <f t="shared" si="16"/>
        <v>8224.989999999998</v>
      </c>
      <c r="AV63" s="268">
        <v>8801.3799999999974</v>
      </c>
      <c r="AX63" s="456"/>
      <c r="AY63" s="224" t="s">
        <v>621</v>
      </c>
    </row>
    <row r="64" spans="1:51" s="269" customFormat="1" ht="69.75" customHeight="1">
      <c r="A64" s="261">
        <v>11.5</v>
      </c>
      <c r="B64" s="262" t="s">
        <v>59</v>
      </c>
      <c r="C64" s="171" t="s">
        <v>520</v>
      </c>
      <c r="D64" s="276" t="s">
        <v>310</v>
      </c>
      <c r="E64" s="277" t="s">
        <v>93</v>
      </c>
      <c r="F64" s="278">
        <v>74400</v>
      </c>
      <c r="G64" s="279">
        <v>0</v>
      </c>
      <c r="H64" s="279"/>
      <c r="I64" s="264"/>
      <c r="J64" s="266"/>
      <c r="K64" s="266"/>
      <c r="L64" s="266"/>
      <c r="M64" s="265"/>
      <c r="N64" s="265"/>
      <c r="O64" s="266"/>
      <c r="P64" s="266"/>
      <c r="Q64" s="266">
        <v>0</v>
      </c>
      <c r="R64" s="267">
        <f t="shared" si="4"/>
        <v>74400</v>
      </c>
      <c r="S64" s="266">
        <v>0</v>
      </c>
      <c r="T64" s="266">
        <v>0</v>
      </c>
      <c r="U64" s="266">
        <v>0</v>
      </c>
      <c r="V64" s="265">
        <f t="shared" ref="V64:V73" si="83">SUM(S64:U64)</f>
        <v>0</v>
      </c>
      <c r="W64" s="265">
        <v>0</v>
      </c>
      <c r="X64" s="265">
        <v>0</v>
      </c>
      <c r="Y64" s="266">
        <f t="shared" si="6"/>
        <v>0</v>
      </c>
      <c r="Z64" s="266">
        <v>0</v>
      </c>
      <c r="AA64" s="266">
        <f t="shared" si="48"/>
        <v>0</v>
      </c>
      <c r="AB64" s="267">
        <f t="shared" si="49"/>
        <v>74400</v>
      </c>
      <c r="AC64" s="280"/>
      <c r="AD64" s="280">
        <v>49600</v>
      </c>
      <c r="AE64" s="267">
        <v>0</v>
      </c>
      <c r="AF64" s="267">
        <v>0</v>
      </c>
      <c r="AG64" s="267">
        <v>0</v>
      </c>
      <c r="AH64" s="267">
        <f t="shared" si="8"/>
        <v>0</v>
      </c>
      <c r="AI64" s="267">
        <f t="shared" si="9"/>
        <v>0</v>
      </c>
      <c r="AJ64" s="267">
        <v>0</v>
      </c>
      <c r="AK64" s="267">
        <f t="shared" si="10"/>
        <v>0</v>
      </c>
      <c r="AL64" s="267">
        <f t="shared" si="11"/>
        <v>0</v>
      </c>
      <c r="AM64" s="267">
        <f t="shared" si="12"/>
        <v>74400</v>
      </c>
      <c r="AN64" s="280">
        <v>74400</v>
      </c>
      <c r="AO64" s="260" t="s">
        <v>246</v>
      </c>
      <c r="AP64" s="421"/>
      <c r="AQ64" s="268"/>
      <c r="AR64" s="268">
        <v>0</v>
      </c>
      <c r="AS64" s="225">
        <f t="shared" si="14"/>
        <v>0</v>
      </c>
      <c r="AT64" s="268">
        <f t="shared" si="50"/>
        <v>0</v>
      </c>
      <c r="AU64" s="186">
        <f t="shared" si="16"/>
        <v>74400</v>
      </c>
      <c r="AV64" s="268">
        <v>74400</v>
      </c>
    </row>
    <row r="65" spans="1:50" s="269" customFormat="1" ht="69.75" customHeight="1">
      <c r="A65" s="261">
        <v>11.6</v>
      </c>
      <c r="B65" s="262" t="s">
        <v>59</v>
      </c>
      <c r="C65" s="171" t="s">
        <v>552</v>
      </c>
      <c r="D65" s="276" t="s">
        <v>310</v>
      </c>
      <c r="E65" s="277" t="s">
        <v>98</v>
      </c>
      <c r="F65" s="278">
        <v>74400</v>
      </c>
      <c r="G65" s="279">
        <v>0</v>
      </c>
      <c r="H65" s="279"/>
      <c r="I65" s="264"/>
      <c r="J65" s="266"/>
      <c r="K65" s="266"/>
      <c r="L65" s="266"/>
      <c r="M65" s="265"/>
      <c r="N65" s="265"/>
      <c r="O65" s="266"/>
      <c r="P65" s="266"/>
      <c r="Q65" s="266">
        <v>0</v>
      </c>
      <c r="R65" s="267">
        <f t="shared" si="4"/>
        <v>74400</v>
      </c>
      <c r="S65" s="266">
        <v>0</v>
      </c>
      <c r="T65" s="266">
        <v>0</v>
      </c>
      <c r="U65" s="266">
        <v>0</v>
      </c>
      <c r="V65" s="265">
        <f t="shared" si="83"/>
        <v>0</v>
      </c>
      <c r="W65" s="265">
        <v>0</v>
      </c>
      <c r="X65" s="265">
        <v>0</v>
      </c>
      <c r="Y65" s="266">
        <f t="shared" si="6"/>
        <v>0</v>
      </c>
      <c r="Z65" s="266">
        <v>0</v>
      </c>
      <c r="AA65" s="266">
        <f t="shared" si="48"/>
        <v>0</v>
      </c>
      <c r="AB65" s="267">
        <f t="shared" si="49"/>
        <v>74400</v>
      </c>
      <c r="AC65" s="280"/>
      <c r="AD65" s="280">
        <v>1204500.98</v>
      </c>
      <c r="AE65" s="267">
        <v>0</v>
      </c>
      <c r="AF65" s="267">
        <v>0</v>
      </c>
      <c r="AG65" s="267">
        <v>0</v>
      </c>
      <c r="AH65" s="267">
        <f t="shared" si="8"/>
        <v>0</v>
      </c>
      <c r="AI65" s="267">
        <f t="shared" si="9"/>
        <v>0</v>
      </c>
      <c r="AJ65" s="267">
        <v>0</v>
      </c>
      <c r="AK65" s="267">
        <f t="shared" si="10"/>
        <v>0</v>
      </c>
      <c r="AL65" s="267">
        <f t="shared" si="11"/>
        <v>0</v>
      </c>
      <c r="AM65" s="267">
        <f t="shared" si="12"/>
        <v>74400</v>
      </c>
      <c r="AN65" s="280">
        <v>74400</v>
      </c>
      <c r="AO65" s="260" t="s">
        <v>697</v>
      </c>
      <c r="AP65" s="421"/>
      <c r="AQ65" s="268"/>
      <c r="AR65" s="268">
        <v>0</v>
      </c>
      <c r="AS65" s="225">
        <f t="shared" si="14"/>
        <v>0</v>
      </c>
      <c r="AT65" s="268">
        <f t="shared" si="50"/>
        <v>0</v>
      </c>
      <c r="AU65" s="186">
        <f t="shared" si="16"/>
        <v>74400</v>
      </c>
      <c r="AV65" s="268">
        <v>74400</v>
      </c>
    </row>
    <row r="66" spans="1:50" s="269" customFormat="1" ht="69.75" customHeight="1">
      <c r="A66" s="261">
        <v>11.7</v>
      </c>
      <c r="B66" s="262" t="s">
        <v>59</v>
      </c>
      <c r="C66" s="171" t="s">
        <v>553</v>
      </c>
      <c r="D66" s="276" t="s">
        <v>310</v>
      </c>
      <c r="E66" s="277" t="s">
        <v>94</v>
      </c>
      <c r="F66" s="278">
        <v>74400</v>
      </c>
      <c r="G66" s="279">
        <v>0</v>
      </c>
      <c r="H66" s="279"/>
      <c r="I66" s="264"/>
      <c r="J66" s="266"/>
      <c r="K66" s="266"/>
      <c r="L66" s="266"/>
      <c r="M66" s="265"/>
      <c r="N66" s="265"/>
      <c r="O66" s="266"/>
      <c r="P66" s="266"/>
      <c r="Q66" s="266">
        <v>0</v>
      </c>
      <c r="R66" s="267">
        <f t="shared" si="4"/>
        <v>74400</v>
      </c>
      <c r="S66" s="266">
        <v>0</v>
      </c>
      <c r="T66" s="266">
        <v>0</v>
      </c>
      <c r="U66" s="266">
        <v>0</v>
      </c>
      <c r="V66" s="265">
        <f t="shared" si="83"/>
        <v>0</v>
      </c>
      <c r="W66" s="265">
        <v>0</v>
      </c>
      <c r="X66" s="265">
        <v>0</v>
      </c>
      <c r="Y66" s="266">
        <f t="shared" si="6"/>
        <v>0</v>
      </c>
      <c r="Z66" s="266">
        <v>0</v>
      </c>
      <c r="AA66" s="266">
        <f t="shared" si="48"/>
        <v>0</v>
      </c>
      <c r="AB66" s="267">
        <f t="shared" si="49"/>
        <v>74400</v>
      </c>
      <c r="AC66" s="280"/>
      <c r="AD66" s="280">
        <v>1204500.98</v>
      </c>
      <c r="AE66" s="267">
        <v>0</v>
      </c>
      <c r="AF66" s="267">
        <v>0</v>
      </c>
      <c r="AG66" s="267">
        <v>0</v>
      </c>
      <c r="AH66" s="267">
        <f t="shared" ref="AH66:AH136" si="84">SUM(AE66:AG66)</f>
        <v>0</v>
      </c>
      <c r="AI66" s="267">
        <f t="shared" si="9"/>
        <v>0</v>
      </c>
      <c r="AJ66" s="267">
        <v>0</v>
      </c>
      <c r="AK66" s="267">
        <f t="shared" si="10"/>
        <v>0</v>
      </c>
      <c r="AL66" s="267">
        <f t="shared" si="11"/>
        <v>0</v>
      </c>
      <c r="AM66" s="267">
        <f t="shared" si="12"/>
        <v>74400</v>
      </c>
      <c r="AN66" s="280">
        <v>74400</v>
      </c>
      <c r="AO66" s="260" t="s">
        <v>697</v>
      </c>
      <c r="AP66" s="421"/>
      <c r="AQ66" s="268"/>
      <c r="AR66" s="268">
        <v>0</v>
      </c>
      <c r="AS66" s="225">
        <f t="shared" si="14"/>
        <v>0</v>
      </c>
      <c r="AT66" s="268">
        <f t="shared" si="50"/>
        <v>0</v>
      </c>
      <c r="AU66" s="186">
        <f t="shared" si="16"/>
        <v>74400</v>
      </c>
      <c r="AV66" s="268">
        <v>74400</v>
      </c>
    </row>
    <row r="67" spans="1:50" s="269" customFormat="1" ht="25.5">
      <c r="A67" s="261">
        <v>11.8</v>
      </c>
      <c r="B67" s="262" t="s">
        <v>59</v>
      </c>
      <c r="C67" s="171" t="s">
        <v>554</v>
      </c>
      <c r="D67" s="276" t="s">
        <v>310</v>
      </c>
      <c r="E67" s="277" t="s">
        <v>92</v>
      </c>
      <c r="F67" s="278">
        <v>74400</v>
      </c>
      <c r="G67" s="279">
        <v>0</v>
      </c>
      <c r="H67" s="279"/>
      <c r="I67" s="264"/>
      <c r="J67" s="266"/>
      <c r="K67" s="266"/>
      <c r="L67" s="266"/>
      <c r="M67" s="265"/>
      <c r="N67" s="265"/>
      <c r="O67" s="266"/>
      <c r="P67" s="266"/>
      <c r="Q67" s="266">
        <v>0</v>
      </c>
      <c r="R67" s="267">
        <f t="shared" si="4"/>
        <v>74400</v>
      </c>
      <c r="S67" s="266">
        <v>0</v>
      </c>
      <c r="T67" s="266">
        <v>0</v>
      </c>
      <c r="U67" s="266">
        <v>0</v>
      </c>
      <c r="V67" s="265">
        <f t="shared" si="83"/>
        <v>0</v>
      </c>
      <c r="W67" s="265">
        <v>0</v>
      </c>
      <c r="X67" s="265">
        <v>0</v>
      </c>
      <c r="Y67" s="266">
        <f t="shared" si="6"/>
        <v>0</v>
      </c>
      <c r="Z67" s="266">
        <v>0</v>
      </c>
      <c r="AA67" s="266">
        <f t="shared" si="48"/>
        <v>0</v>
      </c>
      <c r="AB67" s="267">
        <f t="shared" si="49"/>
        <v>74400</v>
      </c>
      <c r="AC67" s="280"/>
      <c r="AD67" s="280">
        <v>1204500.98</v>
      </c>
      <c r="AE67" s="267">
        <v>0</v>
      </c>
      <c r="AF67" s="267">
        <v>0</v>
      </c>
      <c r="AG67" s="267">
        <v>0</v>
      </c>
      <c r="AH67" s="267">
        <f t="shared" si="84"/>
        <v>0</v>
      </c>
      <c r="AI67" s="267">
        <f t="shared" si="9"/>
        <v>0</v>
      </c>
      <c r="AJ67" s="267">
        <v>0</v>
      </c>
      <c r="AK67" s="267">
        <f t="shared" si="10"/>
        <v>0</v>
      </c>
      <c r="AL67" s="267">
        <f t="shared" si="11"/>
        <v>0</v>
      </c>
      <c r="AM67" s="267">
        <f t="shared" si="12"/>
        <v>74400</v>
      </c>
      <c r="AN67" s="280">
        <v>74400</v>
      </c>
      <c r="AO67" s="260" t="s">
        <v>697</v>
      </c>
      <c r="AP67" s="421"/>
      <c r="AQ67" s="268"/>
      <c r="AR67" s="268">
        <v>0</v>
      </c>
      <c r="AS67" s="225">
        <f t="shared" si="14"/>
        <v>0</v>
      </c>
      <c r="AT67" s="268">
        <f t="shared" si="50"/>
        <v>0</v>
      </c>
      <c r="AU67" s="186">
        <f t="shared" si="16"/>
        <v>74400</v>
      </c>
      <c r="AV67" s="268">
        <v>74400</v>
      </c>
    </row>
    <row r="68" spans="1:50" s="269" customFormat="1" ht="25.5">
      <c r="A68" s="261">
        <v>11.9</v>
      </c>
      <c r="B68" s="262" t="s">
        <v>59</v>
      </c>
      <c r="C68" s="171" t="s">
        <v>555</v>
      </c>
      <c r="D68" s="276" t="s">
        <v>310</v>
      </c>
      <c r="E68" s="277" t="s">
        <v>556</v>
      </c>
      <c r="F68" s="278">
        <v>74400</v>
      </c>
      <c r="G68" s="279">
        <v>0</v>
      </c>
      <c r="H68" s="279"/>
      <c r="I68" s="264"/>
      <c r="J68" s="266"/>
      <c r="K68" s="266"/>
      <c r="L68" s="266"/>
      <c r="M68" s="265"/>
      <c r="N68" s="265"/>
      <c r="O68" s="266"/>
      <c r="P68" s="266"/>
      <c r="Q68" s="266">
        <v>0</v>
      </c>
      <c r="R68" s="267">
        <f t="shared" si="4"/>
        <v>74400</v>
      </c>
      <c r="S68" s="266">
        <v>0</v>
      </c>
      <c r="T68" s="266">
        <v>0</v>
      </c>
      <c r="U68" s="266">
        <v>0</v>
      </c>
      <c r="V68" s="265">
        <f t="shared" si="83"/>
        <v>0</v>
      </c>
      <c r="W68" s="265">
        <v>0</v>
      </c>
      <c r="X68" s="265">
        <v>0</v>
      </c>
      <c r="Y68" s="266">
        <f t="shared" si="6"/>
        <v>0</v>
      </c>
      <c r="Z68" s="266">
        <v>0</v>
      </c>
      <c r="AA68" s="266">
        <f t="shared" si="48"/>
        <v>0</v>
      </c>
      <c r="AB68" s="267">
        <f t="shared" si="49"/>
        <v>74400</v>
      </c>
      <c r="AC68" s="280"/>
      <c r="AD68" s="280">
        <v>1204500.98</v>
      </c>
      <c r="AE68" s="267">
        <v>0</v>
      </c>
      <c r="AF68" s="267">
        <v>0</v>
      </c>
      <c r="AG68" s="267">
        <v>0</v>
      </c>
      <c r="AH68" s="267">
        <f t="shared" si="84"/>
        <v>0</v>
      </c>
      <c r="AI68" s="267">
        <f t="shared" si="9"/>
        <v>0</v>
      </c>
      <c r="AJ68" s="267">
        <v>0</v>
      </c>
      <c r="AK68" s="267">
        <f t="shared" si="10"/>
        <v>0</v>
      </c>
      <c r="AL68" s="267">
        <f t="shared" si="11"/>
        <v>0</v>
      </c>
      <c r="AM68" s="267">
        <f t="shared" si="12"/>
        <v>74400</v>
      </c>
      <c r="AN68" s="280">
        <v>74400</v>
      </c>
      <c r="AO68" s="260" t="s">
        <v>697</v>
      </c>
      <c r="AP68" s="421"/>
      <c r="AQ68" s="268"/>
      <c r="AR68" s="268">
        <v>0</v>
      </c>
      <c r="AS68" s="225">
        <f t="shared" si="14"/>
        <v>0</v>
      </c>
      <c r="AT68" s="268">
        <f t="shared" si="50"/>
        <v>0</v>
      </c>
      <c r="AU68" s="186">
        <f t="shared" si="16"/>
        <v>74400</v>
      </c>
      <c r="AV68" s="268">
        <v>74400</v>
      </c>
    </row>
    <row r="69" spans="1:50" s="269" customFormat="1" ht="25.5">
      <c r="A69" s="291">
        <v>11.1</v>
      </c>
      <c r="B69" s="262" t="s">
        <v>59</v>
      </c>
      <c r="C69" s="171" t="s">
        <v>557</v>
      </c>
      <c r="D69" s="276" t="s">
        <v>310</v>
      </c>
      <c r="E69" s="277" t="s">
        <v>126</v>
      </c>
      <c r="F69" s="278">
        <v>74400</v>
      </c>
      <c r="G69" s="279">
        <v>0</v>
      </c>
      <c r="H69" s="279"/>
      <c r="I69" s="264"/>
      <c r="J69" s="266"/>
      <c r="K69" s="266"/>
      <c r="L69" s="266"/>
      <c r="M69" s="265"/>
      <c r="N69" s="265"/>
      <c r="O69" s="266"/>
      <c r="P69" s="266"/>
      <c r="Q69" s="266">
        <v>0</v>
      </c>
      <c r="R69" s="267">
        <f t="shared" si="4"/>
        <v>74400</v>
      </c>
      <c r="S69" s="266">
        <v>0</v>
      </c>
      <c r="T69" s="266">
        <v>0</v>
      </c>
      <c r="U69" s="266">
        <v>0</v>
      </c>
      <c r="V69" s="265">
        <f t="shared" si="83"/>
        <v>0</v>
      </c>
      <c r="W69" s="265">
        <v>0</v>
      </c>
      <c r="X69" s="265">
        <v>0</v>
      </c>
      <c r="Y69" s="266">
        <f t="shared" si="6"/>
        <v>0</v>
      </c>
      <c r="Z69" s="266">
        <v>0</v>
      </c>
      <c r="AA69" s="266">
        <f t="shared" si="48"/>
        <v>0</v>
      </c>
      <c r="AB69" s="267">
        <f t="shared" si="49"/>
        <v>74400</v>
      </c>
      <c r="AC69" s="280"/>
      <c r="AD69" s="280">
        <v>1204500.98</v>
      </c>
      <c r="AE69" s="267">
        <v>0</v>
      </c>
      <c r="AF69" s="267">
        <v>0</v>
      </c>
      <c r="AG69" s="267">
        <v>0</v>
      </c>
      <c r="AH69" s="267">
        <f t="shared" si="84"/>
        <v>0</v>
      </c>
      <c r="AI69" s="267">
        <f t="shared" si="9"/>
        <v>0</v>
      </c>
      <c r="AJ69" s="267">
        <v>0</v>
      </c>
      <c r="AK69" s="267">
        <f t="shared" si="10"/>
        <v>0</v>
      </c>
      <c r="AL69" s="267">
        <f t="shared" si="11"/>
        <v>0</v>
      </c>
      <c r="AM69" s="267">
        <f t="shared" si="12"/>
        <v>74400</v>
      </c>
      <c r="AN69" s="280">
        <v>74400</v>
      </c>
      <c r="AO69" s="260" t="s">
        <v>697</v>
      </c>
      <c r="AP69" s="421"/>
      <c r="AQ69" s="268"/>
      <c r="AR69" s="268">
        <v>0</v>
      </c>
      <c r="AS69" s="225">
        <f t="shared" si="14"/>
        <v>0</v>
      </c>
      <c r="AT69" s="268">
        <f t="shared" si="50"/>
        <v>0</v>
      </c>
      <c r="AU69" s="186">
        <f t="shared" si="16"/>
        <v>74400</v>
      </c>
      <c r="AV69" s="268">
        <v>74400</v>
      </c>
    </row>
    <row r="70" spans="1:50" s="269" customFormat="1" ht="25.5">
      <c r="A70" s="291">
        <v>11.11</v>
      </c>
      <c r="B70" s="262" t="s">
        <v>59</v>
      </c>
      <c r="C70" s="171" t="s">
        <v>558</v>
      </c>
      <c r="D70" s="276" t="s">
        <v>310</v>
      </c>
      <c r="E70" s="277" t="s">
        <v>104</v>
      </c>
      <c r="F70" s="278">
        <v>74400</v>
      </c>
      <c r="G70" s="279">
        <v>0</v>
      </c>
      <c r="H70" s="279"/>
      <c r="I70" s="264"/>
      <c r="J70" s="266"/>
      <c r="K70" s="266"/>
      <c r="L70" s="266"/>
      <c r="M70" s="265"/>
      <c r="N70" s="265"/>
      <c r="O70" s="266"/>
      <c r="P70" s="266"/>
      <c r="Q70" s="266">
        <v>0</v>
      </c>
      <c r="R70" s="267">
        <f t="shared" si="4"/>
        <v>74400</v>
      </c>
      <c r="S70" s="266">
        <v>0</v>
      </c>
      <c r="T70" s="266">
        <v>0</v>
      </c>
      <c r="U70" s="266">
        <v>0</v>
      </c>
      <c r="V70" s="265">
        <f t="shared" si="83"/>
        <v>0</v>
      </c>
      <c r="W70" s="265">
        <v>0</v>
      </c>
      <c r="X70" s="265">
        <v>0</v>
      </c>
      <c r="Y70" s="266">
        <f t="shared" si="6"/>
        <v>0</v>
      </c>
      <c r="Z70" s="266">
        <v>0</v>
      </c>
      <c r="AA70" s="266">
        <f t="shared" si="48"/>
        <v>0</v>
      </c>
      <c r="AB70" s="267">
        <f t="shared" si="49"/>
        <v>74400</v>
      </c>
      <c r="AC70" s="280"/>
      <c r="AD70" s="280">
        <v>1204500.98</v>
      </c>
      <c r="AE70" s="267">
        <v>0</v>
      </c>
      <c r="AF70" s="267">
        <v>0</v>
      </c>
      <c r="AG70" s="267">
        <v>0</v>
      </c>
      <c r="AH70" s="267">
        <f t="shared" si="84"/>
        <v>0</v>
      </c>
      <c r="AI70" s="267">
        <f t="shared" si="9"/>
        <v>0</v>
      </c>
      <c r="AJ70" s="267">
        <v>0</v>
      </c>
      <c r="AK70" s="267">
        <f t="shared" si="10"/>
        <v>0</v>
      </c>
      <c r="AL70" s="267">
        <f t="shared" si="11"/>
        <v>0</v>
      </c>
      <c r="AM70" s="267">
        <f t="shared" si="12"/>
        <v>74400</v>
      </c>
      <c r="AN70" s="280">
        <v>74400</v>
      </c>
      <c r="AO70" s="260" t="s">
        <v>697</v>
      </c>
      <c r="AP70" s="421"/>
      <c r="AQ70" s="268"/>
      <c r="AR70" s="268">
        <v>0</v>
      </c>
      <c r="AS70" s="225">
        <f t="shared" si="14"/>
        <v>0</v>
      </c>
      <c r="AT70" s="268">
        <f t="shared" si="50"/>
        <v>0</v>
      </c>
      <c r="AU70" s="186">
        <f t="shared" si="16"/>
        <v>74400</v>
      </c>
      <c r="AV70" s="268">
        <v>74400</v>
      </c>
    </row>
    <row r="71" spans="1:50" s="269" customFormat="1" ht="25.5">
      <c r="A71" s="291">
        <v>11.12</v>
      </c>
      <c r="B71" s="262" t="s">
        <v>59</v>
      </c>
      <c r="C71" s="171" t="s">
        <v>559</v>
      </c>
      <c r="D71" s="276" t="s">
        <v>310</v>
      </c>
      <c r="E71" s="277" t="s">
        <v>93</v>
      </c>
      <c r="F71" s="278">
        <v>74400</v>
      </c>
      <c r="G71" s="279">
        <v>0</v>
      </c>
      <c r="H71" s="279"/>
      <c r="I71" s="264"/>
      <c r="J71" s="266"/>
      <c r="K71" s="266"/>
      <c r="L71" s="266"/>
      <c r="M71" s="265"/>
      <c r="N71" s="265"/>
      <c r="O71" s="266"/>
      <c r="P71" s="266"/>
      <c r="Q71" s="266">
        <v>0</v>
      </c>
      <c r="R71" s="267">
        <f t="shared" si="4"/>
        <v>74400</v>
      </c>
      <c r="S71" s="266">
        <v>0</v>
      </c>
      <c r="T71" s="266">
        <v>0</v>
      </c>
      <c r="U71" s="266">
        <v>0</v>
      </c>
      <c r="V71" s="265">
        <f t="shared" si="83"/>
        <v>0</v>
      </c>
      <c r="W71" s="265">
        <v>0</v>
      </c>
      <c r="X71" s="265">
        <v>0</v>
      </c>
      <c r="Y71" s="266">
        <f t="shared" si="6"/>
        <v>0</v>
      </c>
      <c r="Z71" s="266">
        <v>0</v>
      </c>
      <c r="AA71" s="266">
        <f t="shared" si="48"/>
        <v>0</v>
      </c>
      <c r="AB71" s="267">
        <f t="shared" si="49"/>
        <v>74400</v>
      </c>
      <c r="AC71" s="280"/>
      <c r="AD71" s="280">
        <v>1204500.98</v>
      </c>
      <c r="AE71" s="267">
        <v>0</v>
      </c>
      <c r="AF71" s="267">
        <v>0</v>
      </c>
      <c r="AG71" s="267">
        <v>0</v>
      </c>
      <c r="AH71" s="267">
        <f t="shared" si="84"/>
        <v>0</v>
      </c>
      <c r="AI71" s="267">
        <f t="shared" si="9"/>
        <v>0</v>
      </c>
      <c r="AJ71" s="267">
        <v>0</v>
      </c>
      <c r="AK71" s="267">
        <f t="shared" si="10"/>
        <v>0</v>
      </c>
      <c r="AL71" s="267">
        <f t="shared" si="11"/>
        <v>0</v>
      </c>
      <c r="AM71" s="267">
        <f t="shared" si="12"/>
        <v>74400</v>
      </c>
      <c r="AN71" s="280">
        <v>74400</v>
      </c>
      <c r="AO71" s="260" t="s">
        <v>697</v>
      </c>
      <c r="AP71" s="421"/>
      <c r="AQ71" s="268"/>
      <c r="AR71" s="268">
        <v>0</v>
      </c>
      <c r="AS71" s="225">
        <f t="shared" si="14"/>
        <v>0</v>
      </c>
      <c r="AT71" s="268">
        <f t="shared" si="50"/>
        <v>0</v>
      </c>
      <c r="AU71" s="186">
        <f t="shared" si="16"/>
        <v>74400</v>
      </c>
      <c r="AV71" s="268">
        <v>74400</v>
      </c>
    </row>
    <row r="72" spans="1:50" s="269" customFormat="1" ht="25.5">
      <c r="A72" s="291">
        <v>11.13</v>
      </c>
      <c r="B72" s="262" t="s">
        <v>59</v>
      </c>
      <c r="C72" s="171" t="s">
        <v>560</v>
      </c>
      <c r="D72" s="276" t="s">
        <v>310</v>
      </c>
      <c r="E72" s="277" t="s">
        <v>107</v>
      </c>
      <c r="F72" s="278">
        <v>74400</v>
      </c>
      <c r="G72" s="279">
        <v>0</v>
      </c>
      <c r="H72" s="279"/>
      <c r="I72" s="264"/>
      <c r="J72" s="266"/>
      <c r="K72" s="266"/>
      <c r="L72" s="266"/>
      <c r="M72" s="265"/>
      <c r="N72" s="265"/>
      <c r="O72" s="266"/>
      <c r="P72" s="266"/>
      <c r="Q72" s="266">
        <v>0</v>
      </c>
      <c r="R72" s="267">
        <f t="shared" ref="R72:R129" si="85">F72-Q72</f>
        <v>74400</v>
      </c>
      <c r="S72" s="266">
        <v>0</v>
      </c>
      <c r="T72" s="266">
        <v>0</v>
      </c>
      <c r="U72" s="266">
        <v>0</v>
      </c>
      <c r="V72" s="265">
        <f t="shared" si="83"/>
        <v>0</v>
      </c>
      <c r="W72" s="265">
        <v>0</v>
      </c>
      <c r="X72" s="265">
        <v>0</v>
      </c>
      <c r="Y72" s="266">
        <f t="shared" si="6"/>
        <v>0</v>
      </c>
      <c r="Z72" s="266">
        <v>0</v>
      </c>
      <c r="AA72" s="266">
        <f t="shared" si="48"/>
        <v>0</v>
      </c>
      <c r="AB72" s="267">
        <f t="shared" si="49"/>
        <v>74400</v>
      </c>
      <c r="AC72" s="280"/>
      <c r="AD72" s="280">
        <v>1204500.98</v>
      </c>
      <c r="AE72" s="267">
        <v>0</v>
      </c>
      <c r="AF72" s="267">
        <v>0</v>
      </c>
      <c r="AG72" s="267">
        <v>0</v>
      </c>
      <c r="AH72" s="267">
        <f t="shared" si="84"/>
        <v>0</v>
      </c>
      <c r="AI72" s="267">
        <f t="shared" si="9"/>
        <v>0</v>
      </c>
      <c r="AJ72" s="267">
        <v>0</v>
      </c>
      <c r="AK72" s="267">
        <f t="shared" ref="AK72:AK142" si="86">AH72+AJ72</f>
        <v>0</v>
      </c>
      <c r="AL72" s="267">
        <f t="shared" ref="AL72:AL142" si="87">AA72+AK72</f>
        <v>0</v>
      </c>
      <c r="AM72" s="267">
        <f t="shared" si="12"/>
        <v>74400</v>
      </c>
      <c r="AN72" s="280">
        <v>74400</v>
      </c>
      <c r="AO72" s="260" t="s">
        <v>697</v>
      </c>
      <c r="AP72" s="421"/>
      <c r="AQ72" s="268"/>
      <c r="AR72" s="268">
        <v>0</v>
      </c>
      <c r="AS72" s="225">
        <f t="shared" si="14"/>
        <v>0</v>
      </c>
      <c r="AT72" s="268">
        <f t="shared" si="50"/>
        <v>0</v>
      </c>
      <c r="AU72" s="186">
        <f t="shared" si="16"/>
        <v>74400</v>
      </c>
      <c r="AV72" s="268">
        <v>74400</v>
      </c>
    </row>
    <row r="73" spans="1:50" s="269" customFormat="1" ht="25.5">
      <c r="A73" s="291">
        <v>11.14</v>
      </c>
      <c r="B73" s="262" t="s">
        <v>59</v>
      </c>
      <c r="C73" s="171" t="s">
        <v>561</v>
      </c>
      <c r="D73" s="276" t="s">
        <v>310</v>
      </c>
      <c r="E73" s="277" t="s">
        <v>103</v>
      </c>
      <c r="F73" s="278">
        <v>74400</v>
      </c>
      <c r="G73" s="279">
        <v>0</v>
      </c>
      <c r="H73" s="279"/>
      <c r="I73" s="264"/>
      <c r="J73" s="266"/>
      <c r="K73" s="266"/>
      <c r="L73" s="266"/>
      <c r="M73" s="265"/>
      <c r="N73" s="265"/>
      <c r="O73" s="266"/>
      <c r="P73" s="266"/>
      <c r="Q73" s="266">
        <v>0</v>
      </c>
      <c r="R73" s="267">
        <f t="shared" si="85"/>
        <v>74400</v>
      </c>
      <c r="S73" s="266">
        <v>0</v>
      </c>
      <c r="T73" s="266">
        <v>0</v>
      </c>
      <c r="U73" s="266">
        <v>0</v>
      </c>
      <c r="V73" s="265">
        <f t="shared" si="83"/>
        <v>0</v>
      </c>
      <c r="W73" s="265">
        <v>0</v>
      </c>
      <c r="X73" s="265">
        <v>0</v>
      </c>
      <c r="Y73" s="266">
        <f t="shared" si="6"/>
        <v>0</v>
      </c>
      <c r="Z73" s="266">
        <v>0</v>
      </c>
      <c r="AA73" s="266">
        <f t="shared" si="48"/>
        <v>0</v>
      </c>
      <c r="AB73" s="267">
        <f t="shared" si="49"/>
        <v>74400</v>
      </c>
      <c r="AC73" s="280"/>
      <c r="AD73" s="280">
        <v>1204500.98</v>
      </c>
      <c r="AE73" s="267">
        <v>0</v>
      </c>
      <c r="AF73" s="267">
        <v>0</v>
      </c>
      <c r="AG73" s="267">
        <v>0</v>
      </c>
      <c r="AH73" s="267">
        <f t="shared" si="84"/>
        <v>0</v>
      </c>
      <c r="AI73" s="267">
        <f t="shared" si="9"/>
        <v>0</v>
      </c>
      <c r="AJ73" s="267">
        <v>0</v>
      </c>
      <c r="AK73" s="267">
        <f t="shared" si="86"/>
        <v>0</v>
      </c>
      <c r="AL73" s="267">
        <f t="shared" si="87"/>
        <v>0</v>
      </c>
      <c r="AM73" s="267">
        <f t="shared" si="12"/>
        <v>74400</v>
      </c>
      <c r="AN73" s="280">
        <v>74400</v>
      </c>
      <c r="AO73" s="260" t="s">
        <v>697</v>
      </c>
      <c r="AP73" s="421"/>
      <c r="AQ73" s="268"/>
      <c r="AR73" s="268">
        <v>0</v>
      </c>
      <c r="AS73" s="225">
        <f t="shared" si="14"/>
        <v>0</v>
      </c>
      <c r="AT73" s="268">
        <f t="shared" si="50"/>
        <v>0</v>
      </c>
      <c r="AU73" s="186">
        <f t="shared" si="16"/>
        <v>74400</v>
      </c>
      <c r="AV73" s="268">
        <v>74400</v>
      </c>
    </row>
    <row r="74" spans="1:50" s="269" customFormat="1" ht="33.75">
      <c r="A74" s="291">
        <v>11.15</v>
      </c>
      <c r="B74" s="262" t="s">
        <v>59</v>
      </c>
      <c r="C74" s="171" t="s">
        <v>709</v>
      </c>
      <c r="D74" s="276" t="s">
        <v>310</v>
      </c>
      <c r="E74" s="277" t="s">
        <v>95</v>
      </c>
      <c r="F74" s="278">
        <v>1196311.73</v>
      </c>
      <c r="G74" s="279">
        <v>0</v>
      </c>
      <c r="H74" s="279"/>
      <c r="I74" s="264"/>
      <c r="J74" s="266"/>
      <c r="K74" s="266"/>
      <c r="L74" s="266"/>
      <c r="M74" s="265"/>
      <c r="N74" s="265"/>
      <c r="O74" s="266"/>
      <c r="P74" s="266"/>
      <c r="Q74" s="266">
        <v>0</v>
      </c>
      <c r="R74" s="267">
        <f t="shared" si="85"/>
        <v>1196311.73</v>
      </c>
      <c r="S74" s="266">
        <v>0</v>
      </c>
      <c r="T74" s="266">
        <v>0</v>
      </c>
      <c r="U74" s="266">
        <v>0</v>
      </c>
      <c r="V74" s="265">
        <f t="shared" si="66"/>
        <v>0</v>
      </c>
      <c r="W74" s="265">
        <v>0</v>
      </c>
      <c r="X74" s="265">
        <v>0</v>
      </c>
      <c r="Y74" s="266">
        <f t="shared" si="6"/>
        <v>0</v>
      </c>
      <c r="Z74" s="266">
        <v>0</v>
      </c>
      <c r="AA74" s="266">
        <f t="shared" si="48"/>
        <v>0</v>
      </c>
      <c r="AB74" s="267">
        <f t="shared" si="49"/>
        <v>1196311.73</v>
      </c>
      <c r="AC74" s="280"/>
      <c r="AD74" s="280">
        <v>1204500.98</v>
      </c>
      <c r="AE74" s="267">
        <v>0</v>
      </c>
      <c r="AF74" s="267">
        <v>0</v>
      </c>
      <c r="AG74" s="267">
        <v>0</v>
      </c>
      <c r="AH74" s="267">
        <f t="shared" si="84"/>
        <v>0</v>
      </c>
      <c r="AI74" s="267">
        <f t="shared" si="9"/>
        <v>0</v>
      </c>
      <c r="AJ74" s="267">
        <v>0</v>
      </c>
      <c r="AK74" s="267">
        <f t="shared" si="86"/>
        <v>0</v>
      </c>
      <c r="AL74" s="267">
        <f t="shared" si="87"/>
        <v>0</v>
      </c>
      <c r="AM74" s="267">
        <f t="shared" si="12"/>
        <v>1196311.73</v>
      </c>
      <c r="AN74" s="280">
        <v>704957.49</v>
      </c>
      <c r="AO74" s="260" t="s">
        <v>122</v>
      </c>
      <c r="AP74" s="421"/>
      <c r="AQ74" s="268"/>
      <c r="AR74" s="268">
        <v>0</v>
      </c>
      <c r="AS74" s="225">
        <f t="shared" si="14"/>
        <v>0</v>
      </c>
      <c r="AT74" s="268">
        <f t="shared" si="50"/>
        <v>0</v>
      </c>
      <c r="AU74" s="186">
        <f t="shared" ref="AU74:AU77" si="88">F74-AT74</f>
        <v>1196311.73</v>
      </c>
      <c r="AV74" s="268">
        <v>692190.09</v>
      </c>
    </row>
    <row r="75" spans="1:50" s="290" customFormat="1" ht="67.5">
      <c r="A75" s="281">
        <v>12</v>
      </c>
      <c r="B75" s="282" t="s">
        <v>59</v>
      </c>
      <c r="C75" s="170" t="s">
        <v>41</v>
      </c>
      <c r="D75" s="283" t="s">
        <v>309</v>
      </c>
      <c r="E75" s="284" t="s">
        <v>95</v>
      </c>
      <c r="F75" s="285">
        <v>3000000</v>
      </c>
      <c r="G75" s="285">
        <f>714209.65+33480.01</f>
        <v>747689.66</v>
      </c>
      <c r="H75" s="285" t="e">
        <f>SUM(#REF!)</f>
        <v>#REF!</v>
      </c>
      <c r="I75" s="285" t="e">
        <f>SUM(#REF!)</f>
        <v>#REF!</v>
      </c>
      <c r="J75" s="285" t="e">
        <f>SUM(#REF!)</f>
        <v>#REF!</v>
      </c>
      <c r="K75" s="285" t="e">
        <f>SUM(#REF!)</f>
        <v>#REF!</v>
      </c>
      <c r="L75" s="285" t="e">
        <f>SUM(#REF!)</f>
        <v>#REF!</v>
      </c>
      <c r="M75" s="285" t="e">
        <f>SUM(#REF!)</f>
        <v>#REF!</v>
      </c>
      <c r="N75" s="285" t="e">
        <f>SUM(#REF!)</f>
        <v>#REF!</v>
      </c>
      <c r="O75" s="285" t="e">
        <f>SUM(#REF!)</f>
        <v>#REF!</v>
      </c>
      <c r="P75" s="285" t="e">
        <f>SUM(#REF!)</f>
        <v>#REF!</v>
      </c>
      <c r="Q75" s="287" t="e">
        <f>SUM(#REF!)</f>
        <v>#REF!</v>
      </c>
      <c r="R75" s="285" t="e">
        <f>SUM(#REF!)</f>
        <v>#REF!</v>
      </c>
      <c r="S75" s="287" t="e">
        <f>SUM(#REF!)</f>
        <v>#REF!</v>
      </c>
      <c r="T75" s="287" t="e">
        <f>SUM(#REF!)</f>
        <v>#REF!</v>
      </c>
      <c r="U75" s="287" t="e">
        <f>SUM(#REF!)</f>
        <v>#REF!</v>
      </c>
      <c r="V75" s="287" t="e">
        <f>SUM(#REF!)</f>
        <v>#REF!</v>
      </c>
      <c r="W75" s="287" t="e">
        <f>SUM(#REF!)</f>
        <v>#REF!</v>
      </c>
      <c r="X75" s="287" t="e">
        <f>SUM(#REF!)</f>
        <v>#REF!</v>
      </c>
      <c r="Y75" s="287" t="e">
        <f>SUM(#REF!)</f>
        <v>#REF!</v>
      </c>
      <c r="Z75" s="286" t="e">
        <f>SUM(#REF!)</f>
        <v>#REF!</v>
      </c>
      <c r="AA75" s="286">
        <v>702757.46</v>
      </c>
      <c r="AB75" s="287">
        <f t="shared" si="49"/>
        <v>2297242.54</v>
      </c>
      <c r="AC75" s="287" t="e">
        <f>SUM(#REF!)</f>
        <v>#REF!</v>
      </c>
      <c r="AD75" s="287" t="e">
        <f>SUM(#REF!)</f>
        <v>#REF!</v>
      </c>
      <c r="AE75" s="287">
        <f>11006.39+445.8</f>
        <v>11452.189999999999</v>
      </c>
      <c r="AF75" s="287">
        <v>0</v>
      </c>
      <c r="AG75" s="287">
        <v>0</v>
      </c>
      <c r="AH75" s="287">
        <v>11452.189999999999</v>
      </c>
      <c r="AI75" s="287">
        <f t="shared" si="9"/>
        <v>714209.64999999991</v>
      </c>
      <c r="AJ75" s="287">
        <v>0</v>
      </c>
      <c r="AK75" s="287">
        <f t="shared" si="86"/>
        <v>11452.189999999999</v>
      </c>
      <c r="AL75" s="287">
        <f t="shared" si="87"/>
        <v>714209.64999999991</v>
      </c>
      <c r="AM75" s="287">
        <f t="shared" si="12"/>
        <v>2285790.35</v>
      </c>
      <c r="AN75" s="287">
        <v>362528.35</v>
      </c>
      <c r="AO75" s="288" t="s">
        <v>23</v>
      </c>
      <c r="AP75" s="424"/>
      <c r="AQ75" s="289"/>
      <c r="AR75" s="289">
        <v>0</v>
      </c>
      <c r="AS75" s="289">
        <f t="shared" si="14"/>
        <v>11452.189999999999</v>
      </c>
      <c r="AT75" s="289">
        <f t="shared" si="50"/>
        <v>714209.64999999991</v>
      </c>
      <c r="AU75" s="199">
        <f t="shared" si="88"/>
        <v>2285790.35</v>
      </c>
      <c r="AV75" s="289">
        <v>382528.35</v>
      </c>
    </row>
    <row r="76" spans="1:50" s="269" customFormat="1" ht="33.75">
      <c r="A76" s="432">
        <v>12.1</v>
      </c>
      <c r="B76" s="262" t="s">
        <v>59</v>
      </c>
      <c r="C76" s="171" t="s">
        <v>604</v>
      </c>
      <c r="D76" s="276" t="s">
        <v>309</v>
      </c>
      <c r="E76" s="277" t="s">
        <v>98</v>
      </c>
      <c r="F76" s="278">
        <v>33480.01</v>
      </c>
      <c r="G76" s="279">
        <v>33480.01</v>
      </c>
      <c r="H76" s="279"/>
      <c r="I76" s="264"/>
      <c r="J76" s="266"/>
      <c r="K76" s="266"/>
      <c r="L76" s="266"/>
      <c r="M76" s="265"/>
      <c r="N76" s="265"/>
      <c r="O76" s="266"/>
      <c r="P76" s="266"/>
      <c r="Q76" s="266">
        <v>0</v>
      </c>
      <c r="R76" s="267">
        <f t="shared" ref="R76:R77" si="89">F76-Q76</f>
        <v>33480.01</v>
      </c>
      <c r="S76" s="266">
        <v>0</v>
      </c>
      <c r="T76" s="266">
        <v>0</v>
      </c>
      <c r="U76" s="266">
        <v>0</v>
      </c>
      <c r="V76" s="265">
        <f t="shared" ref="V76" si="90">SUM(S76:U76)</f>
        <v>0</v>
      </c>
      <c r="W76" s="265">
        <v>0</v>
      </c>
      <c r="X76" s="265">
        <v>0</v>
      </c>
      <c r="Y76" s="266">
        <f t="shared" ref="Y76:Y77" si="91">V76+W76</f>
        <v>0</v>
      </c>
      <c r="Z76" s="266">
        <v>0</v>
      </c>
      <c r="AA76" s="266">
        <f t="shared" ref="AA76:AA139" si="92">Q76+S76+X76+Z76</f>
        <v>0</v>
      </c>
      <c r="AB76" s="267">
        <f t="shared" si="49"/>
        <v>33480.01</v>
      </c>
      <c r="AC76" s="280"/>
      <c r="AD76" s="280">
        <v>1204500.98</v>
      </c>
      <c r="AE76" s="267">
        <v>0</v>
      </c>
      <c r="AF76" s="267">
        <v>0</v>
      </c>
      <c r="AG76" s="267">
        <v>0</v>
      </c>
      <c r="AH76" s="267">
        <f t="shared" ref="AH76:AH77" si="93">SUM(AE76:AG76)</f>
        <v>0</v>
      </c>
      <c r="AI76" s="267">
        <f t="shared" ref="AI76:AI153" si="94">AA76+AS76</f>
        <v>0</v>
      </c>
      <c r="AJ76" s="267">
        <v>0</v>
      </c>
      <c r="AK76" s="267">
        <f t="shared" si="86"/>
        <v>0</v>
      </c>
      <c r="AL76" s="267">
        <f t="shared" si="87"/>
        <v>0</v>
      </c>
      <c r="AM76" s="267">
        <f t="shared" ref="AM76:AM153" si="95">F76-AI76</f>
        <v>33480.01</v>
      </c>
      <c r="AN76" s="280">
        <v>33480.01</v>
      </c>
      <c r="AO76" s="260" t="s">
        <v>455</v>
      </c>
      <c r="AP76" s="421"/>
      <c r="AQ76" s="268"/>
      <c r="AR76" s="268">
        <v>0</v>
      </c>
      <c r="AS76" s="225">
        <f t="shared" si="14"/>
        <v>0</v>
      </c>
      <c r="AT76" s="268">
        <f t="shared" si="50"/>
        <v>0</v>
      </c>
      <c r="AU76" s="186">
        <f t="shared" si="88"/>
        <v>33480.01</v>
      </c>
      <c r="AV76" s="268">
        <v>74400</v>
      </c>
    </row>
    <row r="77" spans="1:50" s="269" customFormat="1" ht="56.25">
      <c r="A77" s="432">
        <v>12.2</v>
      </c>
      <c r="B77" s="262" t="s">
        <v>59</v>
      </c>
      <c r="C77" s="171" t="s">
        <v>127</v>
      </c>
      <c r="D77" s="276" t="s">
        <v>309</v>
      </c>
      <c r="E77" s="277" t="s">
        <v>95</v>
      </c>
      <c r="F77" s="278">
        <f>2211390.35+40919.99</f>
        <v>2252310.3400000003</v>
      </c>
      <c r="G77" s="279">
        <v>0</v>
      </c>
      <c r="H77" s="279"/>
      <c r="I77" s="264"/>
      <c r="J77" s="266"/>
      <c r="K77" s="266"/>
      <c r="L77" s="266"/>
      <c r="M77" s="265"/>
      <c r="N77" s="265"/>
      <c r="O77" s="266"/>
      <c r="P77" s="266"/>
      <c r="Q77" s="266">
        <v>0</v>
      </c>
      <c r="R77" s="267">
        <f t="shared" si="89"/>
        <v>2252310.3400000003</v>
      </c>
      <c r="S77" s="266">
        <v>0</v>
      </c>
      <c r="T77" s="266">
        <v>0</v>
      </c>
      <c r="U77" s="266">
        <v>0</v>
      </c>
      <c r="V77" s="265">
        <f t="shared" ref="V77" si="96">SUM(S77:U77)</f>
        <v>0</v>
      </c>
      <c r="W77" s="265">
        <v>0</v>
      </c>
      <c r="X77" s="265">
        <v>0</v>
      </c>
      <c r="Y77" s="266">
        <f t="shared" si="91"/>
        <v>0</v>
      </c>
      <c r="Z77" s="266">
        <v>0</v>
      </c>
      <c r="AA77" s="266">
        <f t="shared" si="92"/>
        <v>0</v>
      </c>
      <c r="AB77" s="267">
        <f t="shared" si="49"/>
        <v>2252310.3400000003</v>
      </c>
      <c r="AC77" s="280"/>
      <c r="AD77" s="280">
        <v>1204500.98</v>
      </c>
      <c r="AE77" s="267">
        <v>0</v>
      </c>
      <c r="AF77" s="267">
        <v>0</v>
      </c>
      <c r="AG77" s="267">
        <v>0</v>
      </c>
      <c r="AH77" s="267">
        <f t="shared" si="93"/>
        <v>0</v>
      </c>
      <c r="AI77" s="267">
        <f t="shared" si="94"/>
        <v>0</v>
      </c>
      <c r="AJ77" s="267">
        <v>0</v>
      </c>
      <c r="AK77" s="267">
        <f t="shared" si="86"/>
        <v>0</v>
      </c>
      <c r="AL77" s="267">
        <f t="shared" si="87"/>
        <v>0</v>
      </c>
      <c r="AM77" s="267">
        <f t="shared" si="95"/>
        <v>2252310.3400000003</v>
      </c>
      <c r="AN77" s="280">
        <v>329048.34000000003</v>
      </c>
      <c r="AO77" s="260" t="s">
        <v>122</v>
      </c>
      <c r="AP77" s="421"/>
      <c r="AQ77" s="268"/>
      <c r="AR77" s="268">
        <v>0</v>
      </c>
      <c r="AS77" s="225">
        <f t="shared" si="14"/>
        <v>0</v>
      </c>
      <c r="AT77" s="268">
        <f t="shared" si="50"/>
        <v>0</v>
      </c>
      <c r="AU77" s="186">
        <f t="shared" si="88"/>
        <v>2252310.3400000003</v>
      </c>
      <c r="AV77" s="268">
        <v>308128.34999999998</v>
      </c>
    </row>
    <row r="78" spans="1:50" s="290" customFormat="1" ht="112.5">
      <c r="A78" s="281">
        <v>13</v>
      </c>
      <c r="B78" s="282" t="s">
        <v>59</v>
      </c>
      <c r="C78" s="170" t="s">
        <v>313</v>
      </c>
      <c r="D78" s="283" t="s">
        <v>314</v>
      </c>
      <c r="E78" s="284" t="s">
        <v>95</v>
      </c>
      <c r="F78" s="285">
        <v>12000000</v>
      </c>
      <c r="G78" s="285">
        <v>1390505.15</v>
      </c>
      <c r="H78" s="285">
        <f t="shared" ref="H78:W78" si="97">SUM(H79:H93)</f>
        <v>0</v>
      </c>
      <c r="I78" s="285">
        <f t="shared" si="97"/>
        <v>0</v>
      </c>
      <c r="J78" s="285">
        <f t="shared" si="97"/>
        <v>0</v>
      </c>
      <c r="K78" s="285">
        <f t="shared" si="97"/>
        <v>0</v>
      </c>
      <c r="L78" s="285">
        <f t="shared" si="97"/>
        <v>0</v>
      </c>
      <c r="M78" s="285">
        <f t="shared" si="97"/>
        <v>0</v>
      </c>
      <c r="N78" s="285">
        <f t="shared" si="97"/>
        <v>0</v>
      </c>
      <c r="O78" s="285">
        <f t="shared" si="97"/>
        <v>0</v>
      </c>
      <c r="P78" s="285">
        <f t="shared" si="97"/>
        <v>0</v>
      </c>
      <c r="Q78" s="287">
        <f t="shared" si="97"/>
        <v>0</v>
      </c>
      <c r="R78" s="293">
        <f t="shared" si="97"/>
        <v>11806030.51</v>
      </c>
      <c r="S78" s="293">
        <f t="shared" si="97"/>
        <v>0</v>
      </c>
      <c r="T78" s="293">
        <f t="shared" si="97"/>
        <v>0</v>
      </c>
      <c r="U78" s="293">
        <f t="shared" si="97"/>
        <v>0</v>
      </c>
      <c r="V78" s="293">
        <f t="shared" si="97"/>
        <v>0</v>
      </c>
      <c r="W78" s="293">
        <f t="shared" si="97"/>
        <v>0</v>
      </c>
      <c r="X78" s="293">
        <v>34947.56</v>
      </c>
      <c r="Y78" s="293">
        <f>SUM(Y79:Y93)</f>
        <v>0</v>
      </c>
      <c r="Z78" s="286">
        <v>324362.90000000002</v>
      </c>
      <c r="AA78" s="286">
        <f t="shared" si="92"/>
        <v>359310.46</v>
      </c>
      <c r="AB78" s="287">
        <f t="shared" si="49"/>
        <v>11640689.539999999</v>
      </c>
      <c r="AC78" s="285">
        <f>SUM(AC79:AC93)</f>
        <v>0</v>
      </c>
      <c r="AD78" s="285">
        <f>SUM(AD79:AD93)</f>
        <v>4135107.0200000005</v>
      </c>
      <c r="AE78" s="287">
        <f>17187.06+15897.48+13251.45</f>
        <v>46335.990000000005</v>
      </c>
      <c r="AF78" s="287">
        <v>0</v>
      </c>
      <c r="AG78" s="287">
        <v>0</v>
      </c>
      <c r="AH78" s="287">
        <f t="shared" si="84"/>
        <v>46335.990000000005</v>
      </c>
      <c r="AI78" s="287">
        <f t="shared" si="94"/>
        <v>506487.92000000004</v>
      </c>
      <c r="AJ78" s="287">
        <v>50000</v>
      </c>
      <c r="AK78" s="287">
        <f t="shared" si="86"/>
        <v>96335.99</v>
      </c>
      <c r="AL78" s="287">
        <f t="shared" si="87"/>
        <v>455646.45</v>
      </c>
      <c r="AM78" s="287">
        <f t="shared" si="95"/>
        <v>11493512.08</v>
      </c>
      <c r="AN78" s="285">
        <v>2742512.08</v>
      </c>
      <c r="AO78" s="288" t="s">
        <v>23</v>
      </c>
      <c r="AP78" s="424"/>
      <c r="AQ78" s="289"/>
      <c r="AR78" s="289">
        <f>SUM(AR79:AR93)</f>
        <v>100841.47</v>
      </c>
      <c r="AS78" s="289">
        <f t="shared" si="14"/>
        <v>147177.46000000002</v>
      </c>
      <c r="AT78" s="289">
        <f>AA78+AS78</f>
        <v>506487.92000000004</v>
      </c>
      <c r="AU78" s="289">
        <f>F78-AT78</f>
        <v>11493512.08</v>
      </c>
      <c r="AV78" s="289">
        <v>2231482.63</v>
      </c>
    </row>
    <row r="79" spans="1:50" s="269" customFormat="1" ht="33.75">
      <c r="A79" s="261">
        <v>13.1</v>
      </c>
      <c r="B79" s="262" t="s">
        <v>59</v>
      </c>
      <c r="C79" s="171" t="s">
        <v>336</v>
      </c>
      <c r="D79" s="272" t="s">
        <v>314</v>
      </c>
      <c r="E79" s="273" t="s">
        <v>93</v>
      </c>
      <c r="F79" s="274">
        <v>370778.17</v>
      </c>
      <c r="G79" s="274">
        <v>370778.17</v>
      </c>
      <c r="H79" s="279"/>
      <c r="I79" s="264"/>
      <c r="J79" s="266"/>
      <c r="K79" s="266"/>
      <c r="L79" s="266"/>
      <c r="M79" s="265"/>
      <c r="N79" s="265"/>
      <c r="O79" s="266"/>
      <c r="P79" s="266"/>
      <c r="Q79" s="266">
        <v>0</v>
      </c>
      <c r="R79" s="267">
        <f t="shared" si="85"/>
        <v>370778.17</v>
      </c>
      <c r="S79" s="266">
        <v>0</v>
      </c>
      <c r="T79" s="266">
        <v>0</v>
      </c>
      <c r="U79" s="266">
        <v>0</v>
      </c>
      <c r="V79" s="265">
        <v>0</v>
      </c>
      <c r="W79" s="265">
        <v>0</v>
      </c>
      <c r="X79" s="265">
        <v>0</v>
      </c>
      <c r="Y79" s="266">
        <f t="shared" si="6"/>
        <v>0</v>
      </c>
      <c r="Z79" s="266">
        <v>0</v>
      </c>
      <c r="AA79" s="266">
        <f t="shared" si="92"/>
        <v>0</v>
      </c>
      <c r="AB79" s="267">
        <f t="shared" si="49"/>
        <v>370778.17</v>
      </c>
      <c r="AC79" s="280"/>
      <c r="AD79" s="280">
        <v>630000</v>
      </c>
      <c r="AE79" s="267">
        <v>0</v>
      </c>
      <c r="AF79" s="267">
        <v>0</v>
      </c>
      <c r="AG79" s="267">
        <v>0</v>
      </c>
      <c r="AH79" s="267">
        <f t="shared" si="84"/>
        <v>0</v>
      </c>
      <c r="AI79" s="267">
        <f t="shared" si="94"/>
        <v>0</v>
      </c>
      <c r="AJ79" s="267">
        <v>0</v>
      </c>
      <c r="AK79" s="267">
        <f t="shared" si="86"/>
        <v>0</v>
      </c>
      <c r="AL79" s="267">
        <f t="shared" si="87"/>
        <v>0</v>
      </c>
      <c r="AM79" s="267">
        <f t="shared" si="95"/>
        <v>370778.17</v>
      </c>
      <c r="AN79" s="267">
        <v>370778.17</v>
      </c>
      <c r="AO79" s="260" t="s">
        <v>78</v>
      </c>
      <c r="AP79" s="421"/>
      <c r="AQ79" s="268"/>
      <c r="AR79" s="268">
        <v>0</v>
      </c>
      <c r="AS79" s="225">
        <f t="shared" si="14"/>
        <v>0</v>
      </c>
      <c r="AT79" s="268">
        <f>AA79+AS79</f>
        <v>0</v>
      </c>
      <c r="AU79" s="268">
        <f t="shared" ref="AU79:AU142" si="98">F79-AT79</f>
        <v>370778.17</v>
      </c>
      <c r="AV79" s="268">
        <v>370778.17</v>
      </c>
    </row>
    <row r="80" spans="1:50" s="269" customFormat="1" ht="25.5">
      <c r="A80" s="261">
        <v>13.2</v>
      </c>
      <c r="B80" s="262" t="s">
        <v>59</v>
      </c>
      <c r="C80" s="171" t="s">
        <v>241</v>
      </c>
      <c r="D80" s="276" t="s">
        <v>314</v>
      </c>
      <c r="E80" s="277" t="s">
        <v>126</v>
      </c>
      <c r="F80" s="278">
        <v>271543.82</v>
      </c>
      <c r="G80" s="278">
        <v>271543.82</v>
      </c>
      <c r="H80" s="279"/>
      <c r="I80" s="264"/>
      <c r="J80" s="266"/>
      <c r="K80" s="266"/>
      <c r="L80" s="266"/>
      <c r="M80" s="265"/>
      <c r="N80" s="265"/>
      <c r="O80" s="266"/>
      <c r="P80" s="266"/>
      <c r="Q80" s="266">
        <v>0</v>
      </c>
      <c r="R80" s="267">
        <f t="shared" si="85"/>
        <v>271543.82</v>
      </c>
      <c r="S80" s="266">
        <v>0</v>
      </c>
      <c r="T80" s="266">
        <v>0</v>
      </c>
      <c r="U80" s="266">
        <v>0</v>
      </c>
      <c r="V80" s="265">
        <v>0</v>
      </c>
      <c r="W80" s="265">
        <v>0</v>
      </c>
      <c r="X80" s="265">
        <v>0</v>
      </c>
      <c r="Y80" s="266">
        <f t="shared" si="6"/>
        <v>0</v>
      </c>
      <c r="Z80" s="266">
        <v>171101.43</v>
      </c>
      <c r="AA80" s="266">
        <f t="shared" si="92"/>
        <v>171101.43</v>
      </c>
      <c r="AB80" s="267">
        <f t="shared" si="49"/>
        <v>100442.39000000001</v>
      </c>
      <c r="AC80" s="280"/>
      <c r="AD80" s="280">
        <v>285552.40999999997</v>
      </c>
      <c r="AE80" s="267">
        <f>2631.09+13266.39</f>
        <v>15897.48</v>
      </c>
      <c r="AF80" s="267">
        <v>0</v>
      </c>
      <c r="AG80" s="267">
        <v>0</v>
      </c>
      <c r="AH80" s="267">
        <f t="shared" si="84"/>
        <v>15897.48</v>
      </c>
      <c r="AI80" s="267">
        <f t="shared" si="94"/>
        <v>186998.91</v>
      </c>
      <c r="AJ80" s="267">
        <v>20000</v>
      </c>
      <c r="AK80" s="267">
        <f t="shared" si="86"/>
        <v>35897.479999999996</v>
      </c>
      <c r="AL80" s="267">
        <f t="shared" si="87"/>
        <v>206998.90999999997</v>
      </c>
      <c r="AM80" s="267">
        <f t="shared" si="95"/>
        <v>84544.91</v>
      </c>
      <c r="AN80" s="267">
        <v>84544.91</v>
      </c>
      <c r="AO80" s="260" t="s">
        <v>78</v>
      </c>
      <c r="AP80" s="421"/>
      <c r="AQ80" s="268">
        <f>2631.09+13266.39</f>
        <v>15897.48</v>
      </c>
      <c r="AR80" s="268">
        <v>0</v>
      </c>
      <c r="AS80" s="225">
        <f t="shared" si="14"/>
        <v>15897.48</v>
      </c>
      <c r="AT80" s="268">
        <f t="shared" ref="AT80:AT143" si="99">AA80+AS80</f>
        <v>186998.91</v>
      </c>
      <c r="AU80" s="268">
        <f t="shared" si="98"/>
        <v>84544.91</v>
      </c>
      <c r="AV80" s="268">
        <v>84544.91</v>
      </c>
      <c r="AX80" s="461"/>
    </row>
    <row r="81" spans="1:50" s="269" customFormat="1" ht="45">
      <c r="A81" s="261">
        <v>13.3</v>
      </c>
      <c r="B81" s="262" t="s">
        <v>59</v>
      </c>
      <c r="C81" s="171" t="s">
        <v>243</v>
      </c>
      <c r="D81" s="276" t="s">
        <v>314</v>
      </c>
      <c r="E81" s="277" t="s">
        <v>104</v>
      </c>
      <c r="F81" s="279">
        <v>113180.6</v>
      </c>
      <c r="G81" s="279">
        <v>113180.6</v>
      </c>
      <c r="H81" s="279"/>
      <c r="I81" s="264"/>
      <c r="J81" s="266"/>
      <c r="K81" s="266"/>
      <c r="L81" s="266"/>
      <c r="M81" s="265"/>
      <c r="N81" s="265"/>
      <c r="O81" s="266"/>
      <c r="P81" s="266"/>
      <c r="Q81" s="266">
        <v>0</v>
      </c>
      <c r="R81" s="267">
        <f t="shared" si="85"/>
        <v>113180.6</v>
      </c>
      <c r="S81" s="266">
        <v>0</v>
      </c>
      <c r="T81" s="266">
        <v>0</v>
      </c>
      <c r="U81" s="266">
        <v>0</v>
      </c>
      <c r="V81" s="265">
        <v>0</v>
      </c>
      <c r="W81" s="265">
        <v>0</v>
      </c>
      <c r="X81" s="265">
        <v>0</v>
      </c>
      <c r="Y81" s="266">
        <f t="shared" si="6"/>
        <v>0</v>
      </c>
      <c r="Z81" s="266">
        <v>0</v>
      </c>
      <c r="AA81" s="266">
        <f t="shared" si="92"/>
        <v>0</v>
      </c>
      <c r="AB81" s="267">
        <f t="shared" si="49"/>
        <v>113180.6</v>
      </c>
      <c r="AC81" s="280"/>
      <c r="AD81" s="280">
        <v>200000</v>
      </c>
      <c r="AE81" s="267">
        <v>13251.45</v>
      </c>
      <c r="AF81" s="267">
        <v>0</v>
      </c>
      <c r="AG81" s="267">
        <v>0</v>
      </c>
      <c r="AH81" s="267">
        <f t="shared" si="84"/>
        <v>13251.45</v>
      </c>
      <c r="AI81" s="267">
        <f t="shared" si="94"/>
        <v>112392.02</v>
      </c>
      <c r="AJ81" s="267">
        <v>20000</v>
      </c>
      <c r="AK81" s="267">
        <f t="shared" si="86"/>
        <v>33251.449999999997</v>
      </c>
      <c r="AL81" s="267">
        <f t="shared" si="87"/>
        <v>33251.449999999997</v>
      </c>
      <c r="AM81" s="267">
        <f t="shared" si="95"/>
        <v>788.58000000000175</v>
      </c>
      <c r="AN81" s="267">
        <v>788.58</v>
      </c>
      <c r="AO81" s="260" t="s">
        <v>118</v>
      </c>
      <c r="AP81" s="421"/>
      <c r="AQ81" s="268">
        <v>13251.45</v>
      </c>
      <c r="AR81" s="268">
        <f>328.55+98812.02</f>
        <v>99140.57</v>
      </c>
      <c r="AS81" s="225">
        <f t="shared" si="14"/>
        <v>112392.02</v>
      </c>
      <c r="AT81" s="268">
        <f t="shared" si="99"/>
        <v>112392.02</v>
      </c>
      <c r="AU81" s="268">
        <f t="shared" si="98"/>
        <v>788.58000000000175</v>
      </c>
      <c r="AV81" s="268">
        <v>788.58000000000175</v>
      </c>
      <c r="AX81" s="461"/>
    </row>
    <row r="82" spans="1:50" s="269" customFormat="1" ht="25.5">
      <c r="A82" s="261">
        <v>13.4</v>
      </c>
      <c r="B82" s="262" t="s">
        <v>59</v>
      </c>
      <c r="C82" s="171" t="s">
        <v>335</v>
      </c>
      <c r="D82" s="276" t="s">
        <v>314</v>
      </c>
      <c r="E82" s="277" t="s">
        <v>101</v>
      </c>
      <c r="F82" s="279">
        <v>178124.13</v>
      </c>
      <c r="G82" s="279">
        <f>F82</f>
        <v>178124.13</v>
      </c>
      <c r="H82" s="279"/>
      <c r="I82" s="264"/>
      <c r="J82" s="266"/>
      <c r="K82" s="266"/>
      <c r="L82" s="266"/>
      <c r="M82" s="265"/>
      <c r="N82" s="265"/>
      <c r="O82" s="266"/>
      <c r="P82" s="266"/>
      <c r="Q82" s="266">
        <v>0</v>
      </c>
      <c r="R82" s="267">
        <f t="shared" si="85"/>
        <v>178124.13</v>
      </c>
      <c r="S82" s="266">
        <v>0</v>
      </c>
      <c r="T82" s="266">
        <v>0</v>
      </c>
      <c r="U82" s="266">
        <v>0</v>
      </c>
      <c r="V82" s="265">
        <v>0</v>
      </c>
      <c r="W82" s="265">
        <v>0</v>
      </c>
      <c r="X82" s="265">
        <v>0</v>
      </c>
      <c r="Y82" s="266">
        <f t="shared" si="6"/>
        <v>0</v>
      </c>
      <c r="Z82" s="266">
        <v>0</v>
      </c>
      <c r="AA82" s="266">
        <f t="shared" si="92"/>
        <v>0</v>
      </c>
      <c r="AB82" s="267">
        <f t="shared" si="49"/>
        <v>178124.13</v>
      </c>
      <c r="AC82" s="280"/>
      <c r="AD82" s="280">
        <v>232000</v>
      </c>
      <c r="AE82" s="267">
        <v>0</v>
      </c>
      <c r="AF82" s="267">
        <v>0</v>
      </c>
      <c r="AG82" s="267">
        <v>0</v>
      </c>
      <c r="AH82" s="267">
        <f t="shared" si="84"/>
        <v>0</v>
      </c>
      <c r="AI82" s="267">
        <f t="shared" si="94"/>
        <v>1700.9</v>
      </c>
      <c r="AJ82" s="267">
        <v>10000</v>
      </c>
      <c r="AK82" s="267">
        <f t="shared" si="86"/>
        <v>10000</v>
      </c>
      <c r="AL82" s="267">
        <f t="shared" si="87"/>
        <v>10000</v>
      </c>
      <c r="AM82" s="267">
        <f t="shared" si="95"/>
        <v>176423.23</v>
      </c>
      <c r="AN82" s="267">
        <f>AM82</f>
        <v>176423.23</v>
      </c>
      <c r="AO82" s="260" t="s">
        <v>684</v>
      </c>
      <c r="AP82" s="421"/>
      <c r="AQ82" s="268"/>
      <c r="AR82" s="268">
        <v>1700.9</v>
      </c>
      <c r="AS82" s="225">
        <f t="shared" ref="AS82:AS159" si="100">AE82+AR82</f>
        <v>1700.9</v>
      </c>
      <c r="AT82" s="268">
        <f t="shared" si="99"/>
        <v>1700.9</v>
      </c>
      <c r="AU82" s="268">
        <f t="shared" si="98"/>
        <v>176423.23</v>
      </c>
      <c r="AV82" s="268">
        <v>176423.23</v>
      </c>
      <c r="AX82" s="461"/>
    </row>
    <row r="83" spans="1:50" s="269" customFormat="1" ht="33.75">
      <c r="A83" s="261">
        <v>13.5</v>
      </c>
      <c r="B83" s="262" t="s">
        <v>59</v>
      </c>
      <c r="C83" s="171" t="s">
        <v>205</v>
      </c>
      <c r="D83" s="272" t="s">
        <v>314</v>
      </c>
      <c r="E83" s="273" t="s">
        <v>95</v>
      </c>
      <c r="F83" s="274">
        <v>30000</v>
      </c>
      <c r="G83" s="267">
        <v>11426.6</v>
      </c>
      <c r="H83" s="279"/>
      <c r="I83" s="264"/>
      <c r="J83" s="266"/>
      <c r="K83" s="266"/>
      <c r="L83" s="266"/>
      <c r="M83" s="265"/>
      <c r="N83" s="265"/>
      <c r="O83" s="266"/>
      <c r="P83" s="266"/>
      <c r="Q83" s="266">
        <v>0</v>
      </c>
      <c r="R83" s="267">
        <f t="shared" si="85"/>
        <v>30000</v>
      </c>
      <c r="S83" s="266">
        <v>0</v>
      </c>
      <c r="T83" s="266">
        <v>0</v>
      </c>
      <c r="U83" s="266">
        <v>0</v>
      </c>
      <c r="V83" s="265">
        <v>0</v>
      </c>
      <c r="W83" s="265">
        <v>0</v>
      </c>
      <c r="X83" s="265">
        <v>0</v>
      </c>
      <c r="Y83" s="266">
        <f t="shared" si="6"/>
        <v>0</v>
      </c>
      <c r="Z83" s="266">
        <v>11426.6</v>
      </c>
      <c r="AA83" s="266">
        <f t="shared" si="92"/>
        <v>11426.6</v>
      </c>
      <c r="AB83" s="267">
        <f t="shared" si="49"/>
        <v>18573.400000000001</v>
      </c>
      <c r="AC83" s="280"/>
      <c r="AD83" s="280">
        <v>30000</v>
      </c>
      <c r="AE83" s="267">
        <v>0</v>
      </c>
      <c r="AF83" s="267">
        <v>0</v>
      </c>
      <c r="AG83" s="267">
        <v>0</v>
      </c>
      <c r="AH83" s="267">
        <f t="shared" si="84"/>
        <v>0</v>
      </c>
      <c r="AI83" s="267">
        <f t="shared" si="94"/>
        <v>11426.6</v>
      </c>
      <c r="AJ83" s="267">
        <v>0</v>
      </c>
      <c r="AK83" s="267">
        <f t="shared" si="86"/>
        <v>0</v>
      </c>
      <c r="AL83" s="267">
        <f t="shared" si="87"/>
        <v>11426.6</v>
      </c>
      <c r="AM83" s="267">
        <f t="shared" si="95"/>
        <v>18573.400000000001</v>
      </c>
      <c r="AN83" s="267">
        <v>18573.400000000001</v>
      </c>
      <c r="AO83" s="260" t="s">
        <v>118</v>
      </c>
      <c r="AP83" s="421"/>
      <c r="AQ83" s="268"/>
      <c r="AR83" s="268">
        <v>0</v>
      </c>
      <c r="AS83" s="225">
        <f t="shared" si="100"/>
        <v>0</v>
      </c>
      <c r="AT83" s="268">
        <f t="shared" si="99"/>
        <v>11426.6</v>
      </c>
      <c r="AU83" s="268">
        <f t="shared" si="98"/>
        <v>18573.400000000001</v>
      </c>
      <c r="AV83" s="268">
        <v>18573.400000000001</v>
      </c>
    </row>
    <row r="84" spans="1:50" s="269" customFormat="1" ht="25.5">
      <c r="A84" s="261">
        <v>13.6</v>
      </c>
      <c r="B84" s="262" t="s">
        <v>59</v>
      </c>
      <c r="C84" s="171" t="s">
        <v>407</v>
      </c>
      <c r="D84" s="276" t="s">
        <v>314</v>
      </c>
      <c r="E84" s="277" t="s">
        <v>103</v>
      </c>
      <c r="F84" s="278">
        <v>700000</v>
      </c>
      <c r="G84" s="279">
        <v>0</v>
      </c>
      <c r="H84" s="279"/>
      <c r="I84" s="264"/>
      <c r="J84" s="266"/>
      <c r="K84" s="266"/>
      <c r="L84" s="266"/>
      <c r="M84" s="265"/>
      <c r="N84" s="265"/>
      <c r="O84" s="266"/>
      <c r="P84" s="266"/>
      <c r="Q84" s="266">
        <v>0</v>
      </c>
      <c r="R84" s="267">
        <f t="shared" si="85"/>
        <v>700000</v>
      </c>
      <c r="S84" s="266">
        <v>0</v>
      </c>
      <c r="T84" s="266">
        <v>0</v>
      </c>
      <c r="U84" s="266">
        <v>0</v>
      </c>
      <c r="V84" s="265">
        <v>0</v>
      </c>
      <c r="W84" s="265">
        <v>0</v>
      </c>
      <c r="X84" s="265">
        <v>0</v>
      </c>
      <c r="Y84" s="266">
        <f t="shared" si="6"/>
        <v>0</v>
      </c>
      <c r="Z84" s="266">
        <v>0</v>
      </c>
      <c r="AA84" s="266">
        <f t="shared" si="92"/>
        <v>0</v>
      </c>
      <c r="AB84" s="267">
        <f t="shared" si="49"/>
        <v>700000</v>
      </c>
      <c r="AC84" s="280"/>
      <c r="AD84" s="280">
        <v>400000</v>
      </c>
      <c r="AE84" s="267">
        <v>0</v>
      </c>
      <c r="AF84" s="267">
        <v>0</v>
      </c>
      <c r="AG84" s="267">
        <v>0</v>
      </c>
      <c r="AH84" s="267">
        <f t="shared" si="84"/>
        <v>0</v>
      </c>
      <c r="AI84" s="267">
        <f t="shared" si="94"/>
        <v>0</v>
      </c>
      <c r="AJ84" s="267">
        <v>0</v>
      </c>
      <c r="AK84" s="267">
        <f t="shared" si="86"/>
        <v>0</v>
      </c>
      <c r="AL84" s="267">
        <f t="shared" si="87"/>
        <v>0</v>
      </c>
      <c r="AM84" s="267">
        <f t="shared" si="95"/>
        <v>700000</v>
      </c>
      <c r="AN84" s="267">
        <f>AM84</f>
        <v>700000</v>
      </c>
      <c r="AO84" s="260" t="s">
        <v>613</v>
      </c>
      <c r="AP84" s="421"/>
      <c r="AQ84" s="268"/>
      <c r="AR84" s="268">
        <v>0</v>
      </c>
      <c r="AS84" s="225">
        <f t="shared" si="100"/>
        <v>0</v>
      </c>
      <c r="AT84" s="268">
        <f t="shared" si="99"/>
        <v>0</v>
      </c>
      <c r="AU84" s="268">
        <f t="shared" si="98"/>
        <v>700000</v>
      </c>
      <c r="AV84" s="268">
        <v>700000</v>
      </c>
    </row>
    <row r="85" spans="1:50" s="269" customFormat="1" ht="45">
      <c r="A85" s="261">
        <v>13.7</v>
      </c>
      <c r="B85" s="262" t="s">
        <v>59</v>
      </c>
      <c r="C85" s="171" t="s">
        <v>587</v>
      </c>
      <c r="D85" s="276" t="s">
        <v>314</v>
      </c>
      <c r="E85" s="277" t="s">
        <v>126</v>
      </c>
      <c r="F85" s="278">
        <v>251482.34</v>
      </c>
      <c r="G85" s="279">
        <v>251482.34</v>
      </c>
      <c r="H85" s="279"/>
      <c r="I85" s="264"/>
      <c r="J85" s="266"/>
      <c r="K85" s="266"/>
      <c r="L85" s="266"/>
      <c r="M85" s="265"/>
      <c r="N85" s="265"/>
      <c r="O85" s="266"/>
      <c r="P85" s="266"/>
      <c r="Q85" s="266">
        <v>0</v>
      </c>
      <c r="R85" s="267">
        <f t="shared" si="85"/>
        <v>251482.34</v>
      </c>
      <c r="S85" s="266">
        <v>0</v>
      </c>
      <c r="T85" s="266">
        <v>0</v>
      </c>
      <c r="U85" s="266">
        <v>0</v>
      </c>
      <c r="V85" s="265">
        <v>0</v>
      </c>
      <c r="W85" s="265">
        <v>0</v>
      </c>
      <c r="X85" s="265">
        <v>0</v>
      </c>
      <c r="Y85" s="266">
        <f t="shared" si="6"/>
        <v>0</v>
      </c>
      <c r="Z85" s="266">
        <v>0</v>
      </c>
      <c r="AA85" s="266">
        <f t="shared" si="92"/>
        <v>0</v>
      </c>
      <c r="AB85" s="267">
        <f t="shared" si="49"/>
        <v>251482.34</v>
      </c>
      <c r="AC85" s="280"/>
      <c r="AD85" s="280">
        <v>400000</v>
      </c>
      <c r="AE85" s="267">
        <v>0</v>
      </c>
      <c r="AF85" s="267">
        <v>0</v>
      </c>
      <c r="AG85" s="267">
        <v>0</v>
      </c>
      <c r="AH85" s="267">
        <f t="shared" si="84"/>
        <v>0</v>
      </c>
      <c r="AI85" s="267">
        <f t="shared" si="94"/>
        <v>0</v>
      </c>
      <c r="AJ85" s="267">
        <v>0</v>
      </c>
      <c r="AK85" s="267">
        <f t="shared" si="86"/>
        <v>0</v>
      </c>
      <c r="AL85" s="267">
        <f t="shared" si="87"/>
        <v>0</v>
      </c>
      <c r="AM85" s="267">
        <f t="shared" si="95"/>
        <v>251482.34</v>
      </c>
      <c r="AN85" s="267">
        <v>251482.34</v>
      </c>
      <c r="AO85" s="260" t="s">
        <v>118</v>
      </c>
      <c r="AP85" s="421"/>
      <c r="AQ85" s="268"/>
      <c r="AR85" s="268">
        <v>0</v>
      </c>
      <c r="AS85" s="225">
        <f t="shared" si="100"/>
        <v>0</v>
      </c>
      <c r="AT85" s="268">
        <f t="shared" si="99"/>
        <v>0</v>
      </c>
      <c r="AU85" s="268">
        <f t="shared" si="98"/>
        <v>251482.34</v>
      </c>
      <c r="AV85" s="268">
        <v>587500</v>
      </c>
    </row>
    <row r="86" spans="1:50" s="461" customFormat="1" ht="33.75">
      <c r="A86" s="261">
        <v>13.8</v>
      </c>
      <c r="B86" s="262" t="s">
        <v>59</v>
      </c>
      <c r="C86" s="171" t="s">
        <v>648</v>
      </c>
      <c r="D86" s="276" t="s">
        <v>314</v>
      </c>
      <c r="E86" s="277" t="s">
        <v>106</v>
      </c>
      <c r="F86" s="278">
        <v>152000</v>
      </c>
      <c r="G86" s="279">
        <v>0</v>
      </c>
      <c r="H86" s="279"/>
      <c r="I86" s="264"/>
      <c r="J86" s="266"/>
      <c r="K86" s="266"/>
      <c r="L86" s="266"/>
      <c r="M86" s="265"/>
      <c r="N86" s="265"/>
      <c r="O86" s="266"/>
      <c r="P86" s="266"/>
      <c r="Q86" s="266">
        <v>0</v>
      </c>
      <c r="R86" s="267">
        <f t="shared" si="85"/>
        <v>152000</v>
      </c>
      <c r="S86" s="266">
        <v>0</v>
      </c>
      <c r="T86" s="266">
        <v>0</v>
      </c>
      <c r="U86" s="266">
        <v>0</v>
      </c>
      <c r="V86" s="265">
        <v>0</v>
      </c>
      <c r="W86" s="265">
        <v>0</v>
      </c>
      <c r="X86" s="265">
        <v>0</v>
      </c>
      <c r="Y86" s="266">
        <f t="shared" si="6"/>
        <v>0</v>
      </c>
      <c r="Z86" s="266">
        <v>0</v>
      </c>
      <c r="AA86" s="266">
        <f t="shared" si="92"/>
        <v>0</v>
      </c>
      <c r="AB86" s="267">
        <f t="shared" si="49"/>
        <v>152000</v>
      </c>
      <c r="AC86" s="280"/>
      <c r="AD86" s="280">
        <v>400000</v>
      </c>
      <c r="AE86" s="267">
        <v>0</v>
      </c>
      <c r="AF86" s="267">
        <v>0</v>
      </c>
      <c r="AG86" s="267">
        <v>0</v>
      </c>
      <c r="AH86" s="267">
        <f t="shared" si="84"/>
        <v>0</v>
      </c>
      <c r="AI86" s="267">
        <f t="shared" si="94"/>
        <v>0</v>
      </c>
      <c r="AJ86" s="267">
        <v>0</v>
      </c>
      <c r="AK86" s="267">
        <f t="shared" si="86"/>
        <v>0</v>
      </c>
      <c r="AL86" s="267">
        <f t="shared" si="87"/>
        <v>0</v>
      </c>
      <c r="AM86" s="267">
        <f t="shared" si="95"/>
        <v>152000</v>
      </c>
      <c r="AN86" s="267">
        <v>152000</v>
      </c>
      <c r="AO86" s="260" t="s">
        <v>246</v>
      </c>
      <c r="AP86" s="462"/>
      <c r="AQ86" s="463"/>
      <c r="AR86" s="463">
        <v>0</v>
      </c>
      <c r="AS86" s="464">
        <f t="shared" si="100"/>
        <v>0</v>
      </c>
      <c r="AT86" s="463">
        <f t="shared" si="99"/>
        <v>0</v>
      </c>
      <c r="AU86" s="463">
        <f t="shared" si="98"/>
        <v>152000</v>
      </c>
      <c r="AV86" s="463">
        <v>152000</v>
      </c>
    </row>
    <row r="87" spans="1:50" s="269" customFormat="1" ht="45">
      <c r="A87" s="261">
        <v>13.9</v>
      </c>
      <c r="B87" s="262" t="s">
        <v>59</v>
      </c>
      <c r="C87" s="171" t="s">
        <v>669</v>
      </c>
      <c r="D87" s="276" t="s">
        <v>314</v>
      </c>
      <c r="E87" s="277" t="s">
        <v>92</v>
      </c>
      <c r="F87" s="278">
        <v>260000</v>
      </c>
      <c r="G87" s="278">
        <v>0</v>
      </c>
      <c r="H87" s="279"/>
      <c r="I87" s="264"/>
      <c r="J87" s="266"/>
      <c r="K87" s="266"/>
      <c r="L87" s="266"/>
      <c r="M87" s="265"/>
      <c r="N87" s="265"/>
      <c r="O87" s="266"/>
      <c r="P87" s="266"/>
      <c r="Q87" s="266">
        <v>0</v>
      </c>
      <c r="R87" s="267">
        <f t="shared" si="85"/>
        <v>260000</v>
      </c>
      <c r="S87" s="266">
        <v>0</v>
      </c>
      <c r="T87" s="266">
        <v>0</v>
      </c>
      <c r="U87" s="266">
        <v>0</v>
      </c>
      <c r="V87" s="265">
        <v>0</v>
      </c>
      <c r="W87" s="265">
        <v>0</v>
      </c>
      <c r="X87" s="265">
        <v>0</v>
      </c>
      <c r="Y87" s="266">
        <f t="shared" si="6"/>
        <v>0</v>
      </c>
      <c r="Z87" s="266">
        <v>171101.43</v>
      </c>
      <c r="AA87" s="266">
        <v>0</v>
      </c>
      <c r="AB87" s="267">
        <f t="shared" si="49"/>
        <v>260000</v>
      </c>
      <c r="AC87" s="280"/>
      <c r="AD87" s="280">
        <v>285552.40999999997</v>
      </c>
      <c r="AE87" s="267">
        <v>0</v>
      </c>
      <c r="AF87" s="267">
        <v>0</v>
      </c>
      <c r="AG87" s="267">
        <v>0</v>
      </c>
      <c r="AH87" s="267">
        <f t="shared" si="84"/>
        <v>0</v>
      </c>
      <c r="AI87" s="267">
        <f t="shared" si="94"/>
        <v>0</v>
      </c>
      <c r="AJ87" s="267">
        <v>20000</v>
      </c>
      <c r="AK87" s="267">
        <f t="shared" si="86"/>
        <v>20000</v>
      </c>
      <c r="AL87" s="267">
        <f t="shared" si="87"/>
        <v>20000</v>
      </c>
      <c r="AM87" s="267">
        <f t="shared" si="95"/>
        <v>260000</v>
      </c>
      <c r="AN87" s="267">
        <v>260000</v>
      </c>
      <c r="AO87" s="260" t="s">
        <v>246</v>
      </c>
      <c r="AP87" s="421"/>
      <c r="AQ87" s="268"/>
      <c r="AR87" s="268">
        <v>0</v>
      </c>
      <c r="AS87" s="225">
        <f t="shared" si="100"/>
        <v>0</v>
      </c>
      <c r="AT87" s="268">
        <f t="shared" si="99"/>
        <v>0</v>
      </c>
      <c r="AU87" s="268">
        <f t="shared" si="98"/>
        <v>260000</v>
      </c>
      <c r="AV87" s="268">
        <v>84544.91</v>
      </c>
      <c r="AX87" s="461"/>
    </row>
    <row r="88" spans="1:50" s="269" customFormat="1" ht="33.75">
      <c r="A88" s="291">
        <v>13.1</v>
      </c>
      <c r="B88" s="262" t="s">
        <v>59</v>
      </c>
      <c r="C88" s="171" t="s">
        <v>670</v>
      </c>
      <c r="D88" s="276" t="s">
        <v>314</v>
      </c>
      <c r="E88" s="277" t="s">
        <v>126</v>
      </c>
      <c r="F88" s="279">
        <v>250000</v>
      </c>
      <c r="G88" s="279">
        <v>0</v>
      </c>
      <c r="H88" s="279"/>
      <c r="I88" s="264"/>
      <c r="J88" s="266"/>
      <c r="K88" s="266"/>
      <c r="L88" s="266"/>
      <c r="M88" s="265"/>
      <c r="N88" s="265"/>
      <c r="O88" s="266"/>
      <c r="P88" s="266"/>
      <c r="Q88" s="266">
        <v>0</v>
      </c>
      <c r="R88" s="267">
        <f t="shared" si="85"/>
        <v>250000</v>
      </c>
      <c r="S88" s="266">
        <v>0</v>
      </c>
      <c r="T88" s="266">
        <v>0</v>
      </c>
      <c r="U88" s="266">
        <v>0</v>
      </c>
      <c r="V88" s="265">
        <v>0</v>
      </c>
      <c r="W88" s="265">
        <v>0</v>
      </c>
      <c r="X88" s="265">
        <v>0</v>
      </c>
      <c r="Y88" s="266">
        <f t="shared" si="6"/>
        <v>0</v>
      </c>
      <c r="Z88" s="266">
        <v>0</v>
      </c>
      <c r="AA88" s="266">
        <f t="shared" si="92"/>
        <v>0</v>
      </c>
      <c r="AB88" s="267">
        <f t="shared" si="49"/>
        <v>250000</v>
      </c>
      <c r="AC88" s="280"/>
      <c r="AD88" s="280">
        <v>200000</v>
      </c>
      <c r="AE88" s="267">
        <v>0</v>
      </c>
      <c r="AF88" s="267">
        <v>0</v>
      </c>
      <c r="AG88" s="267">
        <v>0</v>
      </c>
      <c r="AH88" s="267">
        <f t="shared" si="84"/>
        <v>0</v>
      </c>
      <c r="AI88" s="267">
        <f t="shared" si="94"/>
        <v>0</v>
      </c>
      <c r="AJ88" s="267">
        <v>20000</v>
      </c>
      <c r="AK88" s="267">
        <f t="shared" si="86"/>
        <v>20000</v>
      </c>
      <c r="AL88" s="267">
        <f t="shared" si="87"/>
        <v>20000</v>
      </c>
      <c r="AM88" s="267">
        <f t="shared" si="95"/>
        <v>250000</v>
      </c>
      <c r="AN88" s="267">
        <v>50000</v>
      </c>
      <c r="AO88" s="260" t="s">
        <v>697</v>
      </c>
      <c r="AP88" s="421"/>
      <c r="AQ88" s="268"/>
      <c r="AR88" s="268">
        <v>0</v>
      </c>
      <c r="AS88" s="225">
        <f t="shared" si="100"/>
        <v>0</v>
      </c>
      <c r="AT88" s="268">
        <f t="shared" si="99"/>
        <v>0</v>
      </c>
      <c r="AU88" s="268">
        <f t="shared" si="98"/>
        <v>250000</v>
      </c>
      <c r="AV88" s="268">
        <v>788.58000000000175</v>
      </c>
      <c r="AX88" s="461"/>
    </row>
    <row r="89" spans="1:50" s="269" customFormat="1" ht="33.75">
      <c r="A89" s="261">
        <v>13.11</v>
      </c>
      <c r="B89" s="262" t="s">
        <v>59</v>
      </c>
      <c r="C89" s="171" t="s">
        <v>671</v>
      </c>
      <c r="D89" s="276" t="s">
        <v>314</v>
      </c>
      <c r="E89" s="277" t="s">
        <v>124</v>
      </c>
      <c r="F89" s="279">
        <v>100000</v>
      </c>
      <c r="G89" s="279">
        <v>0</v>
      </c>
      <c r="H89" s="279"/>
      <c r="I89" s="264"/>
      <c r="J89" s="266"/>
      <c r="K89" s="266"/>
      <c r="L89" s="266"/>
      <c r="M89" s="265"/>
      <c r="N89" s="265"/>
      <c r="O89" s="266"/>
      <c r="P89" s="266"/>
      <c r="Q89" s="266">
        <v>0</v>
      </c>
      <c r="R89" s="267">
        <f t="shared" si="85"/>
        <v>100000</v>
      </c>
      <c r="S89" s="266">
        <v>0</v>
      </c>
      <c r="T89" s="266">
        <v>0</v>
      </c>
      <c r="U89" s="266">
        <v>0</v>
      </c>
      <c r="V89" s="265">
        <v>0</v>
      </c>
      <c r="W89" s="265">
        <v>0</v>
      </c>
      <c r="X89" s="265">
        <v>0</v>
      </c>
      <c r="Y89" s="266">
        <f t="shared" si="6"/>
        <v>0</v>
      </c>
      <c r="Z89" s="266">
        <v>0</v>
      </c>
      <c r="AA89" s="266">
        <f t="shared" si="92"/>
        <v>0</v>
      </c>
      <c r="AB89" s="267">
        <f t="shared" si="49"/>
        <v>100000</v>
      </c>
      <c r="AC89" s="280"/>
      <c r="AD89" s="280">
        <v>232000</v>
      </c>
      <c r="AE89" s="267">
        <v>0</v>
      </c>
      <c r="AF89" s="267">
        <v>0</v>
      </c>
      <c r="AG89" s="267">
        <v>0</v>
      </c>
      <c r="AH89" s="267">
        <f t="shared" si="84"/>
        <v>0</v>
      </c>
      <c r="AI89" s="267">
        <f t="shared" si="94"/>
        <v>0</v>
      </c>
      <c r="AJ89" s="267">
        <v>10000</v>
      </c>
      <c r="AK89" s="267">
        <f t="shared" si="86"/>
        <v>10000</v>
      </c>
      <c r="AL89" s="267">
        <f t="shared" si="87"/>
        <v>10000</v>
      </c>
      <c r="AM89" s="267">
        <f t="shared" si="95"/>
        <v>100000</v>
      </c>
      <c r="AN89" s="267">
        <v>50000</v>
      </c>
      <c r="AO89" s="260" t="s">
        <v>697</v>
      </c>
      <c r="AP89" s="421"/>
      <c r="AQ89" s="268"/>
      <c r="AR89" s="268">
        <v>0</v>
      </c>
      <c r="AS89" s="225">
        <f t="shared" si="100"/>
        <v>0</v>
      </c>
      <c r="AT89" s="268">
        <f t="shared" si="99"/>
        <v>0</v>
      </c>
      <c r="AU89" s="268">
        <f t="shared" si="98"/>
        <v>100000</v>
      </c>
      <c r="AV89" s="268">
        <v>176423.23</v>
      </c>
      <c r="AX89" s="461"/>
    </row>
    <row r="90" spans="1:50" s="269" customFormat="1" ht="33.75">
      <c r="A90" s="291">
        <v>13.12</v>
      </c>
      <c r="B90" s="262" t="s">
        <v>59</v>
      </c>
      <c r="C90" s="171" t="s">
        <v>672</v>
      </c>
      <c r="D90" s="272" t="s">
        <v>314</v>
      </c>
      <c r="E90" s="273" t="s">
        <v>91</v>
      </c>
      <c r="F90" s="274">
        <v>250000</v>
      </c>
      <c r="G90" s="267">
        <v>0</v>
      </c>
      <c r="H90" s="279"/>
      <c r="I90" s="264"/>
      <c r="J90" s="266"/>
      <c r="K90" s="266"/>
      <c r="L90" s="266"/>
      <c r="M90" s="265"/>
      <c r="N90" s="265"/>
      <c r="O90" s="266"/>
      <c r="P90" s="266"/>
      <c r="Q90" s="266">
        <v>0</v>
      </c>
      <c r="R90" s="267">
        <f t="shared" si="85"/>
        <v>250000</v>
      </c>
      <c r="S90" s="266">
        <v>0</v>
      </c>
      <c r="T90" s="266">
        <v>0</v>
      </c>
      <c r="U90" s="266">
        <v>0</v>
      </c>
      <c r="V90" s="265">
        <v>0</v>
      </c>
      <c r="W90" s="265">
        <v>0</v>
      </c>
      <c r="X90" s="265">
        <v>0</v>
      </c>
      <c r="Y90" s="266">
        <f t="shared" si="6"/>
        <v>0</v>
      </c>
      <c r="Z90" s="266">
        <v>11426.6</v>
      </c>
      <c r="AA90" s="266">
        <v>0</v>
      </c>
      <c r="AB90" s="267">
        <f t="shared" si="49"/>
        <v>250000</v>
      </c>
      <c r="AC90" s="280"/>
      <c r="AD90" s="280">
        <v>30000</v>
      </c>
      <c r="AE90" s="267">
        <v>0</v>
      </c>
      <c r="AF90" s="267">
        <v>0</v>
      </c>
      <c r="AG90" s="267">
        <v>0</v>
      </c>
      <c r="AH90" s="267">
        <f t="shared" si="84"/>
        <v>0</v>
      </c>
      <c r="AI90" s="267">
        <f t="shared" si="94"/>
        <v>0</v>
      </c>
      <c r="AJ90" s="267">
        <v>0</v>
      </c>
      <c r="AK90" s="267">
        <f t="shared" si="86"/>
        <v>0</v>
      </c>
      <c r="AL90" s="267">
        <f t="shared" si="87"/>
        <v>0</v>
      </c>
      <c r="AM90" s="267">
        <f t="shared" si="95"/>
        <v>250000</v>
      </c>
      <c r="AN90" s="267">
        <v>50000</v>
      </c>
      <c r="AO90" s="260" t="s">
        <v>697</v>
      </c>
      <c r="AP90" s="421"/>
      <c r="AQ90" s="268"/>
      <c r="AR90" s="268">
        <v>0</v>
      </c>
      <c r="AS90" s="225">
        <f t="shared" si="100"/>
        <v>0</v>
      </c>
      <c r="AT90" s="268">
        <f t="shared" si="99"/>
        <v>0</v>
      </c>
      <c r="AU90" s="268">
        <f t="shared" si="98"/>
        <v>250000</v>
      </c>
      <c r="AV90" s="268">
        <v>18573.400000000001</v>
      </c>
    </row>
    <row r="91" spans="1:50" s="269" customFormat="1" ht="33.75">
      <c r="A91" s="261">
        <v>13.13</v>
      </c>
      <c r="B91" s="262" t="s">
        <v>59</v>
      </c>
      <c r="C91" s="171" t="s">
        <v>673</v>
      </c>
      <c r="D91" s="276" t="s">
        <v>314</v>
      </c>
      <c r="E91" s="277" t="s">
        <v>104</v>
      </c>
      <c r="F91" s="278">
        <v>250000</v>
      </c>
      <c r="G91" s="279">
        <v>0</v>
      </c>
      <c r="H91" s="279"/>
      <c r="I91" s="264"/>
      <c r="J91" s="266"/>
      <c r="K91" s="266"/>
      <c r="L91" s="266"/>
      <c r="M91" s="265"/>
      <c r="N91" s="265"/>
      <c r="O91" s="266"/>
      <c r="P91" s="266"/>
      <c r="Q91" s="266">
        <v>0</v>
      </c>
      <c r="R91" s="267">
        <f t="shared" si="85"/>
        <v>250000</v>
      </c>
      <c r="S91" s="266">
        <v>0</v>
      </c>
      <c r="T91" s="266">
        <v>0</v>
      </c>
      <c r="U91" s="266">
        <v>0</v>
      </c>
      <c r="V91" s="265">
        <v>0</v>
      </c>
      <c r="W91" s="265">
        <v>0</v>
      </c>
      <c r="X91" s="265">
        <v>0</v>
      </c>
      <c r="Y91" s="266">
        <f t="shared" si="6"/>
        <v>0</v>
      </c>
      <c r="Z91" s="266">
        <v>0</v>
      </c>
      <c r="AA91" s="266">
        <f t="shared" si="92"/>
        <v>0</v>
      </c>
      <c r="AB91" s="267">
        <f t="shared" si="49"/>
        <v>250000</v>
      </c>
      <c r="AC91" s="280"/>
      <c r="AD91" s="280">
        <v>400000</v>
      </c>
      <c r="AE91" s="267">
        <v>0</v>
      </c>
      <c r="AF91" s="267">
        <v>0</v>
      </c>
      <c r="AG91" s="267">
        <v>0</v>
      </c>
      <c r="AH91" s="267">
        <f t="shared" si="84"/>
        <v>0</v>
      </c>
      <c r="AI91" s="267">
        <f t="shared" si="94"/>
        <v>0</v>
      </c>
      <c r="AJ91" s="267">
        <v>0</v>
      </c>
      <c r="AK91" s="267">
        <f t="shared" si="86"/>
        <v>0</v>
      </c>
      <c r="AL91" s="267">
        <f t="shared" si="87"/>
        <v>0</v>
      </c>
      <c r="AM91" s="267">
        <f t="shared" si="95"/>
        <v>250000</v>
      </c>
      <c r="AN91" s="267">
        <v>50000</v>
      </c>
      <c r="AO91" s="260" t="s">
        <v>697</v>
      </c>
      <c r="AP91" s="421"/>
      <c r="AQ91" s="268"/>
      <c r="AR91" s="268">
        <v>0</v>
      </c>
      <c r="AS91" s="225">
        <f t="shared" si="100"/>
        <v>0</v>
      </c>
      <c r="AT91" s="268">
        <f t="shared" si="99"/>
        <v>0</v>
      </c>
      <c r="AU91" s="268">
        <f t="shared" si="98"/>
        <v>250000</v>
      </c>
      <c r="AV91" s="268">
        <v>700000</v>
      </c>
    </row>
    <row r="92" spans="1:50" s="269" customFormat="1" ht="33.75">
      <c r="A92" s="291">
        <v>13.14</v>
      </c>
      <c r="B92" s="262" t="s">
        <v>59</v>
      </c>
      <c r="C92" s="171" t="s">
        <v>674</v>
      </c>
      <c r="D92" s="276" t="s">
        <v>314</v>
      </c>
      <c r="E92" s="277" t="s">
        <v>98</v>
      </c>
      <c r="F92" s="278">
        <v>100000</v>
      </c>
      <c r="G92" s="279">
        <v>0</v>
      </c>
      <c r="H92" s="279"/>
      <c r="I92" s="264"/>
      <c r="J92" s="266"/>
      <c r="K92" s="266"/>
      <c r="L92" s="266"/>
      <c r="M92" s="265"/>
      <c r="N92" s="265"/>
      <c r="O92" s="266"/>
      <c r="P92" s="266"/>
      <c r="Q92" s="266">
        <v>0</v>
      </c>
      <c r="R92" s="267">
        <f t="shared" si="85"/>
        <v>100000</v>
      </c>
      <c r="S92" s="266">
        <v>0</v>
      </c>
      <c r="T92" s="266">
        <v>0</v>
      </c>
      <c r="U92" s="266">
        <v>0</v>
      </c>
      <c r="V92" s="265">
        <v>0</v>
      </c>
      <c r="W92" s="265">
        <v>0</v>
      </c>
      <c r="X92" s="265">
        <v>0</v>
      </c>
      <c r="Y92" s="266">
        <f t="shared" si="6"/>
        <v>0</v>
      </c>
      <c r="Z92" s="266">
        <v>0</v>
      </c>
      <c r="AA92" s="266">
        <f t="shared" si="92"/>
        <v>0</v>
      </c>
      <c r="AB92" s="267">
        <f t="shared" si="49"/>
        <v>100000</v>
      </c>
      <c r="AC92" s="280"/>
      <c r="AD92" s="280">
        <v>400000</v>
      </c>
      <c r="AE92" s="267">
        <v>0</v>
      </c>
      <c r="AF92" s="267">
        <v>0</v>
      </c>
      <c r="AG92" s="267">
        <v>0</v>
      </c>
      <c r="AH92" s="267">
        <f t="shared" si="84"/>
        <v>0</v>
      </c>
      <c r="AI92" s="267">
        <f t="shared" si="94"/>
        <v>0</v>
      </c>
      <c r="AJ92" s="267">
        <v>0</v>
      </c>
      <c r="AK92" s="267">
        <f t="shared" si="86"/>
        <v>0</v>
      </c>
      <c r="AL92" s="267">
        <f t="shared" si="87"/>
        <v>0</v>
      </c>
      <c r="AM92" s="267">
        <f t="shared" si="95"/>
        <v>100000</v>
      </c>
      <c r="AN92" s="267">
        <v>50000</v>
      </c>
      <c r="AO92" s="260" t="s">
        <v>697</v>
      </c>
      <c r="AP92" s="421"/>
      <c r="AQ92" s="268"/>
      <c r="AR92" s="268">
        <v>0</v>
      </c>
      <c r="AS92" s="225">
        <f t="shared" si="100"/>
        <v>0</v>
      </c>
      <c r="AT92" s="268">
        <f t="shared" si="99"/>
        <v>0</v>
      </c>
      <c r="AU92" s="268">
        <f t="shared" si="98"/>
        <v>100000</v>
      </c>
      <c r="AV92" s="268">
        <v>587500</v>
      </c>
    </row>
    <row r="93" spans="1:50" s="269" customFormat="1" ht="90">
      <c r="A93" s="261">
        <v>13.15</v>
      </c>
      <c r="B93" s="262" t="s">
        <v>59</v>
      </c>
      <c r="C93" s="171" t="s">
        <v>208</v>
      </c>
      <c r="D93" s="276" t="s">
        <v>314</v>
      </c>
      <c r="E93" s="277" t="s">
        <v>95</v>
      </c>
      <c r="F93" s="278">
        <v>8528921.4499999993</v>
      </c>
      <c r="G93" s="279">
        <v>0</v>
      </c>
      <c r="H93" s="279"/>
      <c r="I93" s="264"/>
      <c r="J93" s="266"/>
      <c r="K93" s="266"/>
      <c r="L93" s="266"/>
      <c r="M93" s="265"/>
      <c r="N93" s="265"/>
      <c r="O93" s="266"/>
      <c r="P93" s="266"/>
      <c r="Q93" s="266">
        <v>0</v>
      </c>
      <c r="R93" s="267">
        <f t="shared" si="85"/>
        <v>8528921.4499999993</v>
      </c>
      <c r="S93" s="266">
        <v>0</v>
      </c>
      <c r="T93" s="266">
        <v>0</v>
      </c>
      <c r="U93" s="266">
        <v>0</v>
      </c>
      <c r="V93" s="265">
        <v>0</v>
      </c>
      <c r="W93" s="265">
        <v>0</v>
      </c>
      <c r="X93" s="265">
        <v>0</v>
      </c>
      <c r="Y93" s="266">
        <f t="shared" si="6"/>
        <v>0</v>
      </c>
      <c r="Z93" s="266">
        <v>0</v>
      </c>
      <c r="AA93" s="266">
        <f t="shared" si="92"/>
        <v>0</v>
      </c>
      <c r="AB93" s="267">
        <f t="shared" si="49"/>
        <v>8528921.4499999993</v>
      </c>
      <c r="AC93" s="280"/>
      <c r="AD93" s="280">
        <v>10002.200000000001</v>
      </c>
      <c r="AE93" s="267">
        <v>0</v>
      </c>
      <c r="AF93" s="267">
        <v>0</v>
      </c>
      <c r="AG93" s="267">
        <v>0</v>
      </c>
      <c r="AH93" s="267">
        <f t="shared" si="84"/>
        <v>0</v>
      </c>
      <c r="AI93" s="267">
        <f t="shared" si="94"/>
        <v>0</v>
      </c>
      <c r="AJ93" s="267">
        <v>0</v>
      </c>
      <c r="AK93" s="267">
        <f t="shared" si="86"/>
        <v>0</v>
      </c>
      <c r="AL93" s="267">
        <f t="shared" si="87"/>
        <v>0</v>
      </c>
      <c r="AM93" s="267">
        <f t="shared" si="95"/>
        <v>8528921.4499999993</v>
      </c>
      <c r="AN93" s="280">
        <v>477921.45</v>
      </c>
      <c r="AO93" s="260" t="s">
        <v>122</v>
      </c>
      <c r="AP93" s="421"/>
      <c r="AQ93" s="268"/>
      <c r="AR93" s="268">
        <v>0</v>
      </c>
      <c r="AS93" s="225">
        <f t="shared" si="100"/>
        <v>0</v>
      </c>
      <c r="AT93" s="268">
        <f t="shared" si="99"/>
        <v>0</v>
      </c>
      <c r="AU93" s="268">
        <f t="shared" si="98"/>
        <v>8528921.4499999993</v>
      </c>
      <c r="AV93" s="268">
        <v>140874.34</v>
      </c>
    </row>
    <row r="94" spans="1:50" s="290" customFormat="1" ht="45">
      <c r="A94" s="281">
        <v>14</v>
      </c>
      <c r="B94" s="282" t="s">
        <v>59</v>
      </c>
      <c r="C94" s="170" t="s">
        <v>185</v>
      </c>
      <c r="D94" s="283" t="s">
        <v>195</v>
      </c>
      <c r="E94" s="284" t="s">
        <v>125</v>
      </c>
      <c r="F94" s="285">
        <v>5000000</v>
      </c>
      <c r="G94" s="285">
        <v>3200374.37</v>
      </c>
      <c r="H94" s="285">
        <f>SUM(H95:H124)</f>
        <v>0</v>
      </c>
      <c r="I94" s="285">
        <f>SUM(I95:I124)</f>
        <v>2923621.77</v>
      </c>
      <c r="J94" s="285">
        <f>SUM(J95:J124)</f>
        <v>0</v>
      </c>
      <c r="K94" s="285">
        <f>SUM(K95:K124)</f>
        <v>0</v>
      </c>
      <c r="L94" s="285">
        <f>SUM(L95:L124)</f>
        <v>0</v>
      </c>
      <c r="M94" s="285">
        <f>SUM(M95:M124)</f>
        <v>0</v>
      </c>
      <c r="N94" s="285">
        <f>SUM(N95:N124)</f>
        <v>0</v>
      </c>
      <c r="O94" s="285">
        <f>SUM(O95:O124)</f>
        <v>0</v>
      </c>
      <c r="P94" s="285">
        <f>SUM(P95:P124)</f>
        <v>0</v>
      </c>
      <c r="Q94" s="287">
        <f>SUM(Q95:Q124)</f>
        <v>0</v>
      </c>
      <c r="R94" s="285">
        <f>SUM(R95:R124)</f>
        <v>4723247.4000000004</v>
      </c>
      <c r="S94" s="287">
        <f>SUM(S95:S124)</f>
        <v>0</v>
      </c>
      <c r="T94" s="293">
        <f>SUM(T95:T124)</f>
        <v>0</v>
      </c>
      <c r="U94" s="293">
        <f>SUM(U95:U124)</f>
        <v>0</v>
      </c>
      <c r="V94" s="293">
        <f>SUM(V95:V124)</f>
        <v>0</v>
      </c>
      <c r="W94" s="293">
        <f>SUM(W95:W124)</f>
        <v>0</v>
      </c>
      <c r="X94" s="293">
        <f>SUM(X95:X124)</f>
        <v>0</v>
      </c>
      <c r="Y94" s="293">
        <f>SUM(Y95:Y124)</f>
        <v>0</v>
      </c>
      <c r="Z94" s="286">
        <f>SUM(Z95:Z124)</f>
        <v>178557.68999999997</v>
      </c>
      <c r="AA94" s="286">
        <v>400415.03</v>
      </c>
      <c r="AB94" s="287">
        <f t="shared" si="49"/>
        <v>4599584.97</v>
      </c>
      <c r="AC94" s="285">
        <f>SUM(AC95:AC124)</f>
        <v>2008000</v>
      </c>
      <c r="AD94" s="285">
        <f>SUM(AD95:AD124)</f>
        <v>1727000</v>
      </c>
      <c r="AE94" s="287">
        <f>55937.71+13136.89+20971.88+362.88+23583.36+63917.72+42604.96+41758.37+3351.79+16148.14+12145.56+13758.22</f>
        <v>307677.48</v>
      </c>
      <c r="AF94" s="287">
        <v>0</v>
      </c>
      <c r="AG94" s="287">
        <v>0</v>
      </c>
      <c r="AH94" s="287">
        <f t="shared" si="84"/>
        <v>307677.48</v>
      </c>
      <c r="AI94" s="287">
        <f t="shared" si="94"/>
        <v>1179176.93</v>
      </c>
      <c r="AJ94" s="287">
        <v>200000</v>
      </c>
      <c r="AK94" s="287">
        <f t="shared" si="86"/>
        <v>507677.48</v>
      </c>
      <c r="AL94" s="287">
        <f t="shared" si="87"/>
        <v>908092.51</v>
      </c>
      <c r="AM94" s="287">
        <f t="shared" si="95"/>
        <v>3820823.0700000003</v>
      </c>
      <c r="AN94" s="285">
        <v>3416607.76</v>
      </c>
      <c r="AO94" s="288" t="s">
        <v>23</v>
      </c>
      <c r="AP94" s="424"/>
      <c r="AQ94" s="289"/>
      <c r="AR94" s="289">
        <f>SUM(AR95:AR124)</f>
        <v>471084.42</v>
      </c>
      <c r="AS94" s="289">
        <f t="shared" si="100"/>
        <v>778761.89999999991</v>
      </c>
      <c r="AT94" s="289">
        <f t="shared" si="99"/>
        <v>1179176.93</v>
      </c>
      <c r="AU94" s="289">
        <f t="shared" si="98"/>
        <v>3820823.0700000003</v>
      </c>
      <c r="AV94" s="289">
        <v>3347617.64</v>
      </c>
    </row>
    <row r="95" spans="1:50" s="269" customFormat="1" ht="56.25">
      <c r="A95" s="261">
        <v>14.1</v>
      </c>
      <c r="B95" s="262" t="s">
        <v>59</v>
      </c>
      <c r="C95" s="171" t="s">
        <v>244</v>
      </c>
      <c r="D95" s="276" t="s">
        <v>195</v>
      </c>
      <c r="E95" s="277" t="s">
        <v>107</v>
      </c>
      <c r="F95" s="278">
        <v>225000</v>
      </c>
      <c r="G95" s="278">
        <v>225000</v>
      </c>
      <c r="H95" s="279">
        <v>0</v>
      </c>
      <c r="I95" s="264">
        <f t="shared" ref="I95:I123" si="101">G95-H95</f>
        <v>225000</v>
      </c>
      <c r="J95" s="266">
        <v>0</v>
      </c>
      <c r="K95" s="266">
        <v>0</v>
      </c>
      <c r="L95" s="266">
        <v>0</v>
      </c>
      <c r="M95" s="265">
        <f t="shared" ref="M95:M119" si="102">SUM(J95:L95)</f>
        <v>0</v>
      </c>
      <c r="N95" s="265">
        <v>0</v>
      </c>
      <c r="O95" s="266">
        <f t="shared" ref="O95:O123" si="103">M95+N95</f>
        <v>0</v>
      </c>
      <c r="P95" s="266">
        <v>0</v>
      </c>
      <c r="Q95" s="266">
        <f t="shared" ref="Q95:Q123" si="104">H95+P95</f>
        <v>0</v>
      </c>
      <c r="R95" s="267">
        <f t="shared" ref="R95:R123" si="105">F95-Q95</f>
        <v>225000</v>
      </c>
      <c r="S95" s="266">
        <v>0</v>
      </c>
      <c r="T95" s="266">
        <v>0</v>
      </c>
      <c r="U95" s="266">
        <v>0</v>
      </c>
      <c r="V95" s="265">
        <f t="shared" ref="V95:V124" si="106">SUM(S95:U95)</f>
        <v>0</v>
      </c>
      <c r="W95" s="265">
        <v>0</v>
      </c>
      <c r="X95" s="265">
        <v>0</v>
      </c>
      <c r="Y95" s="266">
        <f t="shared" ref="Y95:Y123" si="107">V95+W95</f>
        <v>0</v>
      </c>
      <c r="Z95" s="266">
        <v>70558.539999999994</v>
      </c>
      <c r="AA95" s="266">
        <f t="shared" si="92"/>
        <v>70558.539999999994</v>
      </c>
      <c r="AB95" s="294">
        <f t="shared" si="49"/>
        <v>154441.46000000002</v>
      </c>
      <c r="AC95" s="278">
        <v>225000</v>
      </c>
      <c r="AD95" s="278">
        <v>225000</v>
      </c>
      <c r="AE95" s="267">
        <v>55937.71</v>
      </c>
      <c r="AF95" s="267">
        <v>0</v>
      </c>
      <c r="AG95" s="267">
        <v>0</v>
      </c>
      <c r="AH95" s="267">
        <f t="shared" si="84"/>
        <v>55937.71</v>
      </c>
      <c r="AI95" s="267">
        <f t="shared" si="94"/>
        <v>140379.24</v>
      </c>
      <c r="AJ95" s="267">
        <v>49878.23</v>
      </c>
      <c r="AK95" s="267">
        <f t="shared" si="86"/>
        <v>105815.94</v>
      </c>
      <c r="AL95" s="267">
        <f t="shared" si="87"/>
        <v>176374.47999999998</v>
      </c>
      <c r="AM95" s="267">
        <f t="shared" si="95"/>
        <v>84620.760000000009</v>
      </c>
      <c r="AN95" s="278">
        <v>84620.76</v>
      </c>
      <c r="AO95" s="260" t="s">
        <v>78</v>
      </c>
      <c r="AP95" s="421"/>
      <c r="AQ95" s="268">
        <v>55937.71</v>
      </c>
      <c r="AR95" s="268">
        <v>13882.99</v>
      </c>
      <c r="AS95" s="225">
        <f t="shared" si="100"/>
        <v>69820.7</v>
      </c>
      <c r="AT95" s="268">
        <f t="shared" si="99"/>
        <v>140379.24</v>
      </c>
      <c r="AU95" s="268">
        <f t="shared" si="98"/>
        <v>84620.760000000009</v>
      </c>
      <c r="AV95" s="268">
        <v>84620.760000000009</v>
      </c>
      <c r="AX95" s="461"/>
    </row>
    <row r="96" spans="1:50" s="269" customFormat="1" ht="56.25">
      <c r="A96" s="261">
        <v>14.2</v>
      </c>
      <c r="B96" s="262" t="s">
        <v>59</v>
      </c>
      <c r="C96" s="171" t="s">
        <v>247</v>
      </c>
      <c r="D96" s="276" t="s">
        <v>195</v>
      </c>
      <c r="E96" s="277" t="s">
        <v>245</v>
      </c>
      <c r="F96" s="278">
        <v>25500</v>
      </c>
      <c r="G96" s="278">
        <v>25500</v>
      </c>
      <c r="H96" s="279">
        <v>0</v>
      </c>
      <c r="I96" s="264">
        <f t="shared" si="101"/>
        <v>25500</v>
      </c>
      <c r="J96" s="266">
        <v>0</v>
      </c>
      <c r="K96" s="266">
        <v>0</v>
      </c>
      <c r="L96" s="266">
        <v>0</v>
      </c>
      <c r="M96" s="265">
        <f t="shared" si="102"/>
        <v>0</v>
      </c>
      <c r="N96" s="265">
        <v>0</v>
      </c>
      <c r="O96" s="266">
        <f t="shared" si="103"/>
        <v>0</v>
      </c>
      <c r="P96" s="266">
        <v>0</v>
      </c>
      <c r="Q96" s="266">
        <f t="shared" si="104"/>
        <v>0</v>
      </c>
      <c r="R96" s="267">
        <f t="shared" si="105"/>
        <v>25500</v>
      </c>
      <c r="S96" s="266">
        <v>0</v>
      </c>
      <c r="T96" s="266">
        <v>0</v>
      </c>
      <c r="U96" s="266">
        <v>0</v>
      </c>
      <c r="V96" s="265">
        <f t="shared" si="106"/>
        <v>0</v>
      </c>
      <c r="W96" s="265">
        <v>0</v>
      </c>
      <c r="X96" s="265">
        <v>0</v>
      </c>
      <c r="Y96" s="266">
        <f t="shared" si="107"/>
        <v>0</v>
      </c>
      <c r="Z96" s="266">
        <v>0</v>
      </c>
      <c r="AA96" s="266">
        <f t="shared" si="92"/>
        <v>0</v>
      </c>
      <c r="AB96" s="267">
        <f t="shared" si="49"/>
        <v>25500</v>
      </c>
      <c r="AC96" s="278">
        <v>15000</v>
      </c>
      <c r="AD96" s="278">
        <v>15000</v>
      </c>
      <c r="AE96" s="267">
        <v>0</v>
      </c>
      <c r="AF96" s="267">
        <v>0</v>
      </c>
      <c r="AG96" s="267">
        <v>0</v>
      </c>
      <c r="AH96" s="267">
        <f t="shared" si="84"/>
        <v>0</v>
      </c>
      <c r="AI96" s="267">
        <f t="shared" si="94"/>
        <v>19468</v>
      </c>
      <c r="AJ96" s="267">
        <v>20000</v>
      </c>
      <c r="AK96" s="267">
        <f t="shared" si="86"/>
        <v>20000</v>
      </c>
      <c r="AL96" s="267">
        <f t="shared" si="87"/>
        <v>20000</v>
      </c>
      <c r="AM96" s="267">
        <f t="shared" si="95"/>
        <v>6032</v>
      </c>
      <c r="AN96" s="278">
        <v>6032</v>
      </c>
      <c r="AO96" s="260" t="s">
        <v>188</v>
      </c>
      <c r="AP96" s="421"/>
      <c r="AQ96" s="268"/>
      <c r="AR96" s="268">
        <f>14756+4712</f>
        <v>19468</v>
      </c>
      <c r="AS96" s="225">
        <f t="shared" si="100"/>
        <v>19468</v>
      </c>
      <c r="AT96" s="268">
        <f t="shared" si="99"/>
        <v>19468</v>
      </c>
      <c r="AU96" s="268">
        <f t="shared" si="98"/>
        <v>6032</v>
      </c>
      <c r="AV96" s="268">
        <v>6032</v>
      </c>
      <c r="AX96" s="461"/>
    </row>
    <row r="97" spans="1:50" s="269" customFormat="1" ht="67.5">
      <c r="A97" s="261">
        <v>14.3</v>
      </c>
      <c r="B97" s="262" t="s">
        <v>59</v>
      </c>
      <c r="C97" s="171" t="s">
        <v>248</v>
      </c>
      <c r="D97" s="272" t="s">
        <v>195</v>
      </c>
      <c r="E97" s="273" t="s">
        <v>99</v>
      </c>
      <c r="F97" s="274">
        <v>15000</v>
      </c>
      <c r="G97" s="274">
        <v>15000</v>
      </c>
      <c r="H97" s="279">
        <v>0</v>
      </c>
      <c r="I97" s="264">
        <f t="shared" si="101"/>
        <v>15000</v>
      </c>
      <c r="J97" s="266">
        <v>0</v>
      </c>
      <c r="K97" s="266">
        <v>0</v>
      </c>
      <c r="L97" s="266">
        <v>0</v>
      </c>
      <c r="M97" s="265">
        <f t="shared" si="102"/>
        <v>0</v>
      </c>
      <c r="N97" s="265">
        <v>0</v>
      </c>
      <c r="O97" s="266">
        <f t="shared" si="103"/>
        <v>0</v>
      </c>
      <c r="P97" s="266">
        <v>0</v>
      </c>
      <c r="Q97" s="266">
        <f t="shared" si="104"/>
        <v>0</v>
      </c>
      <c r="R97" s="267">
        <f t="shared" si="105"/>
        <v>15000</v>
      </c>
      <c r="S97" s="266">
        <v>0</v>
      </c>
      <c r="T97" s="266">
        <v>0</v>
      </c>
      <c r="U97" s="266">
        <v>0</v>
      </c>
      <c r="V97" s="265">
        <f t="shared" si="106"/>
        <v>0</v>
      </c>
      <c r="W97" s="265">
        <v>0</v>
      </c>
      <c r="X97" s="265">
        <v>0</v>
      </c>
      <c r="Y97" s="266">
        <f t="shared" si="107"/>
        <v>0</v>
      </c>
      <c r="Z97" s="266">
        <v>0</v>
      </c>
      <c r="AA97" s="267">
        <f t="shared" si="92"/>
        <v>0</v>
      </c>
      <c r="AB97" s="267">
        <f t="shared" si="49"/>
        <v>15000</v>
      </c>
      <c r="AC97" s="278">
        <v>15000</v>
      </c>
      <c r="AD97" s="278">
        <v>15000</v>
      </c>
      <c r="AE97" s="267">
        <v>0</v>
      </c>
      <c r="AF97" s="267">
        <v>0</v>
      </c>
      <c r="AG97" s="267">
        <v>0</v>
      </c>
      <c r="AH97" s="267">
        <f t="shared" si="84"/>
        <v>0</v>
      </c>
      <c r="AI97" s="267">
        <f t="shared" si="94"/>
        <v>11203.92</v>
      </c>
      <c r="AJ97" s="267">
        <v>0</v>
      </c>
      <c r="AK97" s="267">
        <f t="shared" si="86"/>
        <v>0</v>
      </c>
      <c r="AL97" s="267">
        <f t="shared" si="87"/>
        <v>0</v>
      </c>
      <c r="AM97" s="267">
        <f t="shared" si="95"/>
        <v>3796.08</v>
      </c>
      <c r="AN97" s="267">
        <v>3796.08</v>
      </c>
      <c r="AO97" s="260" t="s">
        <v>188</v>
      </c>
      <c r="AP97" s="421"/>
      <c r="AQ97" s="268"/>
      <c r="AR97" s="268">
        <v>11203.92</v>
      </c>
      <c r="AS97" s="225">
        <f t="shared" si="100"/>
        <v>11203.92</v>
      </c>
      <c r="AT97" s="268">
        <f t="shared" si="99"/>
        <v>11203.92</v>
      </c>
      <c r="AU97" s="268">
        <f t="shared" si="98"/>
        <v>3796.08</v>
      </c>
      <c r="AV97" s="268">
        <v>3796.08</v>
      </c>
      <c r="AX97" s="461"/>
    </row>
    <row r="98" spans="1:50" s="269" customFormat="1" ht="67.5">
      <c r="A98" s="261">
        <v>14.4</v>
      </c>
      <c r="B98" s="262" t="s">
        <v>59</v>
      </c>
      <c r="C98" s="171" t="s">
        <v>249</v>
      </c>
      <c r="D98" s="272" t="s">
        <v>195</v>
      </c>
      <c r="E98" s="273" t="s">
        <v>93</v>
      </c>
      <c r="F98" s="274">
        <v>427000</v>
      </c>
      <c r="G98" s="274">
        <v>427000</v>
      </c>
      <c r="H98" s="279">
        <v>0</v>
      </c>
      <c r="I98" s="264">
        <f t="shared" si="101"/>
        <v>427000</v>
      </c>
      <c r="J98" s="266">
        <v>0</v>
      </c>
      <c r="K98" s="266">
        <v>0</v>
      </c>
      <c r="L98" s="266">
        <v>0</v>
      </c>
      <c r="M98" s="265">
        <f t="shared" si="102"/>
        <v>0</v>
      </c>
      <c r="N98" s="265">
        <v>0</v>
      </c>
      <c r="O98" s="266">
        <f t="shared" si="103"/>
        <v>0</v>
      </c>
      <c r="P98" s="266">
        <v>0</v>
      </c>
      <c r="Q98" s="266">
        <f t="shared" si="104"/>
        <v>0</v>
      </c>
      <c r="R98" s="267">
        <f t="shared" si="105"/>
        <v>427000</v>
      </c>
      <c r="S98" s="266">
        <v>0</v>
      </c>
      <c r="T98" s="266">
        <v>0</v>
      </c>
      <c r="U98" s="266">
        <v>0</v>
      </c>
      <c r="V98" s="265">
        <f t="shared" si="106"/>
        <v>0</v>
      </c>
      <c r="W98" s="265">
        <v>0</v>
      </c>
      <c r="X98" s="265">
        <v>0</v>
      </c>
      <c r="Y98" s="266">
        <f t="shared" si="107"/>
        <v>0</v>
      </c>
      <c r="Z98" s="266">
        <v>28938.04</v>
      </c>
      <c r="AA98" s="266">
        <f t="shared" si="92"/>
        <v>28938.04</v>
      </c>
      <c r="AB98" s="267">
        <f t="shared" ref="AB98:AB153" si="108">F98-AA98</f>
        <v>398061.96</v>
      </c>
      <c r="AC98" s="278">
        <v>427000</v>
      </c>
      <c r="AD98" s="278">
        <v>427000</v>
      </c>
      <c r="AE98" s="267">
        <v>0</v>
      </c>
      <c r="AF98" s="267">
        <v>0</v>
      </c>
      <c r="AG98" s="267">
        <v>0</v>
      </c>
      <c r="AH98" s="267">
        <f t="shared" si="84"/>
        <v>0</v>
      </c>
      <c r="AI98" s="267">
        <f t="shared" si="94"/>
        <v>97096.48000000001</v>
      </c>
      <c r="AJ98" s="267">
        <v>30000</v>
      </c>
      <c r="AK98" s="267">
        <f t="shared" si="86"/>
        <v>30000</v>
      </c>
      <c r="AL98" s="267">
        <f t="shared" si="87"/>
        <v>58938.04</v>
      </c>
      <c r="AM98" s="267">
        <f t="shared" si="95"/>
        <v>329903.52</v>
      </c>
      <c r="AN98" s="267">
        <v>329903.52</v>
      </c>
      <c r="AO98" s="260" t="s">
        <v>78</v>
      </c>
      <c r="AP98" s="421"/>
      <c r="AQ98" s="268"/>
      <c r="AR98" s="268">
        <v>68158.44</v>
      </c>
      <c r="AS98" s="225">
        <f t="shared" si="100"/>
        <v>68158.44</v>
      </c>
      <c r="AT98" s="268">
        <f t="shared" si="99"/>
        <v>97096.48000000001</v>
      </c>
      <c r="AU98" s="268">
        <f t="shared" si="98"/>
        <v>329903.52</v>
      </c>
      <c r="AV98" s="268">
        <v>329903.52</v>
      </c>
      <c r="AX98" s="461"/>
    </row>
    <row r="99" spans="1:50" s="269" customFormat="1" ht="56.25">
      <c r="A99" s="261">
        <v>14.5</v>
      </c>
      <c r="B99" s="262" t="s">
        <v>59</v>
      </c>
      <c r="C99" s="171" t="s">
        <v>250</v>
      </c>
      <c r="D99" s="276" t="s">
        <v>195</v>
      </c>
      <c r="E99" s="277" t="s">
        <v>101</v>
      </c>
      <c r="F99" s="278">
        <v>30000</v>
      </c>
      <c r="G99" s="278">
        <v>30000</v>
      </c>
      <c r="H99" s="279">
        <v>0</v>
      </c>
      <c r="I99" s="264">
        <f t="shared" si="101"/>
        <v>30000</v>
      </c>
      <c r="J99" s="266">
        <v>0</v>
      </c>
      <c r="K99" s="266">
        <v>0</v>
      </c>
      <c r="L99" s="266">
        <v>0</v>
      </c>
      <c r="M99" s="265">
        <f t="shared" si="102"/>
        <v>0</v>
      </c>
      <c r="N99" s="265">
        <v>0</v>
      </c>
      <c r="O99" s="266">
        <f t="shared" si="103"/>
        <v>0</v>
      </c>
      <c r="P99" s="266">
        <v>0</v>
      </c>
      <c r="Q99" s="266">
        <f t="shared" si="104"/>
        <v>0</v>
      </c>
      <c r="R99" s="267">
        <f t="shared" si="105"/>
        <v>30000</v>
      </c>
      <c r="S99" s="266">
        <v>0</v>
      </c>
      <c r="T99" s="266">
        <v>0</v>
      </c>
      <c r="U99" s="266">
        <v>0</v>
      </c>
      <c r="V99" s="265">
        <f t="shared" si="106"/>
        <v>0</v>
      </c>
      <c r="W99" s="265">
        <v>0</v>
      </c>
      <c r="X99" s="265">
        <v>0</v>
      </c>
      <c r="Y99" s="266">
        <f t="shared" si="107"/>
        <v>0</v>
      </c>
      <c r="Z99" s="266">
        <v>0</v>
      </c>
      <c r="AA99" s="266">
        <f t="shared" si="92"/>
        <v>0</v>
      </c>
      <c r="AB99" s="267">
        <f t="shared" si="108"/>
        <v>30000</v>
      </c>
      <c r="AC99" s="278">
        <v>20000</v>
      </c>
      <c r="AD99" s="278">
        <v>20000</v>
      </c>
      <c r="AE99" s="267">
        <v>20971.88</v>
      </c>
      <c r="AF99" s="267">
        <v>0</v>
      </c>
      <c r="AG99" s="267">
        <v>0</v>
      </c>
      <c r="AH99" s="267">
        <f t="shared" si="84"/>
        <v>20971.88</v>
      </c>
      <c r="AI99" s="267">
        <f t="shared" si="94"/>
        <v>21491.84</v>
      </c>
      <c r="AJ99" s="267">
        <v>5000</v>
      </c>
      <c r="AK99" s="267">
        <f t="shared" si="86"/>
        <v>25971.88</v>
      </c>
      <c r="AL99" s="267">
        <f t="shared" si="87"/>
        <v>25971.88</v>
      </c>
      <c r="AM99" s="267">
        <f t="shared" si="95"/>
        <v>8508.16</v>
      </c>
      <c r="AN99" s="278">
        <v>8508.16</v>
      </c>
      <c r="AO99" s="260" t="s">
        <v>188</v>
      </c>
      <c r="AP99" s="421"/>
      <c r="AQ99" s="268"/>
      <c r="AR99" s="268">
        <v>519.96</v>
      </c>
      <c r="AS99" s="225">
        <f t="shared" si="100"/>
        <v>21491.84</v>
      </c>
      <c r="AT99" s="268">
        <f t="shared" si="99"/>
        <v>21491.84</v>
      </c>
      <c r="AU99" s="268">
        <f t="shared" si="98"/>
        <v>8508.16</v>
      </c>
      <c r="AV99" s="268">
        <v>8508.16</v>
      </c>
      <c r="AX99" s="461"/>
    </row>
    <row r="100" spans="1:50" s="269" customFormat="1" ht="67.5">
      <c r="A100" s="261">
        <v>14.6</v>
      </c>
      <c r="B100" s="262" t="s">
        <v>59</v>
      </c>
      <c r="C100" s="171" t="s">
        <v>251</v>
      </c>
      <c r="D100" s="276" t="s">
        <v>195</v>
      </c>
      <c r="E100" s="277" t="s">
        <v>124</v>
      </c>
      <c r="F100" s="278">
        <v>18000</v>
      </c>
      <c r="G100" s="278">
        <v>18000</v>
      </c>
      <c r="H100" s="279">
        <v>0</v>
      </c>
      <c r="I100" s="264">
        <f t="shared" si="101"/>
        <v>18000</v>
      </c>
      <c r="J100" s="266">
        <v>0</v>
      </c>
      <c r="K100" s="266">
        <v>0</v>
      </c>
      <c r="L100" s="266">
        <v>0</v>
      </c>
      <c r="M100" s="265">
        <f t="shared" si="102"/>
        <v>0</v>
      </c>
      <c r="N100" s="265">
        <v>0</v>
      </c>
      <c r="O100" s="266">
        <f t="shared" si="103"/>
        <v>0</v>
      </c>
      <c r="P100" s="266">
        <v>0</v>
      </c>
      <c r="Q100" s="266">
        <f t="shared" si="104"/>
        <v>0</v>
      </c>
      <c r="R100" s="267">
        <f t="shared" si="105"/>
        <v>18000</v>
      </c>
      <c r="S100" s="266">
        <v>0</v>
      </c>
      <c r="T100" s="266">
        <v>0</v>
      </c>
      <c r="U100" s="266">
        <v>0</v>
      </c>
      <c r="V100" s="265">
        <f t="shared" si="106"/>
        <v>0</v>
      </c>
      <c r="W100" s="265">
        <v>0</v>
      </c>
      <c r="X100" s="265">
        <v>0</v>
      </c>
      <c r="Y100" s="266">
        <f t="shared" si="107"/>
        <v>0</v>
      </c>
      <c r="Z100" s="266">
        <v>14636.12</v>
      </c>
      <c r="AA100" s="266">
        <f t="shared" si="92"/>
        <v>14636.12</v>
      </c>
      <c r="AB100" s="267">
        <f t="shared" si="108"/>
        <v>3363.8799999999992</v>
      </c>
      <c r="AC100" s="278">
        <v>18000</v>
      </c>
      <c r="AD100" s="278">
        <v>18000</v>
      </c>
      <c r="AE100" s="267">
        <v>362.88</v>
      </c>
      <c r="AF100" s="267">
        <v>0</v>
      </c>
      <c r="AG100" s="267">
        <v>0</v>
      </c>
      <c r="AH100" s="267">
        <f t="shared" si="84"/>
        <v>362.88</v>
      </c>
      <c r="AI100" s="267">
        <f t="shared" si="94"/>
        <v>14999</v>
      </c>
      <c r="AJ100" s="267">
        <v>0</v>
      </c>
      <c r="AK100" s="267">
        <f t="shared" si="86"/>
        <v>362.88</v>
      </c>
      <c r="AL100" s="267">
        <f t="shared" si="87"/>
        <v>14999</v>
      </c>
      <c r="AM100" s="267">
        <f t="shared" si="95"/>
        <v>3001</v>
      </c>
      <c r="AN100" s="278">
        <v>3001</v>
      </c>
      <c r="AO100" s="260" t="s">
        <v>188</v>
      </c>
      <c r="AP100" s="421"/>
      <c r="AQ100" s="268">
        <v>362.88</v>
      </c>
      <c r="AR100" s="268">
        <v>0</v>
      </c>
      <c r="AS100" s="225">
        <f t="shared" si="100"/>
        <v>362.88</v>
      </c>
      <c r="AT100" s="268">
        <f t="shared" si="99"/>
        <v>14999</v>
      </c>
      <c r="AU100" s="268">
        <f t="shared" si="98"/>
        <v>3001</v>
      </c>
      <c r="AV100" s="268">
        <v>3001</v>
      </c>
    </row>
    <row r="101" spans="1:50" s="269" customFormat="1" ht="56.25">
      <c r="A101" s="261">
        <v>14.7</v>
      </c>
      <c r="B101" s="262" t="s">
        <v>59</v>
      </c>
      <c r="C101" s="171" t="s">
        <v>252</v>
      </c>
      <c r="D101" s="276" t="s">
        <v>195</v>
      </c>
      <c r="E101" s="277" t="s">
        <v>94</v>
      </c>
      <c r="F101" s="278">
        <v>132000</v>
      </c>
      <c r="G101" s="278">
        <v>132000</v>
      </c>
      <c r="H101" s="279">
        <v>0</v>
      </c>
      <c r="I101" s="264">
        <f t="shared" si="101"/>
        <v>132000</v>
      </c>
      <c r="J101" s="266">
        <v>0</v>
      </c>
      <c r="K101" s="266">
        <v>0</v>
      </c>
      <c r="L101" s="266">
        <v>0</v>
      </c>
      <c r="M101" s="265">
        <f t="shared" si="102"/>
        <v>0</v>
      </c>
      <c r="N101" s="265">
        <v>0</v>
      </c>
      <c r="O101" s="266">
        <f t="shared" si="103"/>
        <v>0</v>
      </c>
      <c r="P101" s="266">
        <v>0</v>
      </c>
      <c r="Q101" s="266">
        <f t="shared" si="104"/>
        <v>0</v>
      </c>
      <c r="R101" s="267">
        <f t="shared" si="105"/>
        <v>132000</v>
      </c>
      <c r="S101" s="266">
        <v>0</v>
      </c>
      <c r="T101" s="266">
        <v>0</v>
      </c>
      <c r="U101" s="266">
        <v>0</v>
      </c>
      <c r="V101" s="265">
        <f t="shared" si="106"/>
        <v>0</v>
      </c>
      <c r="W101" s="265">
        <v>0</v>
      </c>
      <c r="X101" s="265">
        <v>0</v>
      </c>
      <c r="Y101" s="266">
        <f t="shared" si="107"/>
        <v>0</v>
      </c>
      <c r="Z101" s="266">
        <v>0</v>
      </c>
      <c r="AA101" s="266">
        <f t="shared" si="92"/>
        <v>0</v>
      </c>
      <c r="AB101" s="267">
        <f t="shared" si="108"/>
        <v>132000</v>
      </c>
      <c r="AC101" s="278">
        <v>132000</v>
      </c>
      <c r="AD101" s="278">
        <v>132000</v>
      </c>
      <c r="AE101" s="267">
        <v>23583.360000000001</v>
      </c>
      <c r="AF101" s="267">
        <v>0</v>
      </c>
      <c r="AG101" s="267">
        <v>0</v>
      </c>
      <c r="AH101" s="267">
        <f t="shared" si="84"/>
        <v>23583.360000000001</v>
      </c>
      <c r="AI101" s="267">
        <f t="shared" si="94"/>
        <v>101846.24</v>
      </c>
      <c r="AJ101" s="267">
        <v>20000</v>
      </c>
      <c r="AK101" s="267">
        <f t="shared" si="86"/>
        <v>43583.360000000001</v>
      </c>
      <c r="AL101" s="267">
        <f t="shared" si="87"/>
        <v>43583.360000000001</v>
      </c>
      <c r="AM101" s="267">
        <f t="shared" si="95"/>
        <v>30153.759999999995</v>
      </c>
      <c r="AN101" s="278">
        <v>30153.759999999998</v>
      </c>
      <c r="AO101" s="260" t="s">
        <v>118</v>
      </c>
      <c r="AP101" s="421"/>
      <c r="AQ101" s="268">
        <v>23583.360000000001</v>
      </c>
      <c r="AR101" s="268">
        <v>78262.880000000005</v>
      </c>
      <c r="AS101" s="225">
        <f t="shared" si="100"/>
        <v>101846.24</v>
      </c>
      <c r="AT101" s="268">
        <f t="shared" si="99"/>
        <v>101846.24</v>
      </c>
      <c r="AU101" s="268">
        <f t="shared" si="98"/>
        <v>30153.759999999995</v>
      </c>
      <c r="AV101" s="268">
        <v>30153.759999999995</v>
      </c>
      <c r="AX101" s="461"/>
    </row>
    <row r="102" spans="1:50" s="269" customFormat="1" ht="67.5">
      <c r="A102" s="261">
        <v>14.8</v>
      </c>
      <c r="B102" s="262" t="s">
        <v>59</v>
      </c>
      <c r="C102" s="171" t="s">
        <v>253</v>
      </c>
      <c r="D102" s="276" t="s">
        <v>195</v>
      </c>
      <c r="E102" s="277" t="s">
        <v>104</v>
      </c>
      <c r="F102" s="278">
        <v>154000</v>
      </c>
      <c r="G102" s="278">
        <v>154000</v>
      </c>
      <c r="H102" s="279">
        <v>0</v>
      </c>
      <c r="I102" s="264">
        <f t="shared" si="101"/>
        <v>154000</v>
      </c>
      <c r="J102" s="266">
        <v>0</v>
      </c>
      <c r="K102" s="266">
        <v>0</v>
      </c>
      <c r="L102" s="266">
        <v>0</v>
      </c>
      <c r="M102" s="265">
        <f t="shared" si="102"/>
        <v>0</v>
      </c>
      <c r="N102" s="265">
        <v>0</v>
      </c>
      <c r="O102" s="266">
        <f t="shared" si="103"/>
        <v>0</v>
      </c>
      <c r="P102" s="266">
        <v>0</v>
      </c>
      <c r="Q102" s="266">
        <f t="shared" si="104"/>
        <v>0</v>
      </c>
      <c r="R102" s="267">
        <f t="shared" si="105"/>
        <v>154000</v>
      </c>
      <c r="S102" s="266">
        <v>0</v>
      </c>
      <c r="T102" s="266">
        <v>0</v>
      </c>
      <c r="U102" s="266">
        <v>0</v>
      </c>
      <c r="V102" s="265">
        <f t="shared" si="106"/>
        <v>0</v>
      </c>
      <c r="W102" s="265">
        <v>0</v>
      </c>
      <c r="X102" s="265">
        <v>0</v>
      </c>
      <c r="Y102" s="266">
        <f t="shared" si="107"/>
        <v>0</v>
      </c>
      <c r="Z102" s="266">
        <v>0</v>
      </c>
      <c r="AA102" s="266">
        <f t="shared" si="92"/>
        <v>0</v>
      </c>
      <c r="AB102" s="267">
        <f t="shared" si="108"/>
        <v>154000</v>
      </c>
      <c r="AC102" s="278">
        <v>154000</v>
      </c>
      <c r="AD102" s="278">
        <v>154000</v>
      </c>
      <c r="AE102" s="267">
        <v>0</v>
      </c>
      <c r="AF102" s="267">
        <v>0</v>
      </c>
      <c r="AG102" s="267">
        <v>0</v>
      </c>
      <c r="AH102" s="267">
        <f t="shared" si="84"/>
        <v>0</v>
      </c>
      <c r="AI102" s="267">
        <f t="shared" si="94"/>
        <v>14502.92</v>
      </c>
      <c r="AJ102" s="267">
        <v>0</v>
      </c>
      <c r="AK102" s="267">
        <f t="shared" si="86"/>
        <v>0</v>
      </c>
      <c r="AL102" s="267">
        <f t="shared" si="87"/>
        <v>0</v>
      </c>
      <c r="AM102" s="267">
        <f t="shared" si="95"/>
        <v>139497.07999999999</v>
      </c>
      <c r="AN102" s="278">
        <v>139497.07999999999</v>
      </c>
      <c r="AO102" s="260" t="s">
        <v>646</v>
      </c>
      <c r="AP102" s="421"/>
      <c r="AQ102" s="268"/>
      <c r="AR102" s="268">
        <v>14502.92</v>
      </c>
      <c r="AS102" s="225">
        <f t="shared" si="100"/>
        <v>14502.92</v>
      </c>
      <c r="AT102" s="268">
        <f t="shared" si="99"/>
        <v>14502.92</v>
      </c>
      <c r="AU102" s="268">
        <f t="shared" si="98"/>
        <v>139497.07999999999</v>
      </c>
      <c r="AV102" s="268">
        <v>139497.07999999999</v>
      </c>
      <c r="AX102" s="461"/>
    </row>
    <row r="103" spans="1:50" s="269" customFormat="1" ht="67.5">
      <c r="A103" s="261">
        <v>14.9</v>
      </c>
      <c r="B103" s="262" t="s">
        <v>59</v>
      </c>
      <c r="C103" s="171" t="s">
        <v>254</v>
      </c>
      <c r="D103" s="276" t="s">
        <v>195</v>
      </c>
      <c r="E103" s="277" t="s">
        <v>98</v>
      </c>
      <c r="F103" s="278">
        <v>278000</v>
      </c>
      <c r="G103" s="278">
        <v>278000</v>
      </c>
      <c r="H103" s="279">
        <v>0</v>
      </c>
      <c r="I103" s="264">
        <f t="shared" si="101"/>
        <v>278000</v>
      </c>
      <c r="J103" s="266">
        <v>0</v>
      </c>
      <c r="K103" s="266">
        <v>0</v>
      </c>
      <c r="L103" s="266">
        <v>0</v>
      </c>
      <c r="M103" s="265">
        <f t="shared" si="102"/>
        <v>0</v>
      </c>
      <c r="N103" s="265">
        <v>0</v>
      </c>
      <c r="O103" s="266">
        <f t="shared" si="103"/>
        <v>0</v>
      </c>
      <c r="P103" s="266">
        <v>0</v>
      </c>
      <c r="Q103" s="266">
        <f t="shared" si="104"/>
        <v>0</v>
      </c>
      <c r="R103" s="267">
        <f t="shared" si="105"/>
        <v>278000</v>
      </c>
      <c r="S103" s="266">
        <v>0</v>
      </c>
      <c r="T103" s="266">
        <v>0</v>
      </c>
      <c r="U103" s="266">
        <v>0</v>
      </c>
      <c r="V103" s="265">
        <f t="shared" si="106"/>
        <v>0</v>
      </c>
      <c r="W103" s="265">
        <v>0</v>
      </c>
      <c r="X103" s="265">
        <v>0</v>
      </c>
      <c r="Y103" s="266">
        <f t="shared" si="107"/>
        <v>0</v>
      </c>
      <c r="Z103" s="266">
        <v>0</v>
      </c>
      <c r="AA103" s="266">
        <f t="shared" si="92"/>
        <v>0</v>
      </c>
      <c r="AB103" s="267">
        <f t="shared" si="108"/>
        <v>278000</v>
      </c>
      <c r="AC103" s="278">
        <v>278000</v>
      </c>
      <c r="AD103" s="278">
        <v>278000</v>
      </c>
      <c r="AE103" s="267">
        <v>63917.72</v>
      </c>
      <c r="AF103" s="267">
        <v>0</v>
      </c>
      <c r="AG103" s="267">
        <v>0</v>
      </c>
      <c r="AH103" s="267">
        <f t="shared" si="84"/>
        <v>63917.72</v>
      </c>
      <c r="AI103" s="267">
        <f t="shared" si="94"/>
        <v>133270.10999999999</v>
      </c>
      <c r="AJ103" s="267">
        <v>30000</v>
      </c>
      <c r="AK103" s="267">
        <f t="shared" si="86"/>
        <v>93917.72</v>
      </c>
      <c r="AL103" s="267">
        <f t="shared" si="87"/>
        <v>93917.72</v>
      </c>
      <c r="AM103" s="267">
        <f t="shared" si="95"/>
        <v>144729.89000000001</v>
      </c>
      <c r="AN103" s="278">
        <v>144729.89000000001</v>
      </c>
      <c r="AO103" s="260" t="s">
        <v>188</v>
      </c>
      <c r="AP103" s="421"/>
      <c r="AQ103" s="268">
        <v>63917.72</v>
      </c>
      <c r="AR103" s="268">
        <v>69352.39</v>
      </c>
      <c r="AS103" s="225">
        <f t="shared" si="100"/>
        <v>133270.10999999999</v>
      </c>
      <c r="AT103" s="268">
        <f t="shared" si="99"/>
        <v>133270.10999999999</v>
      </c>
      <c r="AU103" s="268">
        <f t="shared" si="98"/>
        <v>144729.89000000001</v>
      </c>
      <c r="AV103" s="268">
        <v>144729.89000000001</v>
      </c>
      <c r="AX103" s="461"/>
    </row>
    <row r="104" spans="1:50" s="269" customFormat="1" ht="67.5">
      <c r="A104" s="291">
        <v>14.1</v>
      </c>
      <c r="B104" s="262" t="s">
        <v>59</v>
      </c>
      <c r="C104" s="171" t="s">
        <v>255</v>
      </c>
      <c r="D104" s="276" t="s">
        <v>195</v>
      </c>
      <c r="E104" s="277" t="s">
        <v>96</v>
      </c>
      <c r="F104" s="278">
        <v>15000</v>
      </c>
      <c r="G104" s="278">
        <v>15000</v>
      </c>
      <c r="H104" s="279">
        <v>0</v>
      </c>
      <c r="I104" s="264">
        <f t="shared" si="101"/>
        <v>15000</v>
      </c>
      <c r="J104" s="266">
        <v>0</v>
      </c>
      <c r="K104" s="266">
        <v>0</v>
      </c>
      <c r="L104" s="266">
        <v>0</v>
      </c>
      <c r="M104" s="265">
        <f t="shared" si="102"/>
        <v>0</v>
      </c>
      <c r="N104" s="265">
        <v>0</v>
      </c>
      <c r="O104" s="266">
        <f t="shared" si="103"/>
        <v>0</v>
      </c>
      <c r="P104" s="266">
        <v>0</v>
      </c>
      <c r="Q104" s="266">
        <f t="shared" si="104"/>
        <v>0</v>
      </c>
      <c r="R104" s="267">
        <f t="shared" si="105"/>
        <v>15000</v>
      </c>
      <c r="S104" s="266">
        <v>0</v>
      </c>
      <c r="T104" s="266">
        <v>0</v>
      </c>
      <c r="U104" s="266">
        <v>0</v>
      </c>
      <c r="V104" s="265">
        <f t="shared" si="106"/>
        <v>0</v>
      </c>
      <c r="W104" s="265">
        <v>0</v>
      </c>
      <c r="X104" s="265">
        <v>0</v>
      </c>
      <c r="Y104" s="266">
        <f t="shared" si="107"/>
        <v>0</v>
      </c>
      <c r="Z104" s="266">
        <v>0</v>
      </c>
      <c r="AA104" s="266">
        <f t="shared" si="92"/>
        <v>0</v>
      </c>
      <c r="AB104" s="267">
        <f t="shared" si="108"/>
        <v>15000</v>
      </c>
      <c r="AC104" s="278">
        <v>15000</v>
      </c>
      <c r="AD104" s="278">
        <v>15000</v>
      </c>
      <c r="AE104" s="267">
        <v>0</v>
      </c>
      <c r="AF104" s="267">
        <v>0</v>
      </c>
      <c r="AG104" s="267">
        <v>0</v>
      </c>
      <c r="AH104" s="267">
        <f t="shared" si="84"/>
        <v>0</v>
      </c>
      <c r="AI104" s="267">
        <f t="shared" si="94"/>
        <v>11167.14</v>
      </c>
      <c r="AJ104" s="267">
        <v>0</v>
      </c>
      <c r="AK104" s="267">
        <f t="shared" si="86"/>
        <v>0</v>
      </c>
      <c r="AL104" s="267">
        <f t="shared" si="87"/>
        <v>0</v>
      </c>
      <c r="AM104" s="267">
        <f t="shared" si="95"/>
        <v>3832.8600000000006</v>
      </c>
      <c r="AN104" s="278">
        <v>3832.86</v>
      </c>
      <c r="AO104" s="260" t="s">
        <v>188</v>
      </c>
      <c r="AP104" s="421"/>
      <c r="AQ104" s="268"/>
      <c r="AR104" s="268">
        <v>11167.14</v>
      </c>
      <c r="AS104" s="225">
        <f t="shared" si="100"/>
        <v>11167.14</v>
      </c>
      <c r="AT104" s="268">
        <f t="shared" si="99"/>
        <v>11167.14</v>
      </c>
      <c r="AU104" s="268">
        <f t="shared" si="98"/>
        <v>3832.8600000000006</v>
      </c>
      <c r="AV104" s="268">
        <v>3832.8600000000006</v>
      </c>
      <c r="AX104" s="461"/>
    </row>
    <row r="105" spans="1:50" s="269" customFormat="1" ht="56.25">
      <c r="A105" s="291">
        <v>14.11</v>
      </c>
      <c r="B105" s="262" t="s">
        <v>59</v>
      </c>
      <c r="C105" s="171" t="s">
        <v>256</v>
      </c>
      <c r="D105" s="272" t="s">
        <v>195</v>
      </c>
      <c r="E105" s="273" t="s">
        <v>92</v>
      </c>
      <c r="F105" s="274">
        <v>312000</v>
      </c>
      <c r="G105" s="274">
        <v>312000</v>
      </c>
      <c r="H105" s="279">
        <v>0</v>
      </c>
      <c r="I105" s="264">
        <f t="shared" si="101"/>
        <v>312000</v>
      </c>
      <c r="J105" s="266">
        <v>0</v>
      </c>
      <c r="K105" s="266">
        <v>0</v>
      </c>
      <c r="L105" s="266">
        <v>0</v>
      </c>
      <c r="M105" s="265">
        <f t="shared" si="102"/>
        <v>0</v>
      </c>
      <c r="N105" s="265">
        <v>0</v>
      </c>
      <c r="O105" s="266">
        <f t="shared" si="103"/>
        <v>0</v>
      </c>
      <c r="P105" s="266">
        <v>0</v>
      </c>
      <c r="Q105" s="266">
        <f t="shared" si="104"/>
        <v>0</v>
      </c>
      <c r="R105" s="267">
        <f t="shared" si="105"/>
        <v>312000</v>
      </c>
      <c r="S105" s="266">
        <v>0</v>
      </c>
      <c r="T105" s="266">
        <v>0</v>
      </c>
      <c r="U105" s="266">
        <v>0</v>
      </c>
      <c r="V105" s="265">
        <f t="shared" si="106"/>
        <v>0</v>
      </c>
      <c r="W105" s="265">
        <v>0</v>
      </c>
      <c r="X105" s="265">
        <v>0</v>
      </c>
      <c r="Y105" s="266">
        <f t="shared" si="107"/>
        <v>0</v>
      </c>
      <c r="Z105" s="266">
        <v>0</v>
      </c>
      <c r="AA105" s="266">
        <f t="shared" si="92"/>
        <v>0</v>
      </c>
      <c r="AB105" s="267">
        <f t="shared" si="108"/>
        <v>312000</v>
      </c>
      <c r="AC105" s="278">
        <v>312000</v>
      </c>
      <c r="AD105" s="278">
        <v>312000</v>
      </c>
      <c r="AE105" s="267">
        <v>42604.959999999999</v>
      </c>
      <c r="AF105" s="267">
        <v>0</v>
      </c>
      <c r="AG105" s="267">
        <v>0</v>
      </c>
      <c r="AH105" s="267">
        <f t="shared" si="84"/>
        <v>42604.959999999999</v>
      </c>
      <c r="AI105" s="267">
        <f t="shared" si="94"/>
        <v>158470.93</v>
      </c>
      <c r="AJ105" s="267">
        <v>30000</v>
      </c>
      <c r="AK105" s="267">
        <f t="shared" si="86"/>
        <v>72604.959999999992</v>
      </c>
      <c r="AL105" s="267">
        <f t="shared" si="87"/>
        <v>72604.959999999992</v>
      </c>
      <c r="AM105" s="267">
        <f t="shared" si="95"/>
        <v>153529.07</v>
      </c>
      <c r="AN105" s="267">
        <v>153529.07</v>
      </c>
      <c r="AO105" s="260" t="s">
        <v>188</v>
      </c>
      <c r="AP105" s="421"/>
      <c r="AQ105" s="268">
        <v>42604.959999999999</v>
      </c>
      <c r="AR105" s="268">
        <v>115865.97</v>
      </c>
      <c r="AS105" s="225">
        <f t="shared" si="100"/>
        <v>158470.93</v>
      </c>
      <c r="AT105" s="268">
        <f t="shared" si="99"/>
        <v>158470.93</v>
      </c>
      <c r="AU105" s="268">
        <f t="shared" si="98"/>
        <v>153529.07</v>
      </c>
      <c r="AV105" s="268">
        <v>153529.07</v>
      </c>
      <c r="AX105" s="461"/>
    </row>
    <row r="106" spans="1:50" s="269" customFormat="1" ht="56.25">
      <c r="A106" s="291">
        <v>14.12</v>
      </c>
      <c r="B106" s="262" t="s">
        <v>59</v>
      </c>
      <c r="C106" s="171" t="s">
        <v>257</v>
      </c>
      <c r="D106" s="276" t="s">
        <v>195</v>
      </c>
      <c r="E106" s="273" t="s">
        <v>91</v>
      </c>
      <c r="F106" s="278">
        <v>52000</v>
      </c>
      <c r="G106" s="278">
        <v>52000</v>
      </c>
      <c r="H106" s="279">
        <v>0</v>
      </c>
      <c r="I106" s="264">
        <f t="shared" si="101"/>
        <v>52000</v>
      </c>
      <c r="J106" s="266">
        <v>0</v>
      </c>
      <c r="K106" s="266">
        <v>0</v>
      </c>
      <c r="L106" s="266">
        <v>0</v>
      </c>
      <c r="M106" s="265">
        <f t="shared" si="102"/>
        <v>0</v>
      </c>
      <c r="N106" s="265">
        <v>0</v>
      </c>
      <c r="O106" s="266">
        <f t="shared" si="103"/>
        <v>0</v>
      </c>
      <c r="P106" s="266">
        <v>0</v>
      </c>
      <c r="Q106" s="266">
        <f t="shared" si="104"/>
        <v>0</v>
      </c>
      <c r="R106" s="267">
        <f t="shared" si="105"/>
        <v>52000</v>
      </c>
      <c r="S106" s="266">
        <v>0</v>
      </c>
      <c r="T106" s="266">
        <v>0</v>
      </c>
      <c r="U106" s="266">
        <v>0</v>
      </c>
      <c r="V106" s="265">
        <f t="shared" si="106"/>
        <v>0</v>
      </c>
      <c r="W106" s="265">
        <v>0</v>
      </c>
      <c r="X106" s="265">
        <v>0</v>
      </c>
      <c r="Y106" s="266">
        <f t="shared" si="107"/>
        <v>0</v>
      </c>
      <c r="Z106" s="266">
        <v>47020</v>
      </c>
      <c r="AA106" s="266">
        <f t="shared" si="92"/>
        <v>47020</v>
      </c>
      <c r="AB106" s="267">
        <f t="shared" si="108"/>
        <v>4980</v>
      </c>
      <c r="AC106" s="278">
        <v>52000</v>
      </c>
      <c r="AD106" s="278">
        <v>52000</v>
      </c>
      <c r="AE106" s="267">
        <f>231+3120.79</f>
        <v>3351.79</v>
      </c>
      <c r="AF106" s="267">
        <v>0</v>
      </c>
      <c r="AG106" s="267">
        <v>0</v>
      </c>
      <c r="AH106" s="267">
        <f t="shared" si="84"/>
        <v>3351.79</v>
      </c>
      <c r="AI106" s="267">
        <f t="shared" si="94"/>
        <v>50371.79</v>
      </c>
      <c r="AJ106" s="267">
        <v>0</v>
      </c>
      <c r="AK106" s="267">
        <f t="shared" si="86"/>
        <v>3351.79</v>
      </c>
      <c r="AL106" s="267">
        <f t="shared" si="87"/>
        <v>50371.79</v>
      </c>
      <c r="AM106" s="267">
        <f t="shared" si="95"/>
        <v>1628.2099999999991</v>
      </c>
      <c r="AN106" s="278">
        <v>1628.21</v>
      </c>
      <c r="AO106" s="260" t="s">
        <v>188</v>
      </c>
      <c r="AP106" s="421"/>
      <c r="AQ106" s="268">
        <v>3351.79</v>
      </c>
      <c r="AR106" s="268">
        <v>0</v>
      </c>
      <c r="AS106" s="225">
        <f t="shared" si="100"/>
        <v>3351.79</v>
      </c>
      <c r="AT106" s="268">
        <f t="shared" si="99"/>
        <v>50371.79</v>
      </c>
      <c r="AU106" s="268">
        <f t="shared" si="98"/>
        <v>1628.2099999999991</v>
      </c>
      <c r="AV106" s="268">
        <v>1628.2099999999991</v>
      </c>
    </row>
    <row r="107" spans="1:50" s="269" customFormat="1" ht="67.5">
      <c r="A107" s="291">
        <v>14.13</v>
      </c>
      <c r="B107" s="262" t="s">
        <v>59</v>
      </c>
      <c r="C107" s="171" t="s">
        <v>258</v>
      </c>
      <c r="D107" s="276" t="s">
        <v>195</v>
      </c>
      <c r="E107" s="277" t="s">
        <v>106</v>
      </c>
      <c r="F107" s="278">
        <v>40000</v>
      </c>
      <c r="G107" s="278">
        <v>40000</v>
      </c>
      <c r="H107" s="279">
        <v>0</v>
      </c>
      <c r="I107" s="264">
        <f t="shared" si="101"/>
        <v>40000</v>
      </c>
      <c r="J107" s="266">
        <v>0</v>
      </c>
      <c r="K107" s="266">
        <v>0</v>
      </c>
      <c r="L107" s="266">
        <v>0</v>
      </c>
      <c r="M107" s="265">
        <f t="shared" si="102"/>
        <v>0</v>
      </c>
      <c r="N107" s="265">
        <v>0</v>
      </c>
      <c r="O107" s="266">
        <f t="shared" si="103"/>
        <v>0</v>
      </c>
      <c r="P107" s="266">
        <v>0</v>
      </c>
      <c r="Q107" s="266">
        <f t="shared" si="104"/>
        <v>0</v>
      </c>
      <c r="R107" s="267">
        <f t="shared" si="105"/>
        <v>40000</v>
      </c>
      <c r="S107" s="266">
        <v>0</v>
      </c>
      <c r="T107" s="266">
        <v>0</v>
      </c>
      <c r="U107" s="266">
        <v>0</v>
      </c>
      <c r="V107" s="265">
        <f t="shared" si="106"/>
        <v>0</v>
      </c>
      <c r="W107" s="265">
        <v>0</v>
      </c>
      <c r="X107" s="265">
        <v>0</v>
      </c>
      <c r="Y107" s="266">
        <f t="shared" si="107"/>
        <v>0</v>
      </c>
      <c r="Z107" s="266">
        <v>17404.990000000002</v>
      </c>
      <c r="AA107" s="266">
        <f t="shared" si="92"/>
        <v>17404.990000000002</v>
      </c>
      <c r="AB107" s="267">
        <f t="shared" si="108"/>
        <v>22595.01</v>
      </c>
      <c r="AC107" s="278">
        <v>20000</v>
      </c>
      <c r="AD107" s="278">
        <v>20000</v>
      </c>
      <c r="AE107" s="267">
        <v>16148.14</v>
      </c>
      <c r="AF107" s="267">
        <v>0</v>
      </c>
      <c r="AG107" s="267">
        <v>0</v>
      </c>
      <c r="AH107" s="267">
        <f t="shared" si="84"/>
        <v>16148.14</v>
      </c>
      <c r="AI107" s="267">
        <f t="shared" si="94"/>
        <v>33553.130000000005</v>
      </c>
      <c r="AJ107" s="267">
        <v>0</v>
      </c>
      <c r="AK107" s="267">
        <f t="shared" si="86"/>
        <v>16148.14</v>
      </c>
      <c r="AL107" s="267">
        <f t="shared" si="87"/>
        <v>33553.130000000005</v>
      </c>
      <c r="AM107" s="267">
        <f t="shared" si="95"/>
        <v>6446.8699999999953</v>
      </c>
      <c r="AN107" s="278">
        <v>6446.87</v>
      </c>
      <c r="AO107" s="260" t="s">
        <v>188</v>
      </c>
      <c r="AP107" s="421"/>
      <c r="AQ107" s="268">
        <v>16148.14</v>
      </c>
      <c r="AR107" s="268">
        <v>0</v>
      </c>
      <c r="AS107" s="225">
        <f t="shared" si="100"/>
        <v>16148.14</v>
      </c>
      <c r="AT107" s="268">
        <f t="shared" si="99"/>
        <v>33553.130000000005</v>
      </c>
      <c r="AU107" s="268">
        <f t="shared" si="98"/>
        <v>6446.8699999999953</v>
      </c>
      <c r="AV107" s="268">
        <v>6446.8699999999953</v>
      </c>
    </row>
    <row r="108" spans="1:50" s="269" customFormat="1" ht="56.25">
      <c r="A108" s="291">
        <v>14.14</v>
      </c>
      <c r="B108" s="262" t="s">
        <v>59</v>
      </c>
      <c r="C108" s="171" t="s">
        <v>259</v>
      </c>
      <c r="D108" s="276" t="s">
        <v>195</v>
      </c>
      <c r="E108" s="277" t="s">
        <v>132</v>
      </c>
      <c r="F108" s="278">
        <v>15000</v>
      </c>
      <c r="G108" s="278">
        <v>15000</v>
      </c>
      <c r="H108" s="279">
        <v>0</v>
      </c>
      <c r="I108" s="264">
        <f t="shared" si="101"/>
        <v>15000</v>
      </c>
      <c r="J108" s="266">
        <v>0</v>
      </c>
      <c r="K108" s="266">
        <v>0</v>
      </c>
      <c r="L108" s="266">
        <v>0</v>
      </c>
      <c r="M108" s="265">
        <f t="shared" si="102"/>
        <v>0</v>
      </c>
      <c r="N108" s="265">
        <v>0</v>
      </c>
      <c r="O108" s="266">
        <f t="shared" si="103"/>
        <v>0</v>
      </c>
      <c r="P108" s="266">
        <v>0</v>
      </c>
      <c r="Q108" s="266">
        <f t="shared" si="104"/>
        <v>0</v>
      </c>
      <c r="R108" s="267">
        <f t="shared" si="105"/>
        <v>15000</v>
      </c>
      <c r="S108" s="266">
        <v>0</v>
      </c>
      <c r="T108" s="266">
        <v>0</v>
      </c>
      <c r="U108" s="266">
        <v>0</v>
      </c>
      <c r="V108" s="265">
        <f t="shared" si="106"/>
        <v>0</v>
      </c>
      <c r="W108" s="265">
        <v>0</v>
      </c>
      <c r="X108" s="265">
        <v>0</v>
      </c>
      <c r="Y108" s="266">
        <f t="shared" si="107"/>
        <v>0</v>
      </c>
      <c r="Z108" s="266">
        <v>0</v>
      </c>
      <c r="AA108" s="266">
        <f t="shared" si="92"/>
        <v>0</v>
      </c>
      <c r="AB108" s="267">
        <f t="shared" si="108"/>
        <v>15000</v>
      </c>
      <c r="AC108" s="278">
        <v>15000</v>
      </c>
      <c r="AD108" s="278">
        <v>15000</v>
      </c>
      <c r="AE108" s="267">
        <v>12145.56</v>
      </c>
      <c r="AF108" s="267">
        <v>0</v>
      </c>
      <c r="AG108" s="267">
        <v>0</v>
      </c>
      <c r="AH108" s="267">
        <f t="shared" si="84"/>
        <v>12145.56</v>
      </c>
      <c r="AI108" s="267">
        <f t="shared" si="94"/>
        <v>12145.56</v>
      </c>
      <c r="AJ108" s="267">
        <v>0</v>
      </c>
      <c r="AK108" s="267">
        <f t="shared" si="86"/>
        <v>12145.56</v>
      </c>
      <c r="AL108" s="267">
        <f t="shared" si="87"/>
        <v>12145.56</v>
      </c>
      <c r="AM108" s="267">
        <f t="shared" si="95"/>
        <v>2854.4400000000005</v>
      </c>
      <c r="AN108" s="278">
        <v>2854.44</v>
      </c>
      <c r="AO108" s="260" t="s">
        <v>188</v>
      </c>
      <c r="AP108" s="421"/>
      <c r="AQ108" s="268">
        <v>12145.56</v>
      </c>
      <c r="AR108" s="268">
        <v>0</v>
      </c>
      <c r="AS108" s="225">
        <f t="shared" si="100"/>
        <v>12145.56</v>
      </c>
      <c r="AT108" s="268">
        <f t="shared" si="99"/>
        <v>12145.56</v>
      </c>
      <c r="AU108" s="268">
        <f t="shared" si="98"/>
        <v>2854.4400000000005</v>
      </c>
      <c r="AV108" s="268">
        <v>2854.4400000000005</v>
      </c>
    </row>
    <row r="109" spans="1:50" s="269" customFormat="1" ht="56.25">
      <c r="A109" s="291">
        <v>14.15</v>
      </c>
      <c r="B109" s="262" t="s">
        <v>59</v>
      </c>
      <c r="C109" s="171" t="s">
        <v>260</v>
      </c>
      <c r="D109" s="272" t="s">
        <v>195</v>
      </c>
      <c r="E109" s="273" t="s">
        <v>90</v>
      </c>
      <c r="F109" s="274">
        <v>29000</v>
      </c>
      <c r="G109" s="274">
        <v>29000</v>
      </c>
      <c r="H109" s="279">
        <v>0</v>
      </c>
      <c r="I109" s="264">
        <f t="shared" si="101"/>
        <v>29000</v>
      </c>
      <c r="J109" s="266">
        <v>0</v>
      </c>
      <c r="K109" s="266">
        <v>0</v>
      </c>
      <c r="L109" s="266">
        <v>0</v>
      </c>
      <c r="M109" s="265">
        <f t="shared" si="102"/>
        <v>0</v>
      </c>
      <c r="N109" s="265">
        <v>0</v>
      </c>
      <c r="O109" s="266">
        <f t="shared" si="103"/>
        <v>0</v>
      </c>
      <c r="P109" s="266">
        <v>0</v>
      </c>
      <c r="Q109" s="266">
        <f t="shared" si="104"/>
        <v>0</v>
      </c>
      <c r="R109" s="267">
        <f t="shared" si="105"/>
        <v>29000</v>
      </c>
      <c r="S109" s="266">
        <v>0</v>
      </c>
      <c r="T109" s="266">
        <v>0</v>
      </c>
      <c r="U109" s="266">
        <v>0</v>
      </c>
      <c r="V109" s="265">
        <f t="shared" si="106"/>
        <v>0</v>
      </c>
      <c r="W109" s="265">
        <v>0</v>
      </c>
      <c r="X109" s="265">
        <v>0</v>
      </c>
      <c r="Y109" s="266">
        <f t="shared" si="107"/>
        <v>0</v>
      </c>
      <c r="Z109" s="266">
        <v>0</v>
      </c>
      <c r="AA109" s="267">
        <f t="shared" si="92"/>
        <v>0</v>
      </c>
      <c r="AB109" s="267">
        <f t="shared" si="108"/>
        <v>29000</v>
      </c>
      <c r="AC109" s="278">
        <v>29000</v>
      </c>
      <c r="AD109" s="278">
        <v>29000</v>
      </c>
      <c r="AE109" s="267">
        <v>13758.22</v>
      </c>
      <c r="AF109" s="267">
        <v>0</v>
      </c>
      <c r="AG109" s="267">
        <v>0</v>
      </c>
      <c r="AH109" s="267">
        <f t="shared" si="84"/>
        <v>13758.22</v>
      </c>
      <c r="AI109" s="267">
        <f t="shared" si="94"/>
        <v>17745.46</v>
      </c>
      <c r="AJ109" s="267">
        <v>0</v>
      </c>
      <c r="AK109" s="267">
        <f t="shared" si="86"/>
        <v>13758.22</v>
      </c>
      <c r="AL109" s="267">
        <f t="shared" si="87"/>
        <v>13758.22</v>
      </c>
      <c r="AM109" s="267">
        <f t="shared" si="95"/>
        <v>11254.54</v>
      </c>
      <c r="AN109" s="267">
        <v>11254.54</v>
      </c>
      <c r="AO109" s="260" t="s">
        <v>188</v>
      </c>
      <c r="AP109" s="421"/>
      <c r="AQ109" s="268">
        <v>13758.22</v>
      </c>
      <c r="AR109" s="268">
        <v>3987.24</v>
      </c>
      <c r="AS109" s="225">
        <f t="shared" si="100"/>
        <v>17745.46</v>
      </c>
      <c r="AT109" s="268">
        <f t="shared" si="99"/>
        <v>17745.46</v>
      </c>
      <c r="AU109" s="268">
        <f t="shared" si="98"/>
        <v>11254.54</v>
      </c>
      <c r="AV109" s="268">
        <v>11254.54</v>
      </c>
      <c r="AX109" s="461"/>
    </row>
    <row r="110" spans="1:50" s="269" customFormat="1" ht="67.5">
      <c r="A110" s="291">
        <v>14.16</v>
      </c>
      <c r="B110" s="262" t="s">
        <v>59</v>
      </c>
      <c r="C110" s="171" t="s">
        <v>393</v>
      </c>
      <c r="D110" s="272" t="s">
        <v>195</v>
      </c>
      <c r="E110" s="273" t="s">
        <v>124</v>
      </c>
      <c r="F110" s="274">
        <v>124000</v>
      </c>
      <c r="G110" s="274">
        <v>124000</v>
      </c>
      <c r="H110" s="279">
        <v>0</v>
      </c>
      <c r="I110" s="264">
        <f t="shared" si="101"/>
        <v>124000</v>
      </c>
      <c r="J110" s="266">
        <v>0</v>
      </c>
      <c r="K110" s="266">
        <v>0</v>
      </c>
      <c r="L110" s="266">
        <v>0</v>
      </c>
      <c r="M110" s="265">
        <f t="shared" si="102"/>
        <v>0</v>
      </c>
      <c r="N110" s="265">
        <v>0</v>
      </c>
      <c r="O110" s="266">
        <f t="shared" si="103"/>
        <v>0</v>
      </c>
      <c r="P110" s="266">
        <v>0</v>
      </c>
      <c r="Q110" s="266">
        <f t="shared" si="104"/>
        <v>0</v>
      </c>
      <c r="R110" s="267">
        <f t="shared" si="105"/>
        <v>124000</v>
      </c>
      <c r="S110" s="266">
        <v>0</v>
      </c>
      <c r="T110" s="266">
        <v>0</v>
      </c>
      <c r="U110" s="266">
        <v>0</v>
      </c>
      <c r="V110" s="265">
        <f t="shared" si="106"/>
        <v>0</v>
      </c>
      <c r="W110" s="265">
        <v>0</v>
      </c>
      <c r="X110" s="265">
        <v>0</v>
      </c>
      <c r="Y110" s="266">
        <f t="shared" si="107"/>
        <v>0</v>
      </c>
      <c r="Z110" s="266">
        <v>0</v>
      </c>
      <c r="AA110" s="266">
        <f t="shared" si="92"/>
        <v>0</v>
      </c>
      <c r="AB110" s="267">
        <f t="shared" si="108"/>
        <v>124000</v>
      </c>
      <c r="AC110" s="278">
        <v>18000</v>
      </c>
      <c r="AD110" s="278">
        <v>0</v>
      </c>
      <c r="AE110" s="267">
        <v>0</v>
      </c>
      <c r="AF110" s="267">
        <v>0</v>
      </c>
      <c r="AG110" s="267">
        <v>0</v>
      </c>
      <c r="AH110" s="267">
        <f t="shared" si="84"/>
        <v>0</v>
      </c>
      <c r="AI110" s="267">
        <f t="shared" si="94"/>
        <v>0</v>
      </c>
      <c r="AJ110" s="267">
        <v>15000</v>
      </c>
      <c r="AK110" s="267">
        <f t="shared" si="86"/>
        <v>15000</v>
      </c>
      <c r="AL110" s="267">
        <f t="shared" si="87"/>
        <v>15000</v>
      </c>
      <c r="AM110" s="267">
        <f t="shared" si="95"/>
        <v>124000</v>
      </c>
      <c r="AN110" s="267">
        <v>124000</v>
      </c>
      <c r="AO110" s="260" t="s">
        <v>683</v>
      </c>
      <c r="AP110" s="421"/>
      <c r="AQ110" s="268"/>
      <c r="AR110" s="268">
        <v>0</v>
      </c>
      <c r="AS110" s="225">
        <f t="shared" si="100"/>
        <v>0</v>
      </c>
      <c r="AT110" s="268">
        <f t="shared" si="99"/>
        <v>0</v>
      </c>
      <c r="AU110" s="268">
        <f t="shared" si="98"/>
        <v>124000</v>
      </c>
      <c r="AV110" s="268">
        <v>124000</v>
      </c>
      <c r="AX110" s="461"/>
    </row>
    <row r="111" spans="1:50" s="269" customFormat="1" ht="56.25">
      <c r="A111" s="291">
        <v>14.17</v>
      </c>
      <c r="B111" s="262" t="s">
        <v>59</v>
      </c>
      <c r="C111" s="171" t="s">
        <v>408</v>
      </c>
      <c r="D111" s="272" t="s">
        <v>195</v>
      </c>
      <c r="E111" s="273" t="s">
        <v>106</v>
      </c>
      <c r="F111" s="274">
        <v>100000</v>
      </c>
      <c r="G111" s="274">
        <v>100000</v>
      </c>
      <c r="H111" s="279">
        <v>0</v>
      </c>
      <c r="I111" s="264">
        <f t="shared" si="101"/>
        <v>100000</v>
      </c>
      <c r="J111" s="266">
        <v>0</v>
      </c>
      <c r="K111" s="266">
        <v>0</v>
      </c>
      <c r="L111" s="266">
        <v>0</v>
      </c>
      <c r="M111" s="265">
        <f t="shared" si="102"/>
        <v>0</v>
      </c>
      <c r="N111" s="265">
        <v>0</v>
      </c>
      <c r="O111" s="266">
        <f t="shared" si="103"/>
        <v>0</v>
      </c>
      <c r="P111" s="266">
        <v>0</v>
      </c>
      <c r="Q111" s="266">
        <f t="shared" si="104"/>
        <v>0</v>
      </c>
      <c r="R111" s="267">
        <f t="shared" si="105"/>
        <v>100000</v>
      </c>
      <c r="S111" s="266">
        <v>0</v>
      </c>
      <c r="T111" s="266">
        <v>0</v>
      </c>
      <c r="U111" s="266">
        <v>0</v>
      </c>
      <c r="V111" s="265">
        <f t="shared" si="106"/>
        <v>0</v>
      </c>
      <c r="W111" s="265">
        <v>0</v>
      </c>
      <c r="X111" s="265">
        <v>0</v>
      </c>
      <c r="Y111" s="266">
        <f t="shared" si="107"/>
        <v>0</v>
      </c>
      <c r="Z111" s="266">
        <v>0</v>
      </c>
      <c r="AA111" s="266">
        <f t="shared" si="92"/>
        <v>0</v>
      </c>
      <c r="AB111" s="267">
        <f t="shared" si="108"/>
        <v>100000</v>
      </c>
      <c r="AC111" s="278">
        <v>18000</v>
      </c>
      <c r="AD111" s="278">
        <v>0</v>
      </c>
      <c r="AE111" s="267">
        <v>0</v>
      </c>
      <c r="AF111" s="267">
        <v>0</v>
      </c>
      <c r="AG111" s="267">
        <v>0</v>
      </c>
      <c r="AH111" s="267">
        <f t="shared" si="84"/>
        <v>0</v>
      </c>
      <c r="AI111" s="267">
        <f t="shared" si="94"/>
        <v>0</v>
      </c>
      <c r="AJ111" s="267">
        <v>0</v>
      </c>
      <c r="AK111" s="267">
        <f t="shared" si="86"/>
        <v>0</v>
      </c>
      <c r="AL111" s="267">
        <f t="shared" si="87"/>
        <v>0</v>
      </c>
      <c r="AM111" s="267">
        <f t="shared" si="95"/>
        <v>100000</v>
      </c>
      <c r="AN111" s="274">
        <v>100000</v>
      </c>
      <c r="AO111" s="260" t="s">
        <v>246</v>
      </c>
      <c r="AP111" s="421"/>
      <c r="AQ111" s="268"/>
      <c r="AR111" s="268">
        <v>0</v>
      </c>
      <c r="AS111" s="225">
        <f t="shared" si="100"/>
        <v>0</v>
      </c>
      <c r="AT111" s="268">
        <f t="shared" si="99"/>
        <v>0</v>
      </c>
      <c r="AU111" s="268">
        <f t="shared" si="98"/>
        <v>100000</v>
      </c>
      <c r="AV111" s="268">
        <v>100000</v>
      </c>
    </row>
    <row r="112" spans="1:50" s="269" customFormat="1" ht="56.25">
      <c r="A112" s="291">
        <v>14.18</v>
      </c>
      <c r="B112" s="262" t="s">
        <v>59</v>
      </c>
      <c r="C112" s="171" t="s">
        <v>409</v>
      </c>
      <c r="D112" s="276" t="s">
        <v>195</v>
      </c>
      <c r="E112" s="277" t="s">
        <v>126</v>
      </c>
      <c r="F112" s="278">
        <v>100000</v>
      </c>
      <c r="G112" s="278">
        <v>100000</v>
      </c>
      <c r="H112" s="279">
        <v>0</v>
      </c>
      <c r="I112" s="264">
        <f t="shared" si="101"/>
        <v>100000</v>
      </c>
      <c r="J112" s="266">
        <v>0</v>
      </c>
      <c r="K112" s="266">
        <v>0</v>
      </c>
      <c r="L112" s="266">
        <v>0</v>
      </c>
      <c r="M112" s="265">
        <f t="shared" si="102"/>
        <v>0</v>
      </c>
      <c r="N112" s="265">
        <v>0</v>
      </c>
      <c r="O112" s="266">
        <f t="shared" si="103"/>
        <v>0</v>
      </c>
      <c r="P112" s="266">
        <v>0</v>
      </c>
      <c r="Q112" s="266">
        <f t="shared" si="104"/>
        <v>0</v>
      </c>
      <c r="R112" s="267">
        <f t="shared" si="105"/>
        <v>100000</v>
      </c>
      <c r="S112" s="266">
        <v>0</v>
      </c>
      <c r="T112" s="266">
        <v>0</v>
      </c>
      <c r="U112" s="266">
        <v>0</v>
      </c>
      <c r="V112" s="265">
        <f t="shared" si="106"/>
        <v>0</v>
      </c>
      <c r="W112" s="265">
        <v>0</v>
      </c>
      <c r="X112" s="265">
        <v>0</v>
      </c>
      <c r="Y112" s="266">
        <f t="shared" si="107"/>
        <v>0</v>
      </c>
      <c r="Z112" s="266">
        <v>0</v>
      </c>
      <c r="AA112" s="266">
        <f t="shared" si="92"/>
        <v>0</v>
      </c>
      <c r="AB112" s="267">
        <f t="shared" si="108"/>
        <v>100000</v>
      </c>
      <c r="AC112" s="278">
        <v>18000</v>
      </c>
      <c r="AD112" s="278">
        <v>0</v>
      </c>
      <c r="AE112" s="267">
        <v>0</v>
      </c>
      <c r="AF112" s="267">
        <v>0</v>
      </c>
      <c r="AG112" s="267">
        <v>0</v>
      </c>
      <c r="AH112" s="267">
        <f t="shared" si="84"/>
        <v>0</v>
      </c>
      <c r="AI112" s="267">
        <f t="shared" si="94"/>
        <v>0</v>
      </c>
      <c r="AJ112" s="267">
        <v>0</v>
      </c>
      <c r="AK112" s="267">
        <f t="shared" si="86"/>
        <v>0</v>
      </c>
      <c r="AL112" s="267">
        <f t="shared" si="87"/>
        <v>0</v>
      </c>
      <c r="AM112" s="267">
        <f t="shared" si="95"/>
        <v>100000</v>
      </c>
      <c r="AN112" s="278">
        <v>100000</v>
      </c>
      <c r="AO112" s="260" t="s">
        <v>246</v>
      </c>
      <c r="AP112" s="421"/>
      <c r="AQ112" s="268"/>
      <c r="AR112" s="268">
        <v>0</v>
      </c>
      <c r="AS112" s="225">
        <f t="shared" si="100"/>
        <v>0</v>
      </c>
      <c r="AT112" s="268">
        <f t="shared" si="99"/>
        <v>0</v>
      </c>
      <c r="AU112" s="268">
        <f t="shared" si="98"/>
        <v>100000</v>
      </c>
      <c r="AV112" s="268">
        <v>100000</v>
      </c>
    </row>
    <row r="113" spans="1:50" s="269" customFormat="1" ht="56.25">
      <c r="A113" s="291">
        <v>14.19</v>
      </c>
      <c r="B113" s="262" t="s">
        <v>59</v>
      </c>
      <c r="C113" s="171" t="s">
        <v>410</v>
      </c>
      <c r="D113" s="276" t="s">
        <v>195</v>
      </c>
      <c r="E113" s="277" t="s">
        <v>101</v>
      </c>
      <c r="F113" s="278">
        <v>100000</v>
      </c>
      <c r="G113" s="278">
        <v>100000</v>
      </c>
      <c r="H113" s="279">
        <v>0</v>
      </c>
      <c r="I113" s="264">
        <f t="shared" si="101"/>
        <v>100000</v>
      </c>
      <c r="J113" s="266">
        <v>0</v>
      </c>
      <c r="K113" s="266">
        <v>0</v>
      </c>
      <c r="L113" s="266">
        <v>0</v>
      </c>
      <c r="M113" s="265">
        <f t="shared" si="102"/>
        <v>0</v>
      </c>
      <c r="N113" s="265">
        <v>0</v>
      </c>
      <c r="O113" s="266">
        <f t="shared" si="103"/>
        <v>0</v>
      </c>
      <c r="P113" s="266">
        <v>0</v>
      </c>
      <c r="Q113" s="266">
        <f t="shared" si="104"/>
        <v>0</v>
      </c>
      <c r="R113" s="267">
        <f t="shared" si="105"/>
        <v>100000</v>
      </c>
      <c r="S113" s="266">
        <v>0</v>
      </c>
      <c r="T113" s="266">
        <v>0</v>
      </c>
      <c r="U113" s="266">
        <v>0</v>
      </c>
      <c r="V113" s="265">
        <f t="shared" si="106"/>
        <v>0</v>
      </c>
      <c r="W113" s="265">
        <v>0</v>
      </c>
      <c r="X113" s="265">
        <v>0</v>
      </c>
      <c r="Y113" s="266">
        <f t="shared" si="107"/>
        <v>0</v>
      </c>
      <c r="Z113" s="266">
        <v>0</v>
      </c>
      <c r="AA113" s="266">
        <f t="shared" si="92"/>
        <v>0</v>
      </c>
      <c r="AB113" s="267">
        <f t="shared" si="108"/>
        <v>100000</v>
      </c>
      <c r="AC113" s="278">
        <v>18000</v>
      </c>
      <c r="AD113" s="278">
        <v>0</v>
      </c>
      <c r="AE113" s="267">
        <v>0</v>
      </c>
      <c r="AF113" s="267">
        <v>0</v>
      </c>
      <c r="AG113" s="267">
        <v>0</v>
      </c>
      <c r="AH113" s="267">
        <f t="shared" si="84"/>
        <v>0</v>
      </c>
      <c r="AI113" s="267">
        <f t="shared" si="94"/>
        <v>0</v>
      </c>
      <c r="AJ113" s="267">
        <v>0</v>
      </c>
      <c r="AK113" s="267">
        <f t="shared" si="86"/>
        <v>0</v>
      </c>
      <c r="AL113" s="267">
        <f t="shared" si="87"/>
        <v>0</v>
      </c>
      <c r="AM113" s="267">
        <f t="shared" si="95"/>
        <v>100000</v>
      </c>
      <c r="AN113" s="278">
        <v>100000</v>
      </c>
      <c r="AO113" s="260" t="s">
        <v>246</v>
      </c>
      <c r="AP113" s="421"/>
      <c r="AQ113" s="268"/>
      <c r="AR113" s="268">
        <v>0</v>
      </c>
      <c r="AS113" s="225">
        <f t="shared" si="100"/>
        <v>0</v>
      </c>
      <c r="AT113" s="268">
        <f t="shared" si="99"/>
        <v>0</v>
      </c>
      <c r="AU113" s="268">
        <f t="shared" si="98"/>
        <v>100000</v>
      </c>
      <c r="AV113" s="268">
        <v>100000</v>
      </c>
    </row>
    <row r="114" spans="1:50" s="269" customFormat="1" ht="56.25">
      <c r="A114" s="291">
        <v>14.2</v>
      </c>
      <c r="B114" s="262" t="s">
        <v>59</v>
      </c>
      <c r="C114" s="171" t="s">
        <v>411</v>
      </c>
      <c r="D114" s="276" t="s">
        <v>195</v>
      </c>
      <c r="E114" s="277" t="s">
        <v>103</v>
      </c>
      <c r="F114" s="278">
        <v>250000</v>
      </c>
      <c r="G114" s="278">
        <v>250000</v>
      </c>
      <c r="H114" s="279">
        <v>0</v>
      </c>
      <c r="I114" s="264">
        <f t="shared" si="101"/>
        <v>250000</v>
      </c>
      <c r="J114" s="266">
        <v>0</v>
      </c>
      <c r="K114" s="266">
        <v>0</v>
      </c>
      <c r="L114" s="266">
        <v>0</v>
      </c>
      <c r="M114" s="265">
        <f t="shared" si="102"/>
        <v>0</v>
      </c>
      <c r="N114" s="265">
        <v>0</v>
      </c>
      <c r="O114" s="266">
        <f t="shared" si="103"/>
        <v>0</v>
      </c>
      <c r="P114" s="266">
        <v>0</v>
      </c>
      <c r="Q114" s="266">
        <f t="shared" si="104"/>
        <v>0</v>
      </c>
      <c r="R114" s="267">
        <f t="shared" si="105"/>
        <v>250000</v>
      </c>
      <c r="S114" s="266">
        <v>0</v>
      </c>
      <c r="T114" s="266">
        <v>0</v>
      </c>
      <c r="U114" s="266">
        <v>0</v>
      </c>
      <c r="V114" s="265">
        <f t="shared" si="106"/>
        <v>0</v>
      </c>
      <c r="W114" s="265">
        <v>0</v>
      </c>
      <c r="X114" s="265">
        <v>0</v>
      </c>
      <c r="Y114" s="266">
        <f t="shared" si="107"/>
        <v>0</v>
      </c>
      <c r="Z114" s="266">
        <v>0</v>
      </c>
      <c r="AA114" s="266">
        <f t="shared" si="92"/>
        <v>0</v>
      </c>
      <c r="AB114" s="267">
        <f t="shared" si="108"/>
        <v>250000</v>
      </c>
      <c r="AC114" s="278">
        <v>18000</v>
      </c>
      <c r="AD114" s="278">
        <v>0</v>
      </c>
      <c r="AE114" s="267">
        <v>0</v>
      </c>
      <c r="AF114" s="267">
        <v>0</v>
      </c>
      <c r="AG114" s="267">
        <v>0</v>
      </c>
      <c r="AH114" s="267">
        <f t="shared" si="84"/>
        <v>0</v>
      </c>
      <c r="AI114" s="267">
        <f t="shared" si="94"/>
        <v>0</v>
      </c>
      <c r="AJ114" s="267">
        <v>0</v>
      </c>
      <c r="AK114" s="267">
        <f t="shared" si="86"/>
        <v>0</v>
      </c>
      <c r="AL114" s="267">
        <f t="shared" si="87"/>
        <v>0</v>
      </c>
      <c r="AM114" s="267">
        <f t="shared" si="95"/>
        <v>250000</v>
      </c>
      <c r="AN114" s="278">
        <v>250000</v>
      </c>
      <c r="AO114" s="260" t="s">
        <v>246</v>
      </c>
      <c r="AP114" s="421"/>
      <c r="AQ114" s="268"/>
      <c r="AR114" s="268">
        <v>0</v>
      </c>
      <c r="AS114" s="225">
        <f t="shared" si="100"/>
        <v>0</v>
      </c>
      <c r="AT114" s="268">
        <f t="shared" si="99"/>
        <v>0</v>
      </c>
      <c r="AU114" s="268">
        <f t="shared" si="98"/>
        <v>250000</v>
      </c>
      <c r="AV114" s="268">
        <v>250000</v>
      </c>
    </row>
    <row r="115" spans="1:50" s="269" customFormat="1" ht="56.25">
      <c r="A115" s="291">
        <v>14.21</v>
      </c>
      <c r="B115" s="262" t="s">
        <v>59</v>
      </c>
      <c r="C115" s="171" t="s">
        <v>412</v>
      </c>
      <c r="D115" s="276" t="s">
        <v>195</v>
      </c>
      <c r="E115" s="277" t="s">
        <v>89</v>
      </c>
      <c r="F115" s="278">
        <v>65000</v>
      </c>
      <c r="G115" s="278">
        <v>65000</v>
      </c>
      <c r="H115" s="279">
        <v>0</v>
      </c>
      <c r="I115" s="264">
        <f t="shared" si="101"/>
        <v>65000</v>
      </c>
      <c r="J115" s="266">
        <v>0</v>
      </c>
      <c r="K115" s="266">
        <v>0</v>
      </c>
      <c r="L115" s="266">
        <v>0</v>
      </c>
      <c r="M115" s="265">
        <f t="shared" si="102"/>
        <v>0</v>
      </c>
      <c r="N115" s="265">
        <v>0</v>
      </c>
      <c r="O115" s="266">
        <f t="shared" si="103"/>
        <v>0</v>
      </c>
      <c r="P115" s="266">
        <v>0</v>
      </c>
      <c r="Q115" s="266">
        <f t="shared" si="104"/>
        <v>0</v>
      </c>
      <c r="R115" s="267">
        <f t="shared" si="105"/>
        <v>65000</v>
      </c>
      <c r="S115" s="266">
        <v>0</v>
      </c>
      <c r="T115" s="266">
        <v>0</v>
      </c>
      <c r="U115" s="266">
        <v>0</v>
      </c>
      <c r="V115" s="265">
        <f t="shared" si="106"/>
        <v>0</v>
      </c>
      <c r="W115" s="265">
        <v>0</v>
      </c>
      <c r="X115" s="265">
        <v>0</v>
      </c>
      <c r="Y115" s="266">
        <f t="shared" si="107"/>
        <v>0</v>
      </c>
      <c r="Z115" s="266">
        <v>0</v>
      </c>
      <c r="AA115" s="266">
        <f t="shared" si="92"/>
        <v>0</v>
      </c>
      <c r="AB115" s="267">
        <f t="shared" si="108"/>
        <v>65000</v>
      </c>
      <c r="AC115" s="278">
        <v>18000</v>
      </c>
      <c r="AD115" s="278">
        <v>0</v>
      </c>
      <c r="AE115" s="267">
        <v>0</v>
      </c>
      <c r="AF115" s="267">
        <v>0</v>
      </c>
      <c r="AG115" s="267">
        <v>0</v>
      </c>
      <c r="AH115" s="267">
        <f t="shared" si="84"/>
        <v>0</v>
      </c>
      <c r="AI115" s="267">
        <f t="shared" si="94"/>
        <v>64590.8</v>
      </c>
      <c r="AJ115" s="267">
        <v>0</v>
      </c>
      <c r="AK115" s="267">
        <f t="shared" si="86"/>
        <v>0</v>
      </c>
      <c r="AL115" s="267">
        <f t="shared" si="87"/>
        <v>0</v>
      </c>
      <c r="AM115" s="267">
        <f t="shared" si="95"/>
        <v>409.19999999999709</v>
      </c>
      <c r="AN115" s="278">
        <v>409.2</v>
      </c>
      <c r="AO115" s="260" t="s">
        <v>188</v>
      </c>
      <c r="AP115" s="421"/>
      <c r="AQ115" s="268"/>
      <c r="AR115" s="268">
        <v>64590.8</v>
      </c>
      <c r="AS115" s="225">
        <f t="shared" si="100"/>
        <v>64590.8</v>
      </c>
      <c r="AT115" s="268">
        <f t="shared" si="99"/>
        <v>64590.8</v>
      </c>
      <c r="AU115" s="268">
        <f t="shared" si="98"/>
        <v>409.19999999999709</v>
      </c>
      <c r="AV115" s="268">
        <v>409.19999999999709</v>
      </c>
      <c r="AX115" s="461"/>
    </row>
    <row r="116" spans="1:50" s="269" customFormat="1" ht="56.25">
      <c r="A116" s="291">
        <v>14.22</v>
      </c>
      <c r="B116" s="262" t="s">
        <v>59</v>
      </c>
      <c r="C116" s="171" t="s">
        <v>413</v>
      </c>
      <c r="D116" s="276" t="s">
        <v>195</v>
      </c>
      <c r="E116" s="277" t="s">
        <v>107</v>
      </c>
      <c r="F116" s="278">
        <v>150000</v>
      </c>
      <c r="G116" s="278">
        <v>150000</v>
      </c>
      <c r="H116" s="279">
        <v>0</v>
      </c>
      <c r="I116" s="264">
        <f t="shared" si="101"/>
        <v>150000</v>
      </c>
      <c r="J116" s="266">
        <v>0</v>
      </c>
      <c r="K116" s="266">
        <v>0</v>
      </c>
      <c r="L116" s="266">
        <v>0</v>
      </c>
      <c r="M116" s="265">
        <f t="shared" si="102"/>
        <v>0</v>
      </c>
      <c r="N116" s="265">
        <v>0</v>
      </c>
      <c r="O116" s="266">
        <f t="shared" si="103"/>
        <v>0</v>
      </c>
      <c r="P116" s="266">
        <v>0</v>
      </c>
      <c r="Q116" s="266">
        <f t="shared" si="104"/>
        <v>0</v>
      </c>
      <c r="R116" s="267">
        <f t="shared" si="105"/>
        <v>150000</v>
      </c>
      <c r="S116" s="266">
        <v>0</v>
      </c>
      <c r="T116" s="266">
        <v>0</v>
      </c>
      <c r="U116" s="266">
        <v>0</v>
      </c>
      <c r="V116" s="265">
        <f t="shared" si="106"/>
        <v>0</v>
      </c>
      <c r="W116" s="265">
        <v>0</v>
      </c>
      <c r="X116" s="265">
        <v>0</v>
      </c>
      <c r="Y116" s="266">
        <f t="shared" si="107"/>
        <v>0</v>
      </c>
      <c r="Z116" s="266">
        <v>0</v>
      </c>
      <c r="AA116" s="266">
        <f t="shared" si="92"/>
        <v>0</v>
      </c>
      <c r="AB116" s="267">
        <f t="shared" si="108"/>
        <v>150000</v>
      </c>
      <c r="AC116" s="278">
        <v>18000</v>
      </c>
      <c r="AD116" s="278">
        <v>0</v>
      </c>
      <c r="AE116" s="267">
        <v>0</v>
      </c>
      <c r="AF116" s="267">
        <v>0</v>
      </c>
      <c r="AG116" s="267">
        <v>0</v>
      </c>
      <c r="AH116" s="267">
        <f t="shared" si="84"/>
        <v>0</v>
      </c>
      <c r="AI116" s="267">
        <f t="shared" si="94"/>
        <v>0</v>
      </c>
      <c r="AJ116" s="267">
        <v>0</v>
      </c>
      <c r="AK116" s="267">
        <f t="shared" si="86"/>
        <v>0</v>
      </c>
      <c r="AL116" s="267">
        <f t="shared" si="87"/>
        <v>0</v>
      </c>
      <c r="AM116" s="267">
        <f t="shared" si="95"/>
        <v>150000</v>
      </c>
      <c r="AN116" s="278">
        <v>150000</v>
      </c>
      <c r="AO116" s="260" t="s">
        <v>246</v>
      </c>
      <c r="AP116" s="421"/>
      <c r="AQ116" s="268"/>
      <c r="AR116" s="268">
        <v>0</v>
      </c>
      <c r="AS116" s="225">
        <f t="shared" si="100"/>
        <v>0</v>
      </c>
      <c r="AT116" s="268">
        <f t="shared" si="99"/>
        <v>0</v>
      </c>
      <c r="AU116" s="268">
        <f t="shared" si="98"/>
        <v>150000</v>
      </c>
      <c r="AV116" s="268">
        <v>150000</v>
      </c>
    </row>
    <row r="117" spans="1:50" s="269" customFormat="1" ht="56.25">
      <c r="A117" s="291">
        <v>14.23</v>
      </c>
      <c r="B117" s="262" t="s">
        <v>59</v>
      </c>
      <c r="C117" s="171" t="s">
        <v>507</v>
      </c>
      <c r="D117" s="276" t="s">
        <v>195</v>
      </c>
      <c r="E117" s="277" t="s">
        <v>94</v>
      </c>
      <c r="F117" s="278">
        <v>142000</v>
      </c>
      <c r="G117" s="278">
        <v>142000</v>
      </c>
      <c r="H117" s="279">
        <v>0</v>
      </c>
      <c r="I117" s="264">
        <f t="shared" si="101"/>
        <v>142000</v>
      </c>
      <c r="J117" s="266">
        <v>0</v>
      </c>
      <c r="K117" s="266">
        <v>0</v>
      </c>
      <c r="L117" s="266">
        <v>0</v>
      </c>
      <c r="M117" s="265">
        <f t="shared" si="102"/>
        <v>0</v>
      </c>
      <c r="N117" s="265">
        <v>0</v>
      </c>
      <c r="O117" s="266">
        <f t="shared" si="103"/>
        <v>0</v>
      </c>
      <c r="P117" s="266">
        <v>0</v>
      </c>
      <c r="Q117" s="266">
        <f t="shared" si="104"/>
        <v>0</v>
      </c>
      <c r="R117" s="267">
        <f t="shared" si="105"/>
        <v>142000</v>
      </c>
      <c r="S117" s="266">
        <v>0</v>
      </c>
      <c r="T117" s="266">
        <v>0</v>
      </c>
      <c r="U117" s="266">
        <v>0</v>
      </c>
      <c r="V117" s="265">
        <f t="shared" si="106"/>
        <v>0</v>
      </c>
      <c r="W117" s="265">
        <v>0</v>
      </c>
      <c r="X117" s="265">
        <v>0</v>
      </c>
      <c r="Y117" s="266">
        <f t="shared" si="107"/>
        <v>0</v>
      </c>
      <c r="Z117" s="266">
        <v>0</v>
      </c>
      <c r="AA117" s="266">
        <f t="shared" si="92"/>
        <v>0</v>
      </c>
      <c r="AB117" s="267">
        <f t="shared" si="108"/>
        <v>142000</v>
      </c>
      <c r="AC117" s="278">
        <v>18000</v>
      </c>
      <c r="AD117" s="278">
        <v>0</v>
      </c>
      <c r="AE117" s="267">
        <v>0</v>
      </c>
      <c r="AF117" s="267">
        <v>0</v>
      </c>
      <c r="AG117" s="267">
        <v>0</v>
      </c>
      <c r="AH117" s="267">
        <f t="shared" si="84"/>
        <v>0</v>
      </c>
      <c r="AI117" s="267">
        <f t="shared" si="94"/>
        <v>0</v>
      </c>
      <c r="AJ117" s="267">
        <v>0</v>
      </c>
      <c r="AK117" s="267">
        <f t="shared" si="86"/>
        <v>0</v>
      </c>
      <c r="AL117" s="267">
        <f t="shared" si="87"/>
        <v>0</v>
      </c>
      <c r="AM117" s="267">
        <f t="shared" si="95"/>
        <v>142000</v>
      </c>
      <c r="AN117" s="278">
        <v>142000</v>
      </c>
      <c r="AO117" s="260" t="s">
        <v>455</v>
      </c>
      <c r="AP117" s="421"/>
      <c r="AQ117" s="268"/>
      <c r="AR117" s="268">
        <v>0</v>
      </c>
      <c r="AS117" s="225">
        <f t="shared" si="100"/>
        <v>0</v>
      </c>
      <c r="AT117" s="268">
        <f t="shared" si="99"/>
        <v>0</v>
      </c>
      <c r="AU117" s="268">
        <f t="shared" si="98"/>
        <v>142000</v>
      </c>
      <c r="AV117" s="268">
        <v>142000</v>
      </c>
    </row>
    <row r="118" spans="1:50" s="269" customFormat="1" ht="56.25">
      <c r="A118" s="291">
        <v>14.24</v>
      </c>
      <c r="B118" s="262" t="s">
        <v>59</v>
      </c>
      <c r="C118" s="171" t="s">
        <v>685</v>
      </c>
      <c r="D118" s="276" t="s">
        <v>195</v>
      </c>
      <c r="E118" s="277" t="s">
        <v>90</v>
      </c>
      <c r="F118" s="278">
        <v>100000</v>
      </c>
      <c r="G118" s="278">
        <v>100000</v>
      </c>
      <c r="H118" s="279">
        <v>0</v>
      </c>
      <c r="I118" s="264">
        <f t="shared" si="101"/>
        <v>100000</v>
      </c>
      <c r="J118" s="266">
        <v>0</v>
      </c>
      <c r="K118" s="266">
        <v>0</v>
      </c>
      <c r="L118" s="266">
        <v>0</v>
      </c>
      <c r="M118" s="265">
        <f t="shared" si="102"/>
        <v>0</v>
      </c>
      <c r="N118" s="265">
        <v>0</v>
      </c>
      <c r="O118" s="266">
        <f t="shared" si="103"/>
        <v>0</v>
      </c>
      <c r="P118" s="266">
        <v>0</v>
      </c>
      <c r="Q118" s="266">
        <f t="shared" si="104"/>
        <v>0</v>
      </c>
      <c r="R118" s="267">
        <f t="shared" si="105"/>
        <v>100000</v>
      </c>
      <c r="S118" s="266">
        <v>0</v>
      </c>
      <c r="T118" s="266">
        <v>0</v>
      </c>
      <c r="U118" s="266">
        <v>0</v>
      </c>
      <c r="V118" s="265">
        <f t="shared" si="106"/>
        <v>0</v>
      </c>
      <c r="W118" s="265">
        <v>0</v>
      </c>
      <c r="X118" s="265">
        <v>0</v>
      </c>
      <c r="Y118" s="266">
        <f t="shared" si="107"/>
        <v>0</v>
      </c>
      <c r="Z118" s="266">
        <v>0</v>
      </c>
      <c r="AA118" s="266">
        <f t="shared" si="92"/>
        <v>0</v>
      </c>
      <c r="AB118" s="267">
        <f t="shared" si="108"/>
        <v>100000</v>
      </c>
      <c r="AC118" s="278">
        <v>18000</v>
      </c>
      <c r="AD118" s="278">
        <v>0</v>
      </c>
      <c r="AE118" s="267">
        <v>0</v>
      </c>
      <c r="AF118" s="267">
        <v>0</v>
      </c>
      <c r="AG118" s="267">
        <v>0</v>
      </c>
      <c r="AH118" s="267">
        <f t="shared" si="84"/>
        <v>0</v>
      </c>
      <c r="AI118" s="267">
        <f t="shared" si="94"/>
        <v>0</v>
      </c>
      <c r="AJ118" s="267">
        <v>0</v>
      </c>
      <c r="AK118" s="267">
        <f t="shared" si="86"/>
        <v>0</v>
      </c>
      <c r="AL118" s="267">
        <f t="shared" si="87"/>
        <v>0</v>
      </c>
      <c r="AM118" s="267">
        <f t="shared" si="95"/>
        <v>100000</v>
      </c>
      <c r="AN118" s="278">
        <v>100000</v>
      </c>
      <c r="AO118" s="260" t="s">
        <v>246</v>
      </c>
      <c r="AP118" s="421"/>
      <c r="AQ118" s="268"/>
      <c r="AR118" s="268">
        <v>0</v>
      </c>
      <c r="AS118" s="225">
        <f t="shared" si="100"/>
        <v>0</v>
      </c>
      <c r="AT118" s="268">
        <f t="shared" si="99"/>
        <v>0</v>
      </c>
      <c r="AU118" s="268">
        <f t="shared" si="98"/>
        <v>100000</v>
      </c>
      <c r="AV118" s="268">
        <v>100000</v>
      </c>
    </row>
    <row r="119" spans="1:50" s="269" customFormat="1" ht="56.25">
      <c r="A119" s="291">
        <v>14.25</v>
      </c>
      <c r="B119" s="262" t="s">
        <v>59</v>
      </c>
      <c r="C119" s="171" t="s">
        <v>588</v>
      </c>
      <c r="D119" s="276" t="s">
        <v>195</v>
      </c>
      <c r="E119" s="277" t="s">
        <v>96</v>
      </c>
      <c r="F119" s="278">
        <v>50000</v>
      </c>
      <c r="G119" s="278">
        <v>0</v>
      </c>
      <c r="H119" s="279">
        <v>0</v>
      </c>
      <c r="I119" s="264">
        <f t="shared" si="101"/>
        <v>0</v>
      </c>
      <c r="J119" s="266">
        <v>0</v>
      </c>
      <c r="K119" s="266">
        <v>0</v>
      </c>
      <c r="L119" s="266">
        <v>0</v>
      </c>
      <c r="M119" s="265">
        <f t="shared" si="102"/>
        <v>0</v>
      </c>
      <c r="N119" s="265">
        <v>0</v>
      </c>
      <c r="O119" s="266">
        <f t="shared" si="103"/>
        <v>0</v>
      </c>
      <c r="P119" s="266">
        <v>0</v>
      </c>
      <c r="Q119" s="266">
        <f t="shared" si="104"/>
        <v>0</v>
      </c>
      <c r="R119" s="267">
        <f t="shared" si="105"/>
        <v>50000</v>
      </c>
      <c r="S119" s="266">
        <v>0</v>
      </c>
      <c r="T119" s="266">
        <v>0</v>
      </c>
      <c r="U119" s="266">
        <v>0</v>
      </c>
      <c r="V119" s="265">
        <f t="shared" si="106"/>
        <v>0</v>
      </c>
      <c r="W119" s="265">
        <v>0</v>
      </c>
      <c r="X119" s="265">
        <v>0</v>
      </c>
      <c r="Y119" s="266">
        <f t="shared" si="107"/>
        <v>0</v>
      </c>
      <c r="Z119" s="266">
        <v>0</v>
      </c>
      <c r="AA119" s="266">
        <f t="shared" si="92"/>
        <v>0</v>
      </c>
      <c r="AB119" s="267">
        <f t="shared" si="108"/>
        <v>50000</v>
      </c>
      <c r="AC119" s="278">
        <v>18000</v>
      </c>
      <c r="AD119" s="278">
        <v>0</v>
      </c>
      <c r="AE119" s="267">
        <v>0</v>
      </c>
      <c r="AF119" s="267">
        <v>0</v>
      </c>
      <c r="AG119" s="267">
        <v>0</v>
      </c>
      <c r="AH119" s="267">
        <f t="shared" si="84"/>
        <v>0</v>
      </c>
      <c r="AI119" s="267">
        <f t="shared" si="94"/>
        <v>0</v>
      </c>
      <c r="AJ119" s="267">
        <v>0</v>
      </c>
      <c r="AK119" s="267">
        <f t="shared" si="86"/>
        <v>0</v>
      </c>
      <c r="AL119" s="267">
        <f t="shared" si="87"/>
        <v>0</v>
      </c>
      <c r="AM119" s="267">
        <f t="shared" si="95"/>
        <v>50000</v>
      </c>
      <c r="AN119" s="278">
        <v>50000</v>
      </c>
      <c r="AO119" s="260" t="s">
        <v>246</v>
      </c>
      <c r="AP119" s="421"/>
      <c r="AQ119" s="268"/>
      <c r="AR119" s="268">
        <v>0</v>
      </c>
      <c r="AS119" s="225">
        <f t="shared" si="100"/>
        <v>0</v>
      </c>
      <c r="AT119" s="268">
        <f t="shared" si="99"/>
        <v>0</v>
      </c>
      <c r="AU119" s="268">
        <f t="shared" si="98"/>
        <v>50000</v>
      </c>
      <c r="AV119" s="268">
        <v>20000</v>
      </c>
    </row>
    <row r="120" spans="1:50" s="269" customFormat="1" ht="56.25">
      <c r="A120" s="291">
        <v>14.26</v>
      </c>
      <c r="B120" s="262" t="s">
        <v>59</v>
      </c>
      <c r="C120" s="171" t="s">
        <v>589</v>
      </c>
      <c r="D120" s="272" t="s">
        <v>195</v>
      </c>
      <c r="E120" s="272" t="s">
        <v>100</v>
      </c>
      <c r="F120" s="267">
        <v>25000</v>
      </c>
      <c r="G120" s="267">
        <v>25000</v>
      </c>
      <c r="H120" s="279">
        <v>0</v>
      </c>
      <c r="I120" s="264">
        <f t="shared" si="101"/>
        <v>25000</v>
      </c>
      <c r="J120" s="266">
        <v>0</v>
      </c>
      <c r="K120" s="266">
        <v>0</v>
      </c>
      <c r="L120" s="266">
        <v>0</v>
      </c>
      <c r="M120" s="265">
        <f t="shared" ref="M120:M123" si="109">SUM(J120:L120)</f>
        <v>0</v>
      </c>
      <c r="N120" s="265">
        <v>0</v>
      </c>
      <c r="O120" s="266">
        <f t="shared" si="103"/>
        <v>0</v>
      </c>
      <c r="P120" s="266">
        <v>0</v>
      </c>
      <c r="Q120" s="266">
        <f t="shared" si="104"/>
        <v>0</v>
      </c>
      <c r="R120" s="267">
        <f t="shared" si="105"/>
        <v>25000</v>
      </c>
      <c r="S120" s="266">
        <v>0</v>
      </c>
      <c r="T120" s="266">
        <v>0</v>
      </c>
      <c r="U120" s="266">
        <v>0</v>
      </c>
      <c r="V120" s="265">
        <f t="shared" ref="V120:V123" si="110">SUM(S120:U120)</f>
        <v>0</v>
      </c>
      <c r="W120" s="265">
        <v>0</v>
      </c>
      <c r="X120" s="265">
        <v>0</v>
      </c>
      <c r="Y120" s="266">
        <f t="shared" si="107"/>
        <v>0</v>
      </c>
      <c r="Z120" s="266">
        <v>0</v>
      </c>
      <c r="AA120" s="267">
        <f t="shared" si="92"/>
        <v>0</v>
      </c>
      <c r="AB120" s="267">
        <f t="shared" si="108"/>
        <v>25000</v>
      </c>
      <c r="AC120" s="278">
        <v>18000</v>
      </c>
      <c r="AD120" s="278">
        <v>0</v>
      </c>
      <c r="AE120" s="267">
        <v>0</v>
      </c>
      <c r="AF120" s="267">
        <v>0</v>
      </c>
      <c r="AG120" s="267">
        <v>0</v>
      </c>
      <c r="AH120" s="267">
        <f t="shared" si="84"/>
        <v>0</v>
      </c>
      <c r="AI120" s="267">
        <f t="shared" si="94"/>
        <v>0</v>
      </c>
      <c r="AJ120" s="267">
        <v>0</v>
      </c>
      <c r="AK120" s="267">
        <f t="shared" si="86"/>
        <v>0</v>
      </c>
      <c r="AL120" s="267">
        <f t="shared" si="87"/>
        <v>0</v>
      </c>
      <c r="AM120" s="267">
        <f t="shared" si="95"/>
        <v>25000</v>
      </c>
      <c r="AN120" s="278">
        <v>25000</v>
      </c>
      <c r="AO120" s="260" t="s">
        <v>246</v>
      </c>
      <c r="AP120" s="421"/>
      <c r="AQ120" s="268"/>
      <c r="AR120" s="268">
        <v>0</v>
      </c>
      <c r="AS120" s="225">
        <f t="shared" si="100"/>
        <v>0</v>
      </c>
      <c r="AT120" s="268">
        <f t="shared" si="99"/>
        <v>0</v>
      </c>
      <c r="AU120" s="268">
        <f t="shared" si="98"/>
        <v>25000</v>
      </c>
      <c r="AV120" s="268">
        <v>25000</v>
      </c>
    </row>
    <row r="121" spans="1:50" s="461" customFormat="1" ht="78.75">
      <c r="A121" s="291">
        <v>14.27</v>
      </c>
      <c r="B121" s="262" t="s">
        <v>59</v>
      </c>
      <c r="C121" s="171" t="s">
        <v>647</v>
      </c>
      <c r="D121" s="272" t="s">
        <v>195</v>
      </c>
      <c r="E121" s="272" t="s">
        <v>98</v>
      </c>
      <c r="F121" s="267">
        <v>200000</v>
      </c>
      <c r="G121" s="267">
        <v>0</v>
      </c>
      <c r="H121" s="279">
        <v>0</v>
      </c>
      <c r="I121" s="264">
        <f t="shared" si="101"/>
        <v>0</v>
      </c>
      <c r="J121" s="266">
        <v>0</v>
      </c>
      <c r="K121" s="266">
        <v>0</v>
      </c>
      <c r="L121" s="266">
        <v>0</v>
      </c>
      <c r="M121" s="265">
        <f t="shared" si="109"/>
        <v>0</v>
      </c>
      <c r="N121" s="265">
        <v>0</v>
      </c>
      <c r="O121" s="266">
        <f t="shared" si="103"/>
        <v>0</v>
      </c>
      <c r="P121" s="266">
        <v>0</v>
      </c>
      <c r="Q121" s="266">
        <f t="shared" si="104"/>
        <v>0</v>
      </c>
      <c r="R121" s="267">
        <f t="shared" si="105"/>
        <v>200000</v>
      </c>
      <c r="S121" s="266">
        <v>0</v>
      </c>
      <c r="T121" s="266">
        <v>0</v>
      </c>
      <c r="U121" s="266">
        <v>0</v>
      </c>
      <c r="V121" s="265">
        <f t="shared" si="110"/>
        <v>0</v>
      </c>
      <c r="W121" s="265">
        <v>0</v>
      </c>
      <c r="X121" s="265">
        <v>0</v>
      </c>
      <c r="Y121" s="266">
        <f t="shared" si="107"/>
        <v>0</v>
      </c>
      <c r="Z121" s="266">
        <v>0</v>
      </c>
      <c r="AA121" s="267">
        <f t="shared" si="92"/>
        <v>0</v>
      </c>
      <c r="AB121" s="267">
        <f t="shared" si="108"/>
        <v>200000</v>
      </c>
      <c r="AC121" s="278">
        <v>18000</v>
      </c>
      <c r="AD121" s="278">
        <v>0</v>
      </c>
      <c r="AE121" s="267">
        <v>0</v>
      </c>
      <c r="AF121" s="267">
        <v>0</v>
      </c>
      <c r="AG121" s="267">
        <v>0</v>
      </c>
      <c r="AH121" s="267">
        <f t="shared" si="84"/>
        <v>0</v>
      </c>
      <c r="AI121" s="267">
        <f t="shared" si="94"/>
        <v>0</v>
      </c>
      <c r="AJ121" s="267">
        <v>0</v>
      </c>
      <c r="AK121" s="267">
        <f t="shared" si="86"/>
        <v>0</v>
      </c>
      <c r="AL121" s="267">
        <f t="shared" si="87"/>
        <v>0</v>
      </c>
      <c r="AM121" s="267">
        <f t="shared" si="95"/>
        <v>200000</v>
      </c>
      <c r="AN121" s="278">
        <v>50000</v>
      </c>
      <c r="AO121" s="260" t="s">
        <v>697</v>
      </c>
      <c r="AP121" s="462"/>
      <c r="AQ121" s="463"/>
      <c r="AR121" s="463">
        <v>0</v>
      </c>
      <c r="AS121" s="464">
        <f t="shared" si="100"/>
        <v>0</v>
      </c>
      <c r="AT121" s="463">
        <f t="shared" si="99"/>
        <v>0</v>
      </c>
      <c r="AU121" s="463">
        <f t="shared" si="98"/>
        <v>200000</v>
      </c>
      <c r="AV121" s="463">
        <v>15000</v>
      </c>
    </row>
    <row r="122" spans="1:50" s="269" customFormat="1" ht="33.75">
      <c r="A122" s="291">
        <v>14.28</v>
      </c>
      <c r="B122" s="262" t="s">
        <v>59</v>
      </c>
      <c r="C122" s="171" t="s">
        <v>605</v>
      </c>
      <c r="D122" s="276" t="s">
        <v>195</v>
      </c>
      <c r="E122" s="277" t="s">
        <v>95</v>
      </c>
      <c r="F122" s="278">
        <v>1000</v>
      </c>
      <c r="G122" s="278">
        <v>121.77</v>
      </c>
      <c r="H122" s="279">
        <v>0</v>
      </c>
      <c r="I122" s="264">
        <f t="shared" si="101"/>
        <v>121.77</v>
      </c>
      <c r="J122" s="266">
        <v>0</v>
      </c>
      <c r="K122" s="266">
        <v>0</v>
      </c>
      <c r="L122" s="266">
        <v>0</v>
      </c>
      <c r="M122" s="265">
        <f t="shared" si="109"/>
        <v>0</v>
      </c>
      <c r="N122" s="265">
        <v>0</v>
      </c>
      <c r="O122" s="266">
        <f t="shared" si="103"/>
        <v>0</v>
      </c>
      <c r="P122" s="266">
        <v>0</v>
      </c>
      <c r="Q122" s="266">
        <f t="shared" si="104"/>
        <v>0</v>
      </c>
      <c r="R122" s="267">
        <f t="shared" si="105"/>
        <v>1000</v>
      </c>
      <c r="S122" s="266">
        <v>0</v>
      </c>
      <c r="T122" s="266">
        <v>0</v>
      </c>
      <c r="U122" s="266">
        <v>0</v>
      </c>
      <c r="V122" s="265">
        <f t="shared" si="110"/>
        <v>0</v>
      </c>
      <c r="W122" s="265">
        <v>0</v>
      </c>
      <c r="X122" s="265">
        <v>0</v>
      </c>
      <c r="Y122" s="266">
        <f t="shared" si="107"/>
        <v>0</v>
      </c>
      <c r="Z122" s="266">
        <v>0</v>
      </c>
      <c r="AA122" s="266">
        <f t="shared" si="92"/>
        <v>0</v>
      </c>
      <c r="AB122" s="267">
        <f t="shared" si="108"/>
        <v>1000</v>
      </c>
      <c r="AC122" s="278">
        <v>18000</v>
      </c>
      <c r="AD122" s="278">
        <v>0</v>
      </c>
      <c r="AE122" s="267">
        <v>0</v>
      </c>
      <c r="AF122" s="267">
        <v>0</v>
      </c>
      <c r="AG122" s="267">
        <v>0</v>
      </c>
      <c r="AH122" s="267">
        <f t="shared" si="84"/>
        <v>0</v>
      </c>
      <c r="AI122" s="267">
        <f t="shared" si="94"/>
        <v>121.77</v>
      </c>
      <c r="AJ122" s="267">
        <v>121.77</v>
      </c>
      <c r="AK122" s="267">
        <f t="shared" si="86"/>
        <v>121.77</v>
      </c>
      <c r="AL122" s="267">
        <f t="shared" si="87"/>
        <v>121.77</v>
      </c>
      <c r="AM122" s="267">
        <f t="shared" si="95"/>
        <v>878.23</v>
      </c>
      <c r="AN122" s="278">
        <v>878.23</v>
      </c>
      <c r="AO122" s="260" t="s">
        <v>698</v>
      </c>
      <c r="AP122" s="421"/>
      <c r="AQ122" s="268"/>
      <c r="AR122" s="268">
        <v>121.77</v>
      </c>
      <c r="AS122" s="225">
        <f t="shared" si="100"/>
        <v>121.77</v>
      </c>
      <c r="AT122" s="268">
        <f t="shared" si="99"/>
        <v>121.77</v>
      </c>
      <c r="AU122" s="268">
        <f t="shared" si="98"/>
        <v>878.23</v>
      </c>
      <c r="AV122" s="268">
        <v>878.23</v>
      </c>
    </row>
    <row r="123" spans="1:50" s="461" customFormat="1" ht="67.5">
      <c r="A123" s="291">
        <v>14.29</v>
      </c>
      <c r="B123" s="262" t="s">
        <v>59</v>
      </c>
      <c r="C123" s="171" t="s">
        <v>681</v>
      </c>
      <c r="D123" s="272" t="s">
        <v>195</v>
      </c>
      <c r="E123" s="272" t="s">
        <v>98</v>
      </c>
      <c r="F123" s="267">
        <v>300000</v>
      </c>
      <c r="G123" s="267">
        <v>0</v>
      </c>
      <c r="H123" s="279">
        <v>0</v>
      </c>
      <c r="I123" s="264">
        <f t="shared" si="101"/>
        <v>0</v>
      </c>
      <c r="J123" s="266">
        <v>0</v>
      </c>
      <c r="K123" s="266">
        <v>0</v>
      </c>
      <c r="L123" s="266">
        <v>0</v>
      </c>
      <c r="M123" s="265">
        <f t="shared" si="109"/>
        <v>0</v>
      </c>
      <c r="N123" s="265">
        <v>0</v>
      </c>
      <c r="O123" s="266">
        <f t="shared" si="103"/>
        <v>0</v>
      </c>
      <c r="P123" s="266">
        <v>0</v>
      </c>
      <c r="Q123" s="266">
        <f t="shared" si="104"/>
        <v>0</v>
      </c>
      <c r="R123" s="267">
        <f t="shared" si="105"/>
        <v>300000</v>
      </c>
      <c r="S123" s="266">
        <v>0</v>
      </c>
      <c r="T123" s="266">
        <v>0</v>
      </c>
      <c r="U123" s="266">
        <v>0</v>
      </c>
      <c r="V123" s="265">
        <f t="shared" si="110"/>
        <v>0</v>
      </c>
      <c r="W123" s="265">
        <v>0</v>
      </c>
      <c r="X123" s="265">
        <v>0</v>
      </c>
      <c r="Y123" s="266">
        <f t="shared" si="107"/>
        <v>0</v>
      </c>
      <c r="Z123" s="266">
        <v>0</v>
      </c>
      <c r="AA123" s="267">
        <f t="shared" si="92"/>
        <v>0</v>
      </c>
      <c r="AB123" s="267">
        <f t="shared" si="108"/>
        <v>300000</v>
      </c>
      <c r="AC123" s="278">
        <v>18000</v>
      </c>
      <c r="AD123" s="278">
        <v>0</v>
      </c>
      <c r="AE123" s="267">
        <v>0</v>
      </c>
      <c r="AF123" s="267">
        <v>0</v>
      </c>
      <c r="AG123" s="267">
        <v>0</v>
      </c>
      <c r="AH123" s="267">
        <f t="shared" si="84"/>
        <v>0</v>
      </c>
      <c r="AI123" s="267">
        <f t="shared" si="94"/>
        <v>0</v>
      </c>
      <c r="AJ123" s="267">
        <v>0</v>
      </c>
      <c r="AK123" s="267">
        <f t="shared" si="86"/>
        <v>0</v>
      </c>
      <c r="AL123" s="267">
        <f t="shared" si="87"/>
        <v>0</v>
      </c>
      <c r="AM123" s="267">
        <f t="shared" si="95"/>
        <v>300000</v>
      </c>
      <c r="AN123" s="278">
        <v>300000</v>
      </c>
      <c r="AO123" s="260" t="s">
        <v>246</v>
      </c>
      <c r="AP123" s="462"/>
      <c r="AQ123" s="463"/>
      <c r="AR123" s="463">
        <v>0</v>
      </c>
      <c r="AS123" s="464">
        <f t="shared" si="100"/>
        <v>0</v>
      </c>
      <c r="AT123" s="463">
        <f t="shared" si="99"/>
        <v>0</v>
      </c>
      <c r="AU123" s="463">
        <f t="shared" si="98"/>
        <v>300000</v>
      </c>
      <c r="AV123" s="463">
        <v>15000</v>
      </c>
    </row>
    <row r="124" spans="1:50" s="269" customFormat="1" ht="45">
      <c r="A124" s="291">
        <v>14.3</v>
      </c>
      <c r="B124" s="262" t="s">
        <v>59</v>
      </c>
      <c r="C124" s="171" t="s">
        <v>279</v>
      </c>
      <c r="D124" s="276" t="s">
        <v>195</v>
      </c>
      <c r="E124" s="277" t="s">
        <v>95</v>
      </c>
      <c r="F124" s="278">
        <v>1248747.3999999999</v>
      </c>
      <c r="G124" s="278">
        <v>0</v>
      </c>
      <c r="H124" s="279">
        <v>0</v>
      </c>
      <c r="I124" s="264">
        <f>G124-H124</f>
        <v>0</v>
      </c>
      <c r="J124" s="266">
        <v>0</v>
      </c>
      <c r="K124" s="266">
        <v>0</v>
      </c>
      <c r="L124" s="266">
        <v>0</v>
      </c>
      <c r="M124" s="265">
        <f t="shared" ref="M124" si="111">SUM(J124:L124)</f>
        <v>0</v>
      </c>
      <c r="N124" s="265">
        <v>0</v>
      </c>
      <c r="O124" s="266">
        <f>M124+N124</f>
        <v>0</v>
      </c>
      <c r="P124" s="266">
        <v>0</v>
      </c>
      <c r="Q124" s="266">
        <f>H124+P124</f>
        <v>0</v>
      </c>
      <c r="R124" s="267">
        <f>F124-Q124</f>
        <v>1248747.3999999999</v>
      </c>
      <c r="S124" s="267">
        <v>0</v>
      </c>
      <c r="T124" s="267">
        <v>0</v>
      </c>
      <c r="U124" s="267">
        <v>0</v>
      </c>
      <c r="V124" s="267">
        <f t="shared" si="106"/>
        <v>0</v>
      </c>
      <c r="W124" s="267">
        <v>0</v>
      </c>
      <c r="X124" s="266">
        <v>0</v>
      </c>
      <c r="Y124" s="266">
        <f>V124+W124</f>
        <v>0</v>
      </c>
      <c r="Z124" s="266">
        <v>0</v>
      </c>
      <c r="AA124" s="266">
        <f t="shared" si="92"/>
        <v>0</v>
      </c>
      <c r="AB124" s="267">
        <f t="shared" si="108"/>
        <v>1248747.3999999999</v>
      </c>
      <c r="AC124" s="278">
        <v>29000</v>
      </c>
      <c r="AD124" s="278">
        <v>0</v>
      </c>
      <c r="AE124" s="267">
        <v>0</v>
      </c>
      <c r="AF124" s="267">
        <v>0</v>
      </c>
      <c r="AG124" s="267">
        <v>0</v>
      </c>
      <c r="AH124" s="267">
        <f t="shared" si="84"/>
        <v>0</v>
      </c>
      <c r="AI124" s="267">
        <f t="shared" si="94"/>
        <v>0</v>
      </c>
      <c r="AJ124" s="267">
        <v>0</v>
      </c>
      <c r="AK124" s="267">
        <f t="shared" si="86"/>
        <v>0</v>
      </c>
      <c r="AL124" s="267">
        <f t="shared" si="87"/>
        <v>0</v>
      </c>
      <c r="AM124" s="267">
        <f t="shared" si="95"/>
        <v>1248747.3999999999</v>
      </c>
      <c r="AN124" s="278">
        <v>994532.09</v>
      </c>
      <c r="AO124" s="260" t="s">
        <v>122</v>
      </c>
      <c r="AP124" s="421"/>
      <c r="AQ124" s="268"/>
      <c r="AR124" s="268">
        <v>0</v>
      </c>
      <c r="AS124" s="225">
        <f t="shared" si="100"/>
        <v>0</v>
      </c>
      <c r="AT124" s="268">
        <f t="shared" si="99"/>
        <v>0</v>
      </c>
      <c r="AU124" s="268">
        <f t="shared" si="98"/>
        <v>1248747.3999999999</v>
      </c>
      <c r="AV124" s="268">
        <v>1290541.97</v>
      </c>
    </row>
    <row r="125" spans="1:50" s="290" customFormat="1" ht="56.25">
      <c r="A125" s="281">
        <v>15</v>
      </c>
      <c r="B125" s="282" t="s">
        <v>59</v>
      </c>
      <c r="C125" s="170" t="s">
        <v>315</v>
      </c>
      <c r="D125" s="283" t="s">
        <v>316</v>
      </c>
      <c r="E125" s="284" t="s">
        <v>95</v>
      </c>
      <c r="F125" s="285">
        <v>500000</v>
      </c>
      <c r="G125" s="285">
        <f>15999.99+18528.08</f>
        <v>34528.07</v>
      </c>
      <c r="H125" s="287">
        <f t="shared" ref="H125:AC125" si="112">SUM(H126:H129)</f>
        <v>0</v>
      </c>
      <c r="I125" s="293">
        <f t="shared" si="112"/>
        <v>0</v>
      </c>
      <c r="J125" s="293">
        <f t="shared" si="112"/>
        <v>0</v>
      </c>
      <c r="K125" s="293">
        <f t="shared" si="112"/>
        <v>0</v>
      </c>
      <c r="L125" s="293">
        <f t="shared" si="112"/>
        <v>0</v>
      </c>
      <c r="M125" s="293">
        <f t="shared" si="112"/>
        <v>0</v>
      </c>
      <c r="N125" s="293">
        <f t="shared" si="112"/>
        <v>0</v>
      </c>
      <c r="O125" s="293">
        <f t="shared" si="112"/>
        <v>0</v>
      </c>
      <c r="P125" s="293">
        <f t="shared" si="112"/>
        <v>0</v>
      </c>
      <c r="Q125" s="287">
        <f t="shared" si="112"/>
        <v>0</v>
      </c>
      <c r="R125" s="293">
        <f t="shared" si="112"/>
        <v>484000.01</v>
      </c>
      <c r="S125" s="293">
        <f t="shared" si="112"/>
        <v>0</v>
      </c>
      <c r="T125" s="293">
        <f t="shared" si="112"/>
        <v>0</v>
      </c>
      <c r="U125" s="293">
        <f t="shared" si="112"/>
        <v>0</v>
      </c>
      <c r="V125" s="293">
        <f t="shared" si="112"/>
        <v>0</v>
      </c>
      <c r="W125" s="293">
        <f t="shared" si="112"/>
        <v>0</v>
      </c>
      <c r="X125" s="293">
        <f t="shared" si="112"/>
        <v>0</v>
      </c>
      <c r="Y125" s="293">
        <f t="shared" si="112"/>
        <v>0</v>
      </c>
      <c r="Z125" s="286">
        <v>0</v>
      </c>
      <c r="AA125" s="286">
        <f t="shared" si="92"/>
        <v>0</v>
      </c>
      <c r="AB125" s="287">
        <f t="shared" si="108"/>
        <v>500000</v>
      </c>
      <c r="AC125" s="285">
        <f t="shared" si="112"/>
        <v>0</v>
      </c>
      <c r="AD125" s="285">
        <f t="shared" ref="AD125" si="113">SUM(AD126:AD129)</f>
        <v>550000</v>
      </c>
      <c r="AE125" s="287">
        <v>0</v>
      </c>
      <c r="AF125" s="287">
        <v>0</v>
      </c>
      <c r="AG125" s="287">
        <v>0</v>
      </c>
      <c r="AH125" s="287">
        <f t="shared" si="84"/>
        <v>0</v>
      </c>
      <c r="AI125" s="287">
        <f t="shared" si="94"/>
        <v>15999.99</v>
      </c>
      <c r="AJ125" s="287">
        <v>16000</v>
      </c>
      <c r="AK125" s="287">
        <v>16000</v>
      </c>
      <c r="AL125" s="287">
        <f t="shared" si="87"/>
        <v>16000</v>
      </c>
      <c r="AM125" s="287">
        <f t="shared" si="95"/>
        <v>484000.01</v>
      </c>
      <c r="AN125" s="285">
        <v>100000</v>
      </c>
      <c r="AO125" s="288" t="s">
        <v>23</v>
      </c>
      <c r="AP125" s="424"/>
      <c r="AQ125" s="289"/>
      <c r="AR125" s="289">
        <f>15999.99</f>
        <v>15999.99</v>
      </c>
      <c r="AS125" s="289">
        <f t="shared" si="100"/>
        <v>15999.99</v>
      </c>
      <c r="AT125" s="289">
        <f t="shared" si="99"/>
        <v>15999.99</v>
      </c>
      <c r="AU125" s="289">
        <f t="shared" si="98"/>
        <v>484000.01</v>
      </c>
      <c r="AV125" s="289">
        <v>120000.01</v>
      </c>
    </row>
    <row r="126" spans="1:50" s="269" customFormat="1" ht="56.25">
      <c r="A126" s="261">
        <v>15.1</v>
      </c>
      <c r="B126" s="262" t="s">
        <v>59</v>
      </c>
      <c r="C126" s="171" t="s">
        <v>710</v>
      </c>
      <c r="D126" s="272" t="s">
        <v>316</v>
      </c>
      <c r="E126" s="273" t="s">
        <v>103</v>
      </c>
      <c r="F126" s="274">
        <v>150000</v>
      </c>
      <c r="G126" s="267">
        <v>0</v>
      </c>
      <c r="H126" s="400"/>
      <c r="I126" s="401"/>
      <c r="J126" s="266"/>
      <c r="K126" s="266"/>
      <c r="L126" s="266"/>
      <c r="M126" s="265"/>
      <c r="N126" s="265"/>
      <c r="O126" s="266"/>
      <c r="P126" s="266"/>
      <c r="Q126" s="266">
        <v>0</v>
      </c>
      <c r="R126" s="294">
        <f t="shared" si="85"/>
        <v>150000</v>
      </c>
      <c r="S126" s="266">
        <v>0</v>
      </c>
      <c r="T126" s="266">
        <v>0</v>
      </c>
      <c r="U126" s="266">
        <v>0</v>
      </c>
      <c r="V126" s="265">
        <v>0</v>
      </c>
      <c r="W126" s="265">
        <v>0</v>
      </c>
      <c r="X126" s="265">
        <v>0</v>
      </c>
      <c r="Y126" s="266">
        <f t="shared" si="6"/>
        <v>0</v>
      </c>
      <c r="Z126" s="267">
        <v>0</v>
      </c>
      <c r="AA126" s="266">
        <f t="shared" si="92"/>
        <v>0</v>
      </c>
      <c r="AB126" s="267">
        <f t="shared" si="108"/>
        <v>150000</v>
      </c>
      <c r="AC126" s="280"/>
      <c r="AD126" s="280">
        <v>25000</v>
      </c>
      <c r="AE126" s="267">
        <v>0</v>
      </c>
      <c r="AF126" s="267">
        <v>0</v>
      </c>
      <c r="AG126" s="267">
        <v>0</v>
      </c>
      <c r="AH126" s="267">
        <f t="shared" si="84"/>
        <v>0</v>
      </c>
      <c r="AI126" s="267">
        <f t="shared" si="94"/>
        <v>0</v>
      </c>
      <c r="AJ126" s="267">
        <v>0</v>
      </c>
      <c r="AK126" s="267">
        <f t="shared" si="86"/>
        <v>0</v>
      </c>
      <c r="AL126" s="267">
        <f t="shared" si="87"/>
        <v>0</v>
      </c>
      <c r="AM126" s="267">
        <f t="shared" si="95"/>
        <v>150000</v>
      </c>
      <c r="AN126" s="280">
        <v>27400</v>
      </c>
      <c r="AO126" s="260" t="s">
        <v>330</v>
      </c>
      <c r="AP126" s="421"/>
      <c r="AQ126" s="268"/>
      <c r="AR126" s="268">
        <v>0</v>
      </c>
      <c r="AS126" s="225">
        <f t="shared" si="100"/>
        <v>0</v>
      </c>
      <c r="AT126" s="268">
        <f t="shared" si="99"/>
        <v>0</v>
      </c>
      <c r="AU126" s="268">
        <f t="shared" si="98"/>
        <v>150000</v>
      </c>
      <c r="AV126" s="268">
        <v>25000</v>
      </c>
    </row>
    <row r="127" spans="1:50" s="269" customFormat="1" ht="45">
      <c r="A127" s="261">
        <v>15.2</v>
      </c>
      <c r="B127" s="262" t="s">
        <v>59</v>
      </c>
      <c r="C127" s="171" t="s">
        <v>496</v>
      </c>
      <c r="D127" s="272" t="s">
        <v>316</v>
      </c>
      <c r="E127" s="273" t="s">
        <v>103</v>
      </c>
      <c r="F127" s="274">
        <v>22600</v>
      </c>
      <c r="G127" s="267">
        <v>18528.080000000002</v>
      </c>
      <c r="H127" s="279"/>
      <c r="I127" s="264"/>
      <c r="J127" s="266"/>
      <c r="K127" s="266"/>
      <c r="L127" s="266"/>
      <c r="M127" s="265"/>
      <c r="N127" s="265"/>
      <c r="O127" s="266"/>
      <c r="P127" s="266"/>
      <c r="Q127" s="266">
        <v>0</v>
      </c>
      <c r="R127" s="294">
        <f t="shared" si="85"/>
        <v>22600</v>
      </c>
      <c r="S127" s="266">
        <v>0</v>
      </c>
      <c r="T127" s="266">
        <v>0</v>
      </c>
      <c r="U127" s="266">
        <v>0</v>
      </c>
      <c r="V127" s="265">
        <v>0</v>
      </c>
      <c r="W127" s="265">
        <v>0</v>
      </c>
      <c r="X127" s="265">
        <v>0</v>
      </c>
      <c r="Y127" s="266">
        <f t="shared" si="6"/>
        <v>0</v>
      </c>
      <c r="Z127" s="267">
        <v>0</v>
      </c>
      <c r="AA127" s="266">
        <f t="shared" si="92"/>
        <v>0</v>
      </c>
      <c r="AB127" s="267">
        <f t="shared" si="108"/>
        <v>22600</v>
      </c>
      <c r="AC127" s="280"/>
      <c r="AD127" s="280">
        <v>25000</v>
      </c>
      <c r="AE127" s="267">
        <v>0</v>
      </c>
      <c r="AF127" s="267">
        <v>0</v>
      </c>
      <c r="AG127" s="267">
        <v>0</v>
      </c>
      <c r="AH127" s="267">
        <f t="shared" si="84"/>
        <v>0</v>
      </c>
      <c r="AI127" s="267">
        <f t="shared" si="94"/>
        <v>0</v>
      </c>
      <c r="AJ127" s="267">
        <v>0</v>
      </c>
      <c r="AK127" s="267">
        <f t="shared" si="86"/>
        <v>0</v>
      </c>
      <c r="AL127" s="267">
        <f t="shared" si="87"/>
        <v>0</v>
      </c>
      <c r="AM127" s="267">
        <f t="shared" si="95"/>
        <v>22600</v>
      </c>
      <c r="AN127" s="280">
        <v>22600</v>
      </c>
      <c r="AO127" s="260" t="s">
        <v>118</v>
      </c>
      <c r="AP127" s="421"/>
      <c r="AQ127" s="268"/>
      <c r="AR127" s="268">
        <v>0</v>
      </c>
      <c r="AS127" s="225">
        <f t="shared" si="100"/>
        <v>0</v>
      </c>
      <c r="AT127" s="268">
        <f t="shared" si="99"/>
        <v>0</v>
      </c>
      <c r="AU127" s="268">
        <f t="shared" si="98"/>
        <v>22600</v>
      </c>
      <c r="AV127" s="268">
        <v>22600</v>
      </c>
    </row>
    <row r="128" spans="1:50" s="461" customFormat="1" ht="45">
      <c r="A128" s="261">
        <v>15.3</v>
      </c>
      <c r="B128" s="262" t="s">
        <v>59</v>
      </c>
      <c r="C128" s="171" t="s">
        <v>645</v>
      </c>
      <c r="D128" s="272" t="s">
        <v>316</v>
      </c>
      <c r="E128" s="273" t="s">
        <v>93</v>
      </c>
      <c r="F128" s="274">
        <v>100000</v>
      </c>
      <c r="G128" s="267">
        <v>0</v>
      </c>
      <c r="H128" s="279"/>
      <c r="I128" s="264"/>
      <c r="J128" s="266"/>
      <c r="K128" s="266"/>
      <c r="L128" s="266"/>
      <c r="M128" s="265"/>
      <c r="N128" s="265"/>
      <c r="O128" s="266"/>
      <c r="P128" s="266"/>
      <c r="Q128" s="266">
        <v>0</v>
      </c>
      <c r="R128" s="294">
        <f t="shared" si="85"/>
        <v>100000</v>
      </c>
      <c r="S128" s="266">
        <v>0</v>
      </c>
      <c r="T128" s="266">
        <v>0</v>
      </c>
      <c r="U128" s="266">
        <v>0</v>
      </c>
      <c r="V128" s="265">
        <v>0</v>
      </c>
      <c r="W128" s="265">
        <v>0</v>
      </c>
      <c r="X128" s="265">
        <v>0</v>
      </c>
      <c r="Y128" s="266">
        <f t="shared" si="6"/>
        <v>0</v>
      </c>
      <c r="Z128" s="267">
        <v>0</v>
      </c>
      <c r="AA128" s="266">
        <f t="shared" si="92"/>
        <v>0</v>
      </c>
      <c r="AB128" s="267">
        <f t="shared" si="108"/>
        <v>100000</v>
      </c>
      <c r="AC128" s="280"/>
      <c r="AD128" s="280">
        <v>25000</v>
      </c>
      <c r="AE128" s="267">
        <v>0</v>
      </c>
      <c r="AF128" s="267">
        <v>0</v>
      </c>
      <c r="AG128" s="267">
        <v>0</v>
      </c>
      <c r="AH128" s="267">
        <f t="shared" si="84"/>
        <v>0</v>
      </c>
      <c r="AI128" s="267">
        <f t="shared" si="94"/>
        <v>0</v>
      </c>
      <c r="AJ128" s="267">
        <v>0</v>
      </c>
      <c r="AK128" s="267">
        <f t="shared" si="86"/>
        <v>0</v>
      </c>
      <c r="AL128" s="267">
        <f t="shared" si="87"/>
        <v>0</v>
      </c>
      <c r="AM128" s="267">
        <f t="shared" si="95"/>
        <v>100000</v>
      </c>
      <c r="AN128" s="280">
        <v>50000</v>
      </c>
      <c r="AO128" s="260" t="s">
        <v>697</v>
      </c>
      <c r="AP128" s="462"/>
      <c r="AQ128" s="463"/>
      <c r="AR128" s="463">
        <v>0</v>
      </c>
      <c r="AS128" s="464">
        <f t="shared" si="100"/>
        <v>0</v>
      </c>
      <c r="AT128" s="463">
        <f t="shared" si="99"/>
        <v>0</v>
      </c>
      <c r="AU128" s="463">
        <f t="shared" si="98"/>
        <v>100000</v>
      </c>
      <c r="AV128" s="463">
        <v>50000</v>
      </c>
    </row>
    <row r="129" spans="1:51" s="269" customFormat="1" ht="67.5">
      <c r="A129" s="261">
        <v>15.4</v>
      </c>
      <c r="B129" s="262" t="s">
        <v>59</v>
      </c>
      <c r="C129" s="171" t="s">
        <v>317</v>
      </c>
      <c r="D129" s="276" t="s">
        <v>316</v>
      </c>
      <c r="E129" s="277" t="s">
        <v>95</v>
      </c>
      <c r="F129" s="278">
        <v>211400.01</v>
      </c>
      <c r="G129" s="279">
        <v>0</v>
      </c>
      <c r="H129" s="279"/>
      <c r="I129" s="264"/>
      <c r="J129" s="266"/>
      <c r="K129" s="266"/>
      <c r="L129" s="266"/>
      <c r="M129" s="265"/>
      <c r="N129" s="265"/>
      <c r="O129" s="266"/>
      <c r="P129" s="266"/>
      <c r="Q129" s="266">
        <v>0</v>
      </c>
      <c r="R129" s="267">
        <f t="shared" si="85"/>
        <v>211400.01</v>
      </c>
      <c r="S129" s="266">
        <v>0</v>
      </c>
      <c r="T129" s="266">
        <v>0</v>
      </c>
      <c r="U129" s="266">
        <v>0</v>
      </c>
      <c r="V129" s="265">
        <v>0</v>
      </c>
      <c r="W129" s="265">
        <v>0</v>
      </c>
      <c r="X129" s="265">
        <v>0</v>
      </c>
      <c r="Y129" s="266">
        <v>0</v>
      </c>
      <c r="Z129" s="266">
        <v>0</v>
      </c>
      <c r="AA129" s="266">
        <f t="shared" si="92"/>
        <v>0</v>
      </c>
      <c r="AB129" s="267">
        <f t="shared" si="108"/>
        <v>211400.01</v>
      </c>
      <c r="AC129" s="280"/>
      <c r="AD129" s="280">
        <v>475000</v>
      </c>
      <c r="AE129" s="267">
        <v>0</v>
      </c>
      <c r="AF129" s="267">
        <v>0</v>
      </c>
      <c r="AG129" s="267">
        <v>0</v>
      </c>
      <c r="AH129" s="267">
        <f t="shared" si="84"/>
        <v>0</v>
      </c>
      <c r="AI129" s="267">
        <f t="shared" si="94"/>
        <v>0</v>
      </c>
      <c r="AJ129" s="267">
        <v>0</v>
      </c>
      <c r="AK129" s="267">
        <f t="shared" si="86"/>
        <v>0</v>
      </c>
      <c r="AL129" s="267">
        <f t="shared" si="87"/>
        <v>0</v>
      </c>
      <c r="AM129" s="267">
        <f t="shared" si="95"/>
        <v>211400.01</v>
      </c>
      <c r="AN129" s="280">
        <v>0</v>
      </c>
      <c r="AO129" s="260" t="s">
        <v>122</v>
      </c>
      <c r="AP129" s="421"/>
      <c r="AQ129" s="268"/>
      <c r="AR129" s="268">
        <v>0</v>
      </c>
      <c r="AS129" s="225">
        <f t="shared" si="100"/>
        <v>0</v>
      </c>
      <c r="AT129" s="268">
        <f t="shared" si="99"/>
        <v>0</v>
      </c>
      <c r="AU129" s="268">
        <f t="shared" si="98"/>
        <v>211400.01</v>
      </c>
      <c r="AV129" s="268">
        <v>22400.01</v>
      </c>
    </row>
    <row r="130" spans="1:51" s="290" customFormat="1" ht="67.5">
      <c r="A130" s="281">
        <v>16</v>
      </c>
      <c r="B130" s="282" t="s">
        <v>59</v>
      </c>
      <c r="C130" s="170" t="s">
        <v>387</v>
      </c>
      <c r="D130" s="283" t="s">
        <v>388</v>
      </c>
      <c r="E130" s="284" t="s">
        <v>95</v>
      </c>
      <c r="F130" s="285">
        <v>2000000</v>
      </c>
      <c r="G130" s="285">
        <v>0</v>
      </c>
      <c r="H130" s="285"/>
      <c r="I130" s="285"/>
      <c r="J130" s="285"/>
      <c r="K130" s="285"/>
      <c r="L130" s="285"/>
      <c r="M130" s="285"/>
      <c r="N130" s="285"/>
      <c r="O130" s="285"/>
      <c r="P130" s="285"/>
      <c r="Q130" s="287"/>
      <c r="R130" s="293"/>
      <c r="S130" s="293"/>
      <c r="T130" s="293"/>
      <c r="U130" s="293"/>
      <c r="V130" s="293"/>
      <c r="W130" s="293"/>
      <c r="X130" s="293"/>
      <c r="Y130" s="293"/>
      <c r="Z130" s="286">
        <v>0</v>
      </c>
      <c r="AA130" s="286">
        <f t="shared" si="92"/>
        <v>0</v>
      </c>
      <c r="AB130" s="287">
        <f t="shared" si="108"/>
        <v>2000000</v>
      </c>
      <c r="AC130" s="285">
        <f ca="1">SUM(AC148:AC155)</f>
        <v>5400000</v>
      </c>
      <c r="AD130" s="285">
        <v>0</v>
      </c>
      <c r="AE130" s="287">
        <v>0</v>
      </c>
      <c r="AF130" s="287">
        <v>0</v>
      </c>
      <c r="AG130" s="287">
        <v>0</v>
      </c>
      <c r="AH130" s="287">
        <f t="shared" si="84"/>
        <v>0</v>
      </c>
      <c r="AI130" s="287">
        <f t="shared" si="94"/>
        <v>0</v>
      </c>
      <c r="AJ130" s="287">
        <v>0</v>
      </c>
      <c r="AK130" s="287">
        <f t="shared" si="86"/>
        <v>0</v>
      </c>
      <c r="AL130" s="287">
        <f t="shared" si="87"/>
        <v>0</v>
      </c>
      <c r="AM130" s="287">
        <f t="shared" si="95"/>
        <v>2000000</v>
      </c>
      <c r="AN130" s="285">
        <v>50000</v>
      </c>
      <c r="AO130" s="288" t="s">
        <v>23</v>
      </c>
      <c r="AP130" s="424"/>
      <c r="AQ130" s="289"/>
      <c r="AR130" s="289">
        <v>0</v>
      </c>
      <c r="AS130" s="465">
        <f t="shared" si="100"/>
        <v>0</v>
      </c>
      <c r="AT130" s="289">
        <f t="shared" si="99"/>
        <v>0</v>
      </c>
      <c r="AU130" s="289">
        <f t="shared" si="98"/>
        <v>2000000</v>
      </c>
      <c r="AV130" s="289">
        <v>60000</v>
      </c>
    </row>
    <row r="131" spans="1:51" s="269" customFormat="1" ht="25.5">
      <c r="A131" s="261">
        <v>16.100000000000001</v>
      </c>
      <c r="B131" s="262" t="s">
        <v>59</v>
      </c>
      <c r="C131" s="171" t="s">
        <v>497</v>
      </c>
      <c r="D131" s="272" t="s">
        <v>388</v>
      </c>
      <c r="E131" s="273" t="s">
        <v>101</v>
      </c>
      <c r="F131" s="274">
        <v>300000</v>
      </c>
      <c r="G131" s="274">
        <v>0</v>
      </c>
      <c r="H131" s="278"/>
      <c r="I131" s="278"/>
      <c r="J131" s="278"/>
      <c r="K131" s="278"/>
      <c r="L131" s="278"/>
      <c r="M131" s="278"/>
      <c r="N131" s="278"/>
      <c r="O131" s="278"/>
      <c r="P131" s="278"/>
      <c r="Q131" s="267"/>
      <c r="R131" s="274"/>
      <c r="S131" s="274"/>
      <c r="T131" s="274"/>
      <c r="U131" s="274"/>
      <c r="V131" s="274"/>
      <c r="W131" s="274"/>
      <c r="X131" s="274"/>
      <c r="Y131" s="274"/>
      <c r="Z131" s="266">
        <v>0</v>
      </c>
      <c r="AA131" s="266">
        <f t="shared" si="92"/>
        <v>0</v>
      </c>
      <c r="AB131" s="267">
        <f t="shared" si="108"/>
        <v>300000</v>
      </c>
      <c r="AC131" s="278">
        <f ca="1">SUM(AC148:AC154)</f>
        <v>5400000</v>
      </c>
      <c r="AD131" s="278">
        <v>0</v>
      </c>
      <c r="AE131" s="267">
        <v>0</v>
      </c>
      <c r="AF131" s="267">
        <v>0</v>
      </c>
      <c r="AG131" s="267">
        <v>0</v>
      </c>
      <c r="AH131" s="267">
        <f t="shared" si="84"/>
        <v>0</v>
      </c>
      <c r="AI131" s="267">
        <f t="shared" si="94"/>
        <v>0</v>
      </c>
      <c r="AJ131" s="267">
        <v>0</v>
      </c>
      <c r="AK131" s="267">
        <f t="shared" si="86"/>
        <v>0</v>
      </c>
      <c r="AL131" s="267">
        <f t="shared" si="87"/>
        <v>0</v>
      </c>
      <c r="AM131" s="267">
        <f t="shared" si="95"/>
        <v>300000</v>
      </c>
      <c r="AN131" s="274">
        <v>50000</v>
      </c>
      <c r="AO131" s="260" t="s">
        <v>134</v>
      </c>
      <c r="AP131" s="421"/>
      <c r="AQ131" s="268"/>
      <c r="AR131" s="268">
        <v>0</v>
      </c>
      <c r="AS131" s="225">
        <f t="shared" si="100"/>
        <v>0</v>
      </c>
      <c r="AT131" s="268">
        <f t="shared" si="99"/>
        <v>0</v>
      </c>
      <c r="AU131" s="268">
        <f t="shared" si="98"/>
        <v>300000</v>
      </c>
      <c r="AV131" s="268">
        <v>60000</v>
      </c>
    </row>
    <row r="132" spans="1:51" s="269" customFormat="1" ht="45">
      <c r="A132" s="261">
        <v>16.2</v>
      </c>
      <c r="B132" s="262" t="s">
        <v>59</v>
      </c>
      <c r="C132" s="171" t="s">
        <v>598</v>
      </c>
      <c r="D132" s="276" t="s">
        <v>388</v>
      </c>
      <c r="E132" s="277" t="s">
        <v>102</v>
      </c>
      <c r="F132" s="278">
        <v>1200000</v>
      </c>
      <c r="G132" s="278">
        <v>0</v>
      </c>
      <c r="H132" s="278"/>
      <c r="I132" s="278"/>
      <c r="J132" s="278"/>
      <c r="K132" s="278"/>
      <c r="L132" s="278"/>
      <c r="M132" s="278"/>
      <c r="N132" s="278"/>
      <c r="O132" s="278"/>
      <c r="P132" s="278"/>
      <c r="Q132" s="267"/>
      <c r="R132" s="274"/>
      <c r="S132" s="274"/>
      <c r="T132" s="274"/>
      <c r="U132" s="274"/>
      <c r="V132" s="274"/>
      <c r="W132" s="274"/>
      <c r="X132" s="274"/>
      <c r="Y132" s="274"/>
      <c r="Z132" s="266">
        <v>0</v>
      </c>
      <c r="AA132" s="266">
        <f t="shared" si="92"/>
        <v>0</v>
      </c>
      <c r="AB132" s="267">
        <f t="shared" si="108"/>
        <v>1200000</v>
      </c>
      <c r="AC132" s="278">
        <f ca="1">SUM(AC153:AC154)</f>
        <v>0</v>
      </c>
      <c r="AD132" s="278">
        <v>0</v>
      </c>
      <c r="AE132" s="267">
        <v>0</v>
      </c>
      <c r="AF132" s="267">
        <v>0</v>
      </c>
      <c r="AG132" s="267">
        <v>0</v>
      </c>
      <c r="AH132" s="267">
        <f t="shared" si="84"/>
        <v>0</v>
      </c>
      <c r="AI132" s="267">
        <f t="shared" si="94"/>
        <v>0</v>
      </c>
      <c r="AJ132" s="267">
        <v>0</v>
      </c>
      <c r="AK132" s="267">
        <f t="shared" si="86"/>
        <v>0</v>
      </c>
      <c r="AL132" s="267">
        <f t="shared" si="87"/>
        <v>0</v>
      </c>
      <c r="AM132" s="267">
        <f t="shared" si="95"/>
        <v>1200000</v>
      </c>
      <c r="AN132" s="278">
        <v>0</v>
      </c>
      <c r="AO132" s="260" t="s">
        <v>663</v>
      </c>
      <c r="AP132" s="421"/>
      <c r="AQ132" s="268"/>
      <c r="AR132" s="268">
        <v>0</v>
      </c>
      <c r="AS132" s="225">
        <f t="shared" si="100"/>
        <v>0</v>
      </c>
      <c r="AT132" s="268">
        <f t="shared" si="99"/>
        <v>0</v>
      </c>
      <c r="AU132" s="268">
        <f t="shared" si="98"/>
        <v>1200000</v>
      </c>
      <c r="AV132" s="268">
        <v>0</v>
      </c>
    </row>
    <row r="133" spans="1:51" s="269" customFormat="1" ht="56.25">
      <c r="A133" s="261">
        <v>16.3</v>
      </c>
      <c r="B133" s="262" t="s">
        <v>59</v>
      </c>
      <c r="C133" s="171" t="s">
        <v>606</v>
      </c>
      <c r="D133" s="276" t="s">
        <v>388</v>
      </c>
      <c r="E133" s="277" t="s">
        <v>95</v>
      </c>
      <c r="F133" s="278">
        <v>500000</v>
      </c>
      <c r="G133" s="278">
        <v>0</v>
      </c>
      <c r="H133" s="278"/>
      <c r="I133" s="278"/>
      <c r="J133" s="278"/>
      <c r="K133" s="278"/>
      <c r="L133" s="278"/>
      <c r="M133" s="278"/>
      <c r="N133" s="278"/>
      <c r="O133" s="278"/>
      <c r="P133" s="278"/>
      <c r="Q133" s="267"/>
      <c r="R133" s="274"/>
      <c r="S133" s="274"/>
      <c r="T133" s="274"/>
      <c r="U133" s="274"/>
      <c r="V133" s="274"/>
      <c r="W133" s="274"/>
      <c r="X133" s="274"/>
      <c r="Y133" s="274"/>
      <c r="Z133" s="266">
        <v>0</v>
      </c>
      <c r="AA133" s="266">
        <f t="shared" si="92"/>
        <v>0</v>
      </c>
      <c r="AB133" s="267">
        <f t="shared" si="108"/>
        <v>500000</v>
      </c>
      <c r="AC133" s="278">
        <f>SUM(AC154:AC155)</f>
        <v>0</v>
      </c>
      <c r="AD133" s="278">
        <v>0</v>
      </c>
      <c r="AE133" s="267">
        <v>0</v>
      </c>
      <c r="AF133" s="267">
        <v>0</v>
      </c>
      <c r="AG133" s="267">
        <v>0</v>
      </c>
      <c r="AH133" s="267">
        <f t="shared" si="84"/>
        <v>0</v>
      </c>
      <c r="AI133" s="267">
        <f t="shared" si="94"/>
        <v>0</v>
      </c>
      <c r="AJ133" s="267">
        <v>0</v>
      </c>
      <c r="AK133" s="267">
        <f t="shared" si="86"/>
        <v>0</v>
      </c>
      <c r="AL133" s="267">
        <f t="shared" si="87"/>
        <v>0</v>
      </c>
      <c r="AM133" s="267">
        <f t="shared" si="95"/>
        <v>500000</v>
      </c>
      <c r="AN133" s="278">
        <v>0</v>
      </c>
      <c r="AO133" s="260" t="s">
        <v>122</v>
      </c>
      <c r="AP133" s="421"/>
      <c r="AQ133" s="268"/>
      <c r="AR133" s="268">
        <v>0</v>
      </c>
      <c r="AS133" s="225">
        <f t="shared" si="100"/>
        <v>0</v>
      </c>
      <c r="AT133" s="268">
        <f t="shared" si="99"/>
        <v>0</v>
      </c>
      <c r="AU133" s="268">
        <f t="shared" si="98"/>
        <v>500000</v>
      </c>
      <c r="AV133" s="268">
        <v>0</v>
      </c>
    </row>
    <row r="134" spans="1:51" s="290" customFormat="1" ht="56.25">
      <c r="A134" s="281">
        <v>17</v>
      </c>
      <c r="B134" s="282" t="s">
        <v>59</v>
      </c>
      <c r="C134" s="170" t="s">
        <v>389</v>
      </c>
      <c r="D134" s="283" t="s">
        <v>390</v>
      </c>
      <c r="E134" s="284" t="s">
        <v>95</v>
      </c>
      <c r="F134" s="285">
        <v>5315000</v>
      </c>
      <c r="G134" s="285">
        <v>1743506.47</v>
      </c>
      <c r="H134" s="285"/>
      <c r="I134" s="285"/>
      <c r="J134" s="285"/>
      <c r="K134" s="285"/>
      <c r="L134" s="285"/>
      <c r="M134" s="285"/>
      <c r="N134" s="285"/>
      <c r="O134" s="285"/>
      <c r="P134" s="285"/>
      <c r="Q134" s="287"/>
      <c r="R134" s="293"/>
      <c r="S134" s="293"/>
      <c r="T134" s="293"/>
      <c r="U134" s="293"/>
      <c r="V134" s="293"/>
      <c r="W134" s="293"/>
      <c r="X134" s="293"/>
      <c r="Y134" s="293"/>
      <c r="Z134" s="286">
        <v>0</v>
      </c>
      <c r="AA134" s="286">
        <f t="shared" si="92"/>
        <v>0</v>
      </c>
      <c r="AB134" s="287">
        <f t="shared" si="108"/>
        <v>5315000</v>
      </c>
      <c r="AC134" s="285">
        <f ca="1">SUM(AC148:AC155)</f>
        <v>5400000</v>
      </c>
      <c r="AD134" s="285">
        <v>0</v>
      </c>
      <c r="AE134" s="287">
        <v>0</v>
      </c>
      <c r="AF134" s="287">
        <v>0</v>
      </c>
      <c r="AG134" s="287">
        <v>0</v>
      </c>
      <c r="AH134" s="287">
        <f t="shared" si="84"/>
        <v>0</v>
      </c>
      <c r="AI134" s="287">
        <f t="shared" si="94"/>
        <v>30070.92</v>
      </c>
      <c r="AJ134" s="287">
        <v>30000</v>
      </c>
      <c r="AK134" s="287">
        <f t="shared" si="86"/>
        <v>30000</v>
      </c>
      <c r="AL134" s="287">
        <f t="shared" si="87"/>
        <v>30000</v>
      </c>
      <c r="AM134" s="287">
        <f t="shared" si="95"/>
        <v>5284929.08</v>
      </c>
      <c r="AN134" s="285">
        <v>5099477.88</v>
      </c>
      <c r="AO134" s="288" t="s">
        <v>23</v>
      </c>
      <c r="AP134" s="421"/>
      <c r="AQ134" s="289"/>
      <c r="AR134" s="289">
        <f>SUM(AR135:AR148)</f>
        <v>30070.92</v>
      </c>
      <c r="AS134" s="289">
        <f t="shared" si="100"/>
        <v>30070.92</v>
      </c>
      <c r="AT134" s="289">
        <f t="shared" si="99"/>
        <v>30070.92</v>
      </c>
      <c r="AU134" s="289">
        <f t="shared" si="98"/>
        <v>5284929.08</v>
      </c>
      <c r="AV134" s="289">
        <v>5149929.08</v>
      </c>
    </row>
    <row r="135" spans="1:51" s="269" customFormat="1" ht="45">
      <c r="A135" s="261">
        <v>17.100000000000001</v>
      </c>
      <c r="B135" s="262" t="s">
        <v>59</v>
      </c>
      <c r="C135" s="171" t="s">
        <v>351</v>
      </c>
      <c r="D135" s="276" t="s">
        <v>390</v>
      </c>
      <c r="E135" s="277" t="s">
        <v>94</v>
      </c>
      <c r="F135" s="278">
        <v>132000</v>
      </c>
      <c r="G135" s="278">
        <v>132000</v>
      </c>
      <c r="H135" s="278"/>
      <c r="I135" s="278"/>
      <c r="J135" s="278"/>
      <c r="K135" s="278"/>
      <c r="L135" s="278"/>
      <c r="M135" s="278"/>
      <c r="N135" s="278"/>
      <c r="O135" s="278"/>
      <c r="P135" s="278"/>
      <c r="Q135" s="267"/>
      <c r="R135" s="274"/>
      <c r="S135" s="274"/>
      <c r="T135" s="274"/>
      <c r="U135" s="274"/>
      <c r="V135" s="274"/>
      <c r="W135" s="274"/>
      <c r="X135" s="274"/>
      <c r="Y135" s="274"/>
      <c r="Z135" s="266">
        <v>0</v>
      </c>
      <c r="AA135" s="266">
        <f t="shared" si="92"/>
        <v>0</v>
      </c>
      <c r="AB135" s="267">
        <f t="shared" si="108"/>
        <v>132000</v>
      </c>
      <c r="AC135" s="278">
        <f ca="1">SUM(AC148:AC155)</f>
        <v>5400000</v>
      </c>
      <c r="AD135" s="278">
        <v>0</v>
      </c>
      <c r="AE135" s="267">
        <v>0</v>
      </c>
      <c r="AF135" s="267">
        <v>0</v>
      </c>
      <c r="AG135" s="267">
        <v>0</v>
      </c>
      <c r="AH135" s="267">
        <f t="shared" si="84"/>
        <v>0</v>
      </c>
      <c r="AI135" s="267">
        <f t="shared" si="94"/>
        <v>0</v>
      </c>
      <c r="AJ135" s="267">
        <v>15000</v>
      </c>
      <c r="AK135" s="267">
        <f t="shared" si="86"/>
        <v>15000</v>
      </c>
      <c r="AL135" s="267">
        <f t="shared" si="87"/>
        <v>15000</v>
      </c>
      <c r="AM135" s="267">
        <f t="shared" si="95"/>
        <v>132000</v>
      </c>
      <c r="AN135" s="278">
        <v>132000</v>
      </c>
      <c r="AO135" s="260" t="s">
        <v>118</v>
      </c>
      <c r="AP135" s="421"/>
      <c r="AQ135" s="268"/>
      <c r="AR135" s="268">
        <v>0</v>
      </c>
      <c r="AS135" s="225">
        <f t="shared" si="100"/>
        <v>0</v>
      </c>
      <c r="AT135" s="268">
        <f t="shared" si="99"/>
        <v>0</v>
      </c>
      <c r="AU135" s="268">
        <f t="shared" si="98"/>
        <v>132000</v>
      </c>
      <c r="AV135" s="268">
        <v>132000</v>
      </c>
      <c r="AX135" s="461"/>
    </row>
    <row r="136" spans="1:51" s="269" customFormat="1" ht="45">
      <c r="A136" s="261">
        <v>17.2</v>
      </c>
      <c r="B136" s="262" t="s">
        <v>59</v>
      </c>
      <c r="C136" s="171" t="s">
        <v>416</v>
      </c>
      <c r="D136" s="276" t="s">
        <v>390</v>
      </c>
      <c r="E136" s="277" t="s">
        <v>91</v>
      </c>
      <c r="F136" s="278">
        <v>35000</v>
      </c>
      <c r="G136" s="278">
        <v>35000</v>
      </c>
      <c r="H136" s="278"/>
      <c r="I136" s="278"/>
      <c r="J136" s="278"/>
      <c r="K136" s="278"/>
      <c r="L136" s="278"/>
      <c r="M136" s="278"/>
      <c r="N136" s="278"/>
      <c r="O136" s="278"/>
      <c r="P136" s="278"/>
      <c r="Q136" s="267"/>
      <c r="R136" s="274"/>
      <c r="S136" s="274"/>
      <c r="T136" s="274"/>
      <c r="U136" s="274"/>
      <c r="V136" s="274"/>
      <c r="W136" s="274"/>
      <c r="X136" s="274"/>
      <c r="Y136" s="274"/>
      <c r="Z136" s="266">
        <v>0</v>
      </c>
      <c r="AA136" s="266">
        <f t="shared" si="92"/>
        <v>0</v>
      </c>
      <c r="AB136" s="267">
        <f t="shared" si="108"/>
        <v>35000</v>
      </c>
      <c r="AC136" s="278">
        <f>SUM(AC154:AC155)</f>
        <v>0</v>
      </c>
      <c r="AD136" s="278">
        <v>0</v>
      </c>
      <c r="AE136" s="267">
        <v>0</v>
      </c>
      <c r="AF136" s="267">
        <v>0</v>
      </c>
      <c r="AG136" s="267">
        <v>0</v>
      </c>
      <c r="AH136" s="267">
        <f t="shared" si="84"/>
        <v>0</v>
      </c>
      <c r="AI136" s="267">
        <f t="shared" si="94"/>
        <v>11624.5</v>
      </c>
      <c r="AJ136" s="267">
        <v>0</v>
      </c>
      <c r="AK136" s="267">
        <f t="shared" si="86"/>
        <v>0</v>
      </c>
      <c r="AL136" s="267">
        <f t="shared" si="87"/>
        <v>0</v>
      </c>
      <c r="AM136" s="267">
        <f t="shared" si="95"/>
        <v>23375.5</v>
      </c>
      <c r="AN136" s="278">
        <v>23375.5</v>
      </c>
      <c r="AO136" s="260" t="s">
        <v>118</v>
      </c>
      <c r="AP136" s="421"/>
      <c r="AQ136" s="268"/>
      <c r="AR136" s="268">
        <v>11624.5</v>
      </c>
      <c r="AS136" s="225">
        <f t="shared" si="100"/>
        <v>11624.5</v>
      </c>
      <c r="AT136" s="268">
        <f t="shared" si="99"/>
        <v>11624.5</v>
      </c>
      <c r="AU136" s="268">
        <f t="shared" si="98"/>
        <v>23375.5</v>
      </c>
      <c r="AV136" s="268">
        <v>23375.5</v>
      </c>
      <c r="AX136" s="461"/>
    </row>
    <row r="137" spans="1:51" s="269" customFormat="1" ht="56.25">
      <c r="A137" s="261">
        <v>17.3</v>
      </c>
      <c r="B137" s="262" t="s">
        <v>59</v>
      </c>
      <c r="C137" s="171" t="s">
        <v>417</v>
      </c>
      <c r="D137" s="272" t="s">
        <v>390</v>
      </c>
      <c r="E137" s="273" t="s">
        <v>98</v>
      </c>
      <c r="F137" s="274">
        <v>210000</v>
      </c>
      <c r="G137" s="274">
        <v>149781.67000000001</v>
      </c>
      <c r="H137" s="267"/>
      <c r="I137" s="278"/>
      <c r="J137" s="278"/>
      <c r="K137" s="278"/>
      <c r="L137" s="278"/>
      <c r="M137" s="278"/>
      <c r="N137" s="278"/>
      <c r="O137" s="278"/>
      <c r="P137" s="278"/>
      <c r="Q137" s="267"/>
      <c r="R137" s="274"/>
      <c r="S137" s="274"/>
      <c r="T137" s="274"/>
      <c r="U137" s="274"/>
      <c r="V137" s="274"/>
      <c r="W137" s="274"/>
      <c r="X137" s="274"/>
      <c r="Y137" s="274"/>
      <c r="Z137" s="274">
        <v>0</v>
      </c>
      <c r="AA137" s="266">
        <f t="shared" si="92"/>
        <v>0</v>
      </c>
      <c r="AB137" s="267">
        <f t="shared" si="108"/>
        <v>210000</v>
      </c>
      <c r="AC137" s="278">
        <f>SUM(AC154:AC156)</f>
        <v>0</v>
      </c>
      <c r="AD137" s="278">
        <v>0</v>
      </c>
      <c r="AE137" s="267">
        <v>0</v>
      </c>
      <c r="AF137" s="267">
        <v>0</v>
      </c>
      <c r="AG137" s="267">
        <v>0</v>
      </c>
      <c r="AH137" s="267">
        <f t="shared" ref="AH137:AH174" si="114">SUM(AE137:AG137)</f>
        <v>0</v>
      </c>
      <c r="AI137" s="267">
        <f t="shared" si="94"/>
        <v>18446.419999999998</v>
      </c>
      <c r="AJ137" s="267">
        <v>15000</v>
      </c>
      <c r="AK137" s="267">
        <f t="shared" si="86"/>
        <v>15000</v>
      </c>
      <c r="AL137" s="267">
        <f t="shared" si="87"/>
        <v>15000</v>
      </c>
      <c r="AM137" s="267">
        <f t="shared" si="95"/>
        <v>191553.58000000002</v>
      </c>
      <c r="AN137" s="267">
        <v>191553.58</v>
      </c>
      <c r="AO137" s="260" t="s">
        <v>456</v>
      </c>
      <c r="AP137" s="421"/>
      <c r="AQ137" s="268"/>
      <c r="AR137" s="268">
        <f>248+238.89+17959.53</f>
        <v>18446.419999999998</v>
      </c>
      <c r="AS137" s="225">
        <f t="shared" si="100"/>
        <v>18446.419999999998</v>
      </c>
      <c r="AT137" s="268">
        <f t="shared" si="99"/>
        <v>18446.419999999998</v>
      </c>
      <c r="AU137" s="268">
        <f t="shared" si="98"/>
        <v>191553.58000000002</v>
      </c>
      <c r="AV137" s="268">
        <v>191553.58000000002</v>
      </c>
      <c r="AX137" s="456"/>
      <c r="AY137" s="224" t="s">
        <v>622</v>
      </c>
    </row>
    <row r="138" spans="1:51" s="269" customFormat="1" ht="123.75">
      <c r="A138" s="261">
        <v>17.399999999999999</v>
      </c>
      <c r="B138" s="262" t="s">
        <v>59</v>
      </c>
      <c r="C138" s="171" t="s">
        <v>504</v>
      </c>
      <c r="D138" s="272" t="s">
        <v>390</v>
      </c>
      <c r="E138" s="270" t="s">
        <v>513</v>
      </c>
      <c r="F138" s="274">
        <v>486724.8</v>
      </c>
      <c r="G138" s="274">
        <v>486724.8</v>
      </c>
      <c r="H138" s="267"/>
      <c r="I138" s="278"/>
      <c r="J138" s="278"/>
      <c r="K138" s="278"/>
      <c r="L138" s="278"/>
      <c r="M138" s="278"/>
      <c r="N138" s="278"/>
      <c r="O138" s="278"/>
      <c r="P138" s="278"/>
      <c r="Q138" s="267"/>
      <c r="R138" s="274"/>
      <c r="S138" s="274"/>
      <c r="T138" s="274"/>
      <c r="U138" s="274"/>
      <c r="V138" s="274"/>
      <c r="W138" s="274"/>
      <c r="X138" s="274"/>
      <c r="Y138" s="274"/>
      <c r="Z138" s="274">
        <v>0</v>
      </c>
      <c r="AA138" s="266">
        <f t="shared" si="92"/>
        <v>0</v>
      </c>
      <c r="AB138" s="267">
        <f t="shared" si="108"/>
        <v>486724.8</v>
      </c>
      <c r="AC138" s="278">
        <f>SUM(AC155:AC157)</f>
        <v>0</v>
      </c>
      <c r="AD138" s="278">
        <v>0</v>
      </c>
      <c r="AE138" s="267">
        <v>0</v>
      </c>
      <c r="AF138" s="267">
        <v>0</v>
      </c>
      <c r="AG138" s="267">
        <v>0</v>
      </c>
      <c r="AH138" s="267">
        <f t="shared" si="114"/>
        <v>0</v>
      </c>
      <c r="AI138" s="267">
        <f t="shared" si="94"/>
        <v>0</v>
      </c>
      <c r="AJ138" s="267">
        <v>0</v>
      </c>
      <c r="AK138" s="267">
        <f t="shared" si="86"/>
        <v>0</v>
      </c>
      <c r="AL138" s="267">
        <f t="shared" si="87"/>
        <v>0</v>
      </c>
      <c r="AM138" s="267">
        <f t="shared" si="95"/>
        <v>486724.8</v>
      </c>
      <c r="AN138" s="267">
        <v>486724.8</v>
      </c>
      <c r="AO138" s="260" t="s">
        <v>456</v>
      </c>
      <c r="AP138" s="421"/>
      <c r="AQ138" s="268"/>
      <c r="AR138" s="268">
        <v>0</v>
      </c>
      <c r="AS138" s="225">
        <f t="shared" si="100"/>
        <v>0</v>
      </c>
      <c r="AT138" s="268">
        <f t="shared" si="99"/>
        <v>0</v>
      </c>
      <c r="AU138" s="268">
        <f t="shared" si="98"/>
        <v>486724.8</v>
      </c>
      <c r="AV138" s="268">
        <v>486724.8</v>
      </c>
    </row>
    <row r="139" spans="1:51" s="269" customFormat="1" ht="56.25">
      <c r="A139" s="261">
        <v>17.5</v>
      </c>
      <c r="B139" s="262" t="s">
        <v>59</v>
      </c>
      <c r="C139" s="171" t="s">
        <v>498</v>
      </c>
      <c r="D139" s="276" t="s">
        <v>390</v>
      </c>
      <c r="E139" s="277" t="s">
        <v>89</v>
      </c>
      <c r="F139" s="278">
        <v>65500</v>
      </c>
      <c r="G139" s="278">
        <v>0</v>
      </c>
      <c r="H139" s="266"/>
      <c r="I139" s="267"/>
      <c r="J139" s="278"/>
      <c r="K139" s="278"/>
      <c r="L139" s="278"/>
      <c r="M139" s="267"/>
      <c r="N139" s="278"/>
      <c r="O139" s="267"/>
      <c r="P139" s="267"/>
      <c r="Q139" s="267"/>
      <c r="R139" s="278"/>
      <c r="S139" s="399"/>
      <c r="T139" s="268"/>
      <c r="Z139" s="274">
        <v>0</v>
      </c>
      <c r="AA139" s="266">
        <f t="shared" si="92"/>
        <v>0</v>
      </c>
      <c r="AB139" s="267">
        <f t="shared" si="108"/>
        <v>65500</v>
      </c>
      <c r="AC139" s="278"/>
      <c r="AD139" s="278"/>
      <c r="AE139" s="267">
        <v>0</v>
      </c>
      <c r="AF139" s="267">
        <v>0</v>
      </c>
      <c r="AG139" s="267">
        <v>0</v>
      </c>
      <c r="AH139" s="267">
        <f t="shared" si="114"/>
        <v>0</v>
      </c>
      <c r="AI139" s="267">
        <f t="shared" si="94"/>
        <v>0</v>
      </c>
      <c r="AJ139" s="267">
        <v>0</v>
      </c>
      <c r="AK139" s="267">
        <f t="shared" si="86"/>
        <v>0</v>
      </c>
      <c r="AL139" s="267">
        <f t="shared" si="87"/>
        <v>0</v>
      </c>
      <c r="AM139" s="267">
        <f t="shared" si="95"/>
        <v>65500</v>
      </c>
      <c r="AN139" s="267">
        <v>65500</v>
      </c>
      <c r="AO139" s="260" t="s">
        <v>664</v>
      </c>
      <c r="AP139" s="425"/>
      <c r="AQ139" s="268"/>
      <c r="AR139" s="268">
        <v>0</v>
      </c>
      <c r="AS139" s="225">
        <f t="shared" si="100"/>
        <v>0</v>
      </c>
      <c r="AT139" s="268">
        <f t="shared" si="99"/>
        <v>0</v>
      </c>
      <c r="AU139" s="268">
        <f t="shared" si="98"/>
        <v>65500</v>
      </c>
      <c r="AV139" s="268">
        <v>65500</v>
      </c>
    </row>
    <row r="140" spans="1:51" s="269" customFormat="1" ht="45">
      <c r="A140" s="261">
        <v>17.600000000000001</v>
      </c>
      <c r="B140" s="262" t="s">
        <v>59</v>
      </c>
      <c r="C140" s="171" t="s">
        <v>499</v>
      </c>
      <c r="D140" s="272" t="s">
        <v>390</v>
      </c>
      <c r="E140" s="273" t="s">
        <v>98</v>
      </c>
      <c r="F140" s="274">
        <v>350000</v>
      </c>
      <c r="G140" s="274">
        <v>0</v>
      </c>
      <c r="H140" s="266"/>
      <c r="I140" s="267"/>
      <c r="J140" s="278"/>
      <c r="K140" s="278"/>
      <c r="L140" s="278"/>
      <c r="M140" s="267"/>
      <c r="N140" s="278"/>
      <c r="O140" s="267"/>
      <c r="P140" s="267"/>
      <c r="Q140" s="267"/>
      <c r="R140" s="278"/>
      <c r="S140" s="399"/>
      <c r="T140" s="268"/>
      <c r="Z140" s="274">
        <v>0</v>
      </c>
      <c r="AA140" s="266">
        <f t="shared" ref="AA140:AA174" si="115">Q140+S140+X140+Z140</f>
        <v>0</v>
      </c>
      <c r="AB140" s="267">
        <f t="shared" si="108"/>
        <v>350000</v>
      </c>
      <c r="AC140" s="278"/>
      <c r="AD140" s="278"/>
      <c r="AE140" s="267">
        <v>0</v>
      </c>
      <c r="AF140" s="267">
        <v>0</v>
      </c>
      <c r="AG140" s="267">
        <v>0</v>
      </c>
      <c r="AH140" s="267">
        <f t="shared" si="114"/>
        <v>0</v>
      </c>
      <c r="AI140" s="267">
        <f t="shared" si="94"/>
        <v>0</v>
      </c>
      <c r="AJ140" s="267">
        <v>0</v>
      </c>
      <c r="AK140" s="267">
        <f t="shared" si="86"/>
        <v>0</v>
      </c>
      <c r="AL140" s="267">
        <f t="shared" si="87"/>
        <v>0</v>
      </c>
      <c r="AM140" s="267">
        <f t="shared" si="95"/>
        <v>350000</v>
      </c>
      <c r="AN140" s="267">
        <v>350000</v>
      </c>
      <c r="AO140" s="260" t="s">
        <v>286</v>
      </c>
      <c r="AP140" s="425"/>
      <c r="AQ140" s="268"/>
      <c r="AR140" s="268">
        <v>0</v>
      </c>
      <c r="AS140" s="225">
        <f t="shared" si="100"/>
        <v>0</v>
      </c>
      <c r="AT140" s="268">
        <f t="shared" si="99"/>
        <v>0</v>
      </c>
      <c r="AU140" s="268">
        <f t="shared" si="98"/>
        <v>350000</v>
      </c>
      <c r="AV140" s="268">
        <v>350000</v>
      </c>
    </row>
    <row r="141" spans="1:51" s="269" customFormat="1" ht="67.5">
      <c r="A141" s="261">
        <v>17.7</v>
      </c>
      <c r="B141" s="262" t="s">
        <v>59</v>
      </c>
      <c r="C141" s="171" t="s">
        <v>590</v>
      </c>
      <c r="D141" s="276" t="s">
        <v>390</v>
      </c>
      <c r="E141" s="277" t="s">
        <v>93</v>
      </c>
      <c r="F141" s="278">
        <v>540000</v>
      </c>
      <c r="G141" s="278">
        <v>540000</v>
      </c>
      <c r="H141" s="266"/>
      <c r="I141" s="267"/>
      <c r="J141" s="278"/>
      <c r="K141" s="278"/>
      <c r="L141" s="278"/>
      <c r="M141" s="267"/>
      <c r="N141" s="278"/>
      <c r="O141" s="267"/>
      <c r="P141" s="267"/>
      <c r="Q141" s="267"/>
      <c r="R141" s="278"/>
      <c r="S141" s="399"/>
      <c r="T141" s="268"/>
      <c r="Z141" s="274">
        <v>0</v>
      </c>
      <c r="AA141" s="266">
        <f t="shared" si="115"/>
        <v>0</v>
      </c>
      <c r="AB141" s="267">
        <f t="shared" si="108"/>
        <v>540000</v>
      </c>
      <c r="AC141" s="278"/>
      <c r="AD141" s="278"/>
      <c r="AE141" s="267">
        <v>0</v>
      </c>
      <c r="AF141" s="267">
        <v>0</v>
      </c>
      <c r="AG141" s="267">
        <v>0</v>
      </c>
      <c r="AH141" s="267">
        <f t="shared" si="114"/>
        <v>0</v>
      </c>
      <c r="AI141" s="267">
        <f t="shared" si="94"/>
        <v>0</v>
      </c>
      <c r="AJ141" s="267">
        <v>0</v>
      </c>
      <c r="AK141" s="267">
        <f t="shared" si="86"/>
        <v>0</v>
      </c>
      <c r="AL141" s="267">
        <f t="shared" si="87"/>
        <v>0</v>
      </c>
      <c r="AM141" s="267">
        <f t="shared" si="95"/>
        <v>540000</v>
      </c>
      <c r="AN141" s="267">
        <v>540000</v>
      </c>
      <c r="AO141" s="260" t="s">
        <v>118</v>
      </c>
      <c r="AP141" s="425"/>
      <c r="AQ141" s="268"/>
      <c r="AR141" s="268">
        <v>0</v>
      </c>
      <c r="AS141" s="225">
        <f t="shared" si="100"/>
        <v>0</v>
      </c>
      <c r="AT141" s="268">
        <f t="shared" si="99"/>
        <v>0</v>
      </c>
      <c r="AU141" s="268">
        <f t="shared" si="98"/>
        <v>540000</v>
      </c>
      <c r="AV141" s="268">
        <v>540000</v>
      </c>
    </row>
    <row r="142" spans="1:51" s="269" customFormat="1" ht="67.5">
      <c r="A142" s="261">
        <v>17.8</v>
      </c>
      <c r="B142" s="262" t="s">
        <v>59</v>
      </c>
      <c r="C142" s="171" t="s">
        <v>591</v>
      </c>
      <c r="D142" s="272" t="s">
        <v>390</v>
      </c>
      <c r="E142" s="273" t="s">
        <v>107</v>
      </c>
      <c r="F142" s="274">
        <v>400000</v>
      </c>
      <c r="G142" s="274">
        <v>400000</v>
      </c>
      <c r="H142" s="266"/>
      <c r="I142" s="267"/>
      <c r="J142" s="278"/>
      <c r="K142" s="278"/>
      <c r="L142" s="278"/>
      <c r="M142" s="267"/>
      <c r="N142" s="278"/>
      <c r="O142" s="267"/>
      <c r="P142" s="267"/>
      <c r="Q142" s="267"/>
      <c r="R142" s="278"/>
      <c r="S142" s="399"/>
      <c r="T142" s="268"/>
      <c r="Z142" s="274">
        <v>0</v>
      </c>
      <c r="AA142" s="267">
        <f t="shared" si="115"/>
        <v>0</v>
      </c>
      <c r="AB142" s="267">
        <f t="shared" si="108"/>
        <v>400000</v>
      </c>
      <c r="AC142" s="278"/>
      <c r="AD142" s="278"/>
      <c r="AE142" s="267">
        <v>0</v>
      </c>
      <c r="AF142" s="267">
        <v>0</v>
      </c>
      <c r="AG142" s="267">
        <v>0</v>
      </c>
      <c r="AH142" s="267">
        <f t="shared" si="114"/>
        <v>0</v>
      </c>
      <c r="AI142" s="267">
        <f t="shared" si="94"/>
        <v>0</v>
      </c>
      <c r="AJ142" s="267">
        <v>0</v>
      </c>
      <c r="AK142" s="267">
        <f t="shared" si="86"/>
        <v>0</v>
      </c>
      <c r="AL142" s="267">
        <f t="shared" si="87"/>
        <v>0</v>
      </c>
      <c r="AM142" s="267">
        <f t="shared" si="95"/>
        <v>400000</v>
      </c>
      <c r="AN142" s="267">
        <v>400000</v>
      </c>
      <c r="AO142" s="260" t="s">
        <v>118</v>
      </c>
      <c r="AP142" s="425"/>
      <c r="AQ142" s="268"/>
      <c r="AR142" s="268">
        <v>0</v>
      </c>
      <c r="AS142" s="225">
        <f t="shared" si="100"/>
        <v>0</v>
      </c>
      <c r="AT142" s="268">
        <f t="shared" si="99"/>
        <v>0</v>
      </c>
      <c r="AU142" s="268">
        <f t="shared" si="98"/>
        <v>400000</v>
      </c>
      <c r="AV142" s="268">
        <v>400000</v>
      </c>
    </row>
    <row r="143" spans="1:51" s="269" customFormat="1" ht="56.25">
      <c r="A143" s="261">
        <v>17.899999999999999</v>
      </c>
      <c r="B143" s="262" t="s">
        <v>59</v>
      </c>
      <c r="C143" s="171" t="s">
        <v>607</v>
      </c>
      <c r="D143" s="272" t="s">
        <v>390</v>
      </c>
      <c r="E143" s="273" t="s">
        <v>94</v>
      </c>
      <c r="F143" s="274">
        <v>60000</v>
      </c>
      <c r="G143" s="274">
        <v>0</v>
      </c>
      <c r="H143" s="266"/>
      <c r="I143" s="267"/>
      <c r="J143" s="278"/>
      <c r="K143" s="278"/>
      <c r="L143" s="278"/>
      <c r="M143" s="267"/>
      <c r="N143" s="278"/>
      <c r="O143" s="267"/>
      <c r="P143" s="267"/>
      <c r="Q143" s="267"/>
      <c r="R143" s="278"/>
      <c r="S143" s="399"/>
      <c r="T143" s="268"/>
      <c r="Z143" s="274">
        <v>0</v>
      </c>
      <c r="AA143" s="266">
        <f t="shared" si="115"/>
        <v>0</v>
      </c>
      <c r="AB143" s="267">
        <f t="shared" si="108"/>
        <v>60000</v>
      </c>
      <c r="AC143" s="278"/>
      <c r="AD143" s="278"/>
      <c r="AE143" s="267">
        <v>0</v>
      </c>
      <c r="AF143" s="267">
        <v>0</v>
      </c>
      <c r="AG143" s="267">
        <v>0</v>
      </c>
      <c r="AH143" s="267">
        <f t="shared" si="114"/>
        <v>0</v>
      </c>
      <c r="AI143" s="267">
        <f t="shared" si="94"/>
        <v>0</v>
      </c>
      <c r="AJ143" s="267">
        <v>0</v>
      </c>
      <c r="AK143" s="267">
        <f t="shared" ref="AK143:AK174" si="116">AH143+AJ143</f>
        <v>0</v>
      </c>
      <c r="AL143" s="267">
        <f t="shared" ref="AL143:AL174" si="117">AA143+AK143</f>
        <v>0</v>
      </c>
      <c r="AM143" s="267">
        <f t="shared" si="95"/>
        <v>60000</v>
      </c>
      <c r="AN143" s="267">
        <v>60000</v>
      </c>
      <c r="AO143" s="260" t="s">
        <v>118</v>
      </c>
      <c r="AP143" s="425"/>
      <c r="AQ143" s="268"/>
      <c r="AR143" s="268">
        <v>0</v>
      </c>
      <c r="AS143" s="225">
        <f t="shared" si="100"/>
        <v>0</v>
      </c>
      <c r="AT143" s="268">
        <f t="shared" si="99"/>
        <v>0</v>
      </c>
      <c r="AU143" s="268">
        <f t="shared" ref="AU143:AU174" si="118">F143-AT143</f>
        <v>60000</v>
      </c>
      <c r="AV143" s="268">
        <v>60000</v>
      </c>
    </row>
    <row r="144" spans="1:51" s="269" customFormat="1" ht="45">
      <c r="A144" s="291">
        <v>17.100000000000001</v>
      </c>
      <c r="B144" s="262" t="s">
        <v>59</v>
      </c>
      <c r="C144" s="171" t="s">
        <v>675</v>
      </c>
      <c r="D144" s="272" t="s">
        <v>390</v>
      </c>
      <c r="E144" s="273" t="s">
        <v>107</v>
      </c>
      <c r="F144" s="274">
        <v>200000</v>
      </c>
      <c r="G144" s="274">
        <v>0</v>
      </c>
      <c r="H144" s="266"/>
      <c r="I144" s="267"/>
      <c r="J144" s="278"/>
      <c r="K144" s="278"/>
      <c r="L144" s="278"/>
      <c r="M144" s="267"/>
      <c r="N144" s="278"/>
      <c r="O144" s="267"/>
      <c r="P144" s="267"/>
      <c r="Q144" s="267"/>
      <c r="R144" s="278"/>
      <c r="S144" s="399"/>
      <c r="T144" s="268"/>
      <c r="Z144" s="274">
        <v>0</v>
      </c>
      <c r="AA144" s="266">
        <f t="shared" si="115"/>
        <v>0</v>
      </c>
      <c r="AB144" s="267">
        <f t="shared" si="108"/>
        <v>200000</v>
      </c>
      <c r="AC144" s="278"/>
      <c r="AD144" s="278"/>
      <c r="AE144" s="267">
        <v>0</v>
      </c>
      <c r="AF144" s="267">
        <v>0</v>
      </c>
      <c r="AG144" s="267">
        <v>0</v>
      </c>
      <c r="AH144" s="267">
        <f t="shared" si="114"/>
        <v>0</v>
      </c>
      <c r="AI144" s="267">
        <f t="shared" si="94"/>
        <v>0</v>
      </c>
      <c r="AJ144" s="267">
        <v>0</v>
      </c>
      <c r="AK144" s="267">
        <f t="shared" si="116"/>
        <v>0</v>
      </c>
      <c r="AL144" s="267">
        <f t="shared" si="117"/>
        <v>0</v>
      </c>
      <c r="AM144" s="267">
        <f t="shared" si="95"/>
        <v>200000</v>
      </c>
      <c r="AN144" s="267">
        <v>200000</v>
      </c>
      <c r="AO144" s="260" t="s">
        <v>118</v>
      </c>
      <c r="AP144" s="425"/>
      <c r="AQ144" s="268"/>
      <c r="AR144" s="268">
        <v>0</v>
      </c>
      <c r="AS144" s="225">
        <f t="shared" si="100"/>
        <v>0</v>
      </c>
      <c r="AT144" s="268">
        <f t="shared" ref="AT144:AT174" si="119">AA144+AS144</f>
        <v>0</v>
      </c>
      <c r="AU144" s="268">
        <f t="shared" si="118"/>
        <v>200000</v>
      </c>
      <c r="AV144" s="268">
        <v>350000</v>
      </c>
    </row>
    <row r="145" spans="1:48" s="269" customFormat="1" ht="67.5">
      <c r="A145" s="261">
        <v>17.11</v>
      </c>
      <c r="B145" s="262" t="s">
        <v>59</v>
      </c>
      <c r="C145" s="171" t="s">
        <v>676</v>
      </c>
      <c r="D145" s="276" t="s">
        <v>390</v>
      </c>
      <c r="E145" s="277" t="s">
        <v>98</v>
      </c>
      <c r="F145" s="278">
        <v>400000</v>
      </c>
      <c r="G145" s="278">
        <v>0</v>
      </c>
      <c r="H145" s="266"/>
      <c r="I145" s="267"/>
      <c r="J145" s="278"/>
      <c r="K145" s="278"/>
      <c r="L145" s="278"/>
      <c r="M145" s="267"/>
      <c r="N145" s="278"/>
      <c r="O145" s="267"/>
      <c r="P145" s="267"/>
      <c r="Q145" s="267"/>
      <c r="R145" s="278"/>
      <c r="S145" s="399"/>
      <c r="T145" s="268"/>
      <c r="Z145" s="274">
        <v>0</v>
      </c>
      <c r="AA145" s="266">
        <f t="shared" si="115"/>
        <v>0</v>
      </c>
      <c r="AB145" s="267">
        <f t="shared" si="108"/>
        <v>400000</v>
      </c>
      <c r="AC145" s="278"/>
      <c r="AD145" s="278"/>
      <c r="AE145" s="267">
        <v>0</v>
      </c>
      <c r="AF145" s="267">
        <v>0</v>
      </c>
      <c r="AG145" s="267">
        <v>0</v>
      </c>
      <c r="AH145" s="267">
        <f t="shared" si="114"/>
        <v>0</v>
      </c>
      <c r="AI145" s="267">
        <f t="shared" si="94"/>
        <v>0</v>
      </c>
      <c r="AJ145" s="267">
        <v>0</v>
      </c>
      <c r="AK145" s="267">
        <f t="shared" si="116"/>
        <v>0</v>
      </c>
      <c r="AL145" s="267">
        <f t="shared" si="117"/>
        <v>0</v>
      </c>
      <c r="AM145" s="267">
        <f t="shared" si="95"/>
        <v>400000</v>
      </c>
      <c r="AN145" s="267">
        <v>400000</v>
      </c>
      <c r="AO145" s="260" t="s">
        <v>697</v>
      </c>
      <c r="AP145" s="425"/>
      <c r="AQ145" s="268"/>
      <c r="AR145" s="268">
        <v>0</v>
      </c>
      <c r="AS145" s="225">
        <f t="shared" si="100"/>
        <v>0</v>
      </c>
      <c r="AT145" s="268">
        <f t="shared" si="119"/>
        <v>0</v>
      </c>
      <c r="AU145" s="268">
        <f t="shared" si="118"/>
        <v>400000</v>
      </c>
      <c r="AV145" s="268">
        <v>540000</v>
      </c>
    </row>
    <row r="146" spans="1:48" s="269" customFormat="1" ht="67.5">
      <c r="A146" s="291">
        <v>17.12</v>
      </c>
      <c r="B146" s="262" t="s">
        <v>59</v>
      </c>
      <c r="C146" s="171" t="s">
        <v>677</v>
      </c>
      <c r="D146" s="272" t="s">
        <v>390</v>
      </c>
      <c r="E146" s="273" t="s">
        <v>98</v>
      </c>
      <c r="F146" s="274">
        <v>200000</v>
      </c>
      <c r="G146" s="274">
        <v>0</v>
      </c>
      <c r="H146" s="266"/>
      <c r="I146" s="267"/>
      <c r="J146" s="278"/>
      <c r="K146" s="278"/>
      <c r="L146" s="278"/>
      <c r="M146" s="267"/>
      <c r="N146" s="278"/>
      <c r="O146" s="267"/>
      <c r="P146" s="267"/>
      <c r="Q146" s="267"/>
      <c r="R146" s="278"/>
      <c r="S146" s="399"/>
      <c r="T146" s="268"/>
      <c r="Z146" s="274">
        <v>0</v>
      </c>
      <c r="AA146" s="267">
        <f t="shared" si="115"/>
        <v>0</v>
      </c>
      <c r="AB146" s="267">
        <f t="shared" si="108"/>
        <v>200000</v>
      </c>
      <c r="AC146" s="278"/>
      <c r="AD146" s="278"/>
      <c r="AE146" s="267">
        <v>0</v>
      </c>
      <c r="AF146" s="267">
        <v>0</v>
      </c>
      <c r="AG146" s="267">
        <v>0</v>
      </c>
      <c r="AH146" s="267">
        <f t="shared" si="114"/>
        <v>0</v>
      </c>
      <c r="AI146" s="267">
        <f t="shared" si="94"/>
        <v>0</v>
      </c>
      <c r="AJ146" s="267">
        <v>0</v>
      </c>
      <c r="AK146" s="267">
        <f t="shared" si="116"/>
        <v>0</v>
      </c>
      <c r="AL146" s="267">
        <f t="shared" si="117"/>
        <v>0</v>
      </c>
      <c r="AM146" s="267">
        <f t="shared" si="95"/>
        <v>200000</v>
      </c>
      <c r="AN146" s="267">
        <v>200000</v>
      </c>
      <c r="AO146" s="260" t="s">
        <v>697</v>
      </c>
      <c r="AP146" s="425"/>
      <c r="AQ146" s="268"/>
      <c r="AR146" s="268">
        <v>0</v>
      </c>
      <c r="AS146" s="225">
        <f t="shared" si="100"/>
        <v>0</v>
      </c>
      <c r="AT146" s="268">
        <f t="shared" si="119"/>
        <v>0</v>
      </c>
      <c r="AU146" s="268">
        <f t="shared" si="118"/>
        <v>200000</v>
      </c>
      <c r="AV146" s="268">
        <v>400000</v>
      </c>
    </row>
    <row r="147" spans="1:48" s="269" customFormat="1" ht="67.5">
      <c r="A147" s="261">
        <v>17.13</v>
      </c>
      <c r="B147" s="262" t="s">
        <v>59</v>
      </c>
      <c r="C147" s="171" t="s">
        <v>713</v>
      </c>
      <c r="D147" s="272" t="s">
        <v>390</v>
      </c>
      <c r="E147" s="273" t="s">
        <v>98</v>
      </c>
      <c r="F147" s="274">
        <v>215000</v>
      </c>
      <c r="G147" s="274">
        <v>0</v>
      </c>
      <c r="H147" s="266"/>
      <c r="I147" s="267"/>
      <c r="J147" s="278"/>
      <c r="K147" s="278"/>
      <c r="L147" s="278"/>
      <c r="M147" s="267"/>
      <c r="N147" s="278"/>
      <c r="O147" s="267"/>
      <c r="P147" s="267"/>
      <c r="Q147" s="267"/>
      <c r="R147" s="278"/>
      <c r="S147" s="399"/>
      <c r="T147" s="268"/>
      <c r="Z147" s="274">
        <v>0</v>
      </c>
      <c r="AA147" s="266">
        <f t="shared" si="115"/>
        <v>0</v>
      </c>
      <c r="AB147" s="267">
        <f t="shared" si="108"/>
        <v>215000</v>
      </c>
      <c r="AC147" s="278"/>
      <c r="AD147" s="278"/>
      <c r="AE147" s="267">
        <v>0</v>
      </c>
      <c r="AF147" s="267">
        <v>0</v>
      </c>
      <c r="AG147" s="267">
        <v>0</v>
      </c>
      <c r="AH147" s="267">
        <f t="shared" si="114"/>
        <v>0</v>
      </c>
      <c r="AI147" s="267">
        <f t="shared" si="94"/>
        <v>0</v>
      </c>
      <c r="AJ147" s="267">
        <v>0</v>
      </c>
      <c r="AK147" s="267">
        <f t="shared" si="116"/>
        <v>0</v>
      </c>
      <c r="AL147" s="267">
        <f t="shared" si="117"/>
        <v>0</v>
      </c>
      <c r="AM147" s="267">
        <f t="shared" si="95"/>
        <v>215000</v>
      </c>
      <c r="AN147" s="267">
        <v>215000</v>
      </c>
      <c r="AO147" s="260" t="s">
        <v>697</v>
      </c>
      <c r="AP147" s="425"/>
      <c r="AQ147" s="268"/>
      <c r="AR147" s="268">
        <v>0</v>
      </c>
      <c r="AS147" s="225">
        <f t="shared" si="100"/>
        <v>0</v>
      </c>
      <c r="AT147" s="268">
        <f t="shared" si="119"/>
        <v>0</v>
      </c>
      <c r="AU147" s="268">
        <f t="shared" si="118"/>
        <v>215000</v>
      </c>
      <c r="AV147" s="268">
        <v>60000</v>
      </c>
    </row>
    <row r="148" spans="1:48" s="269" customFormat="1" ht="56.25">
      <c r="A148" s="261">
        <v>17.14</v>
      </c>
      <c r="B148" s="262" t="s">
        <v>59</v>
      </c>
      <c r="C148" s="171" t="s">
        <v>391</v>
      </c>
      <c r="D148" s="276" t="s">
        <v>390</v>
      </c>
      <c r="E148" s="277" t="s">
        <v>95</v>
      </c>
      <c r="F148" s="278">
        <v>2020775.2</v>
      </c>
      <c r="G148" s="278">
        <v>0</v>
      </c>
      <c r="H148" s="278"/>
      <c r="I148" s="278"/>
      <c r="J148" s="278"/>
      <c r="K148" s="278"/>
      <c r="L148" s="278"/>
      <c r="M148" s="278"/>
      <c r="N148" s="278"/>
      <c r="O148" s="278"/>
      <c r="P148" s="278"/>
      <c r="Q148" s="267"/>
      <c r="R148" s="274"/>
      <c r="S148" s="274"/>
      <c r="T148" s="274"/>
      <c r="U148" s="274"/>
      <c r="V148" s="274"/>
      <c r="W148" s="274"/>
      <c r="X148" s="274"/>
      <c r="Y148" s="274"/>
      <c r="Z148" s="266">
        <v>0</v>
      </c>
      <c r="AA148" s="266">
        <f t="shared" si="115"/>
        <v>0</v>
      </c>
      <c r="AB148" s="267">
        <f t="shared" si="108"/>
        <v>2020775.2</v>
      </c>
      <c r="AC148" s="278">
        <f>SUM(AC154:AC155)</f>
        <v>0</v>
      </c>
      <c r="AD148" s="278">
        <v>0</v>
      </c>
      <c r="AE148" s="267">
        <v>0</v>
      </c>
      <c r="AF148" s="267">
        <v>0</v>
      </c>
      <c r="AG148" s="267">
        <v>0</v>
      </c>
      <c r="AH148" s="267">
        <f t="shared" si="114"/>
        <v>0</v>
      </c>
      <c r="AI148" s="267">
        <f t="shared" si="94"/>
        <v>0</v>
      </c>
      <c r="AJ148" s="267">
        <v>0</v>
      </c>
      <c r="AK148" s="267">
        <f t="shared" si="116"/>
        <v>0</v>
      </c>
      <c r="AL148" s="267">
        <f t="shared" si="117"/>
        <v>0</v>
      </c>
      <c r="AM148" s="267">
        <f t="shared" si="95"/>
        <v>2020775.2</v>
      </c>
      <c r="AN148" s="278">
        <v>1835324</v>
      </c>
      <c r="AO148" s="260" t="s">
        <v>122</v>
      </c>
      <c r="AP148" s="421"/>
      <c r="AQ148" s="268"/>
      <c r="AR148" s="268">
        <v>0</v>
      </c>
      <c r="AS148" s="225">
        <f t="shared" si="100"/>
        <v>0</v>
      </c>
      <c r="AT148" s="268">
        <f t="shared" si="119"/>
        <v>0</v>
      </c>
      <c r="AU148" s="268">
        <f t="shared" si="118"/>
        <v>2020775.2</v>
      </c>
      <c r="AV148" s="268">
        <v>2900775.2</v>
      </c>
    </row>
    <row r="149" spans="1:48" s="290" customFormat="1" ht="45">
      <c r="A149" s="281">
        <v>18</v>
      </c>
      <c r="B149" s="282" t="s">
        <v>59</v>
      </c>
      <c r="C149" s="170" t="s">
        <v>592</v>
      </c>
      <c r="D149" s="283" t="s">
        <v>593</v>
      </c>
      <c r="E149" s="284" t="s">
        <v>95</v>
      </c>
      <c r="F149" s="285">
        <v>350000</v>
      </c>
      <c r="G149" s="285">
        <f>50000+41000</f>
        <v>91000</v>
      </c>
      <c r="H149" s="285"/>
      <c r="I149" s="285"/>
      <c r="J149" s="285"/>
      <c r="K149" s="285"/>
      <c r="L149" s="285"/>
      <c r="M149" s="285"/>
      <c r="N149" s="285"/>
      <c r="O149" s="285"/>
      <c r="P149" s="285"/>
      <c r="Q149" s="287"/>
      <c r="R149" s="293"/>
      <c r="S149" s="293"/>
      <c r="T149" s="293"/>
      <c r="U149" s="293"/>
      <c r="V149" s="293"/>
      <c r="W149" s="293"/>
      <c r="X149" s="293"/>
      <c r="Y149" s="293"/>
      <c r="Z149" s="286">
        <v>0</v>
      </c>
      <c r="AA149" s="286">
        <f t="shared" si="115"/>
        <v>0</v>
      </c>
      <c r="AB149" s="287">
        <f t="shared" si="108"/>
        <v>350000</v>
      </c>
      <c r="AC149" s="285">
        <f>SUM(AC161:AC173)</f>
        <v>3510000</v>
      </c>
      <c r="AD149" s="285">
        <v>0</v>
      </c>
      <c r="AE149" s="287">
        <v>0</v>
      </c>
      <c r="AF149" s="287">
        <v>0</v>
      </c>
      <c r="AG149" s="287">
        <v>0</v>
      </c>
      <c r="AH149" s="287">
        <f t="shared" si="114"/>
        <v>0</v>
      </c>
      <c r="AI149" s="287">
        <f t="shared" si="94"/>
        <v>0</v>
      </c>
      <c r="AJ149" s="287">
        <v>0</v>
      </c>
      <c r="AK149" s="287">
        <f t="shared" si="116"/>
        <v>0</v>
      </c>
      <c r="AL149" s="287">
        <f t="shared" si="117"/>
        <v>0</v>
      </c>
      <c r="AM149" s="287">
        <f t="shared" si="95"/>
        <v>350000</v>
      </c>
      <c r="AN149" s="285">
        <v>300000</v>
      </c>
      <c r="AO149" s="288" t="s">
        <v>23</v>
      </c>
      <c r="AP149" s="421"/>
      <c r="AQ149" s="289"/>
      <c r="AR149" s="289">
        <v>0</v>
      </c>
      <c r="AS149" s="289">
        <f t="shared" si="100"/>
        <v>0</v>
      </c>
      <c r="AT149" s="289">
        <f t="shared" si="119"/>
        <v>0</v>
      </c>
      <c r="AU149" s="289">
        <f t="shared" si="118"/>
        <v>350000</v>
      </c>
      <c r="AV149" s="289">
        <f>SUM(AV150:AV153)</f>
        <v>240000</v>
      </c>
    </row>
    <row r="150" spans="1:48" s="269" customFormat="1" ht="56.25">
      <c r="A150" s="261">
        <v>18.100000000000001</v>
      </c>
      <c r="B150" s="262" t="s">
        <v>59</v>
      </c>
      <c r="C150" s="171" t="s">
        <v>508</v>
      </c>
      <c r="D150" s="276" t="s">
        <v>593</v>
      </c>
      <c r="E150" s="277" t="s">
        <v>91</v>
      </c>
      <c r="F150" s="278">
        <v>50000</v>
      </c>
      <c r="G150" s="278">
        <v>50000</v>
      </c>
      <c r="H150" s="278"/>
      <c r="I150" s="278"/>
      <c r="J150" s="278"/>
      <c r="K150" s="278"/>
      <c r="L150" s="278"/>
      <c r="M150" s="278"/>
      <c r="N150" s="278"/>
      <c r="O150" s="278"/>
      <c r="P150" s="278"/>
      <c r="Q150" s="267"/>
      <c r="R150" s="274"/>
      <c r="S150" s="274"/>
      <c r="T150" s="274"/>
      <c r="U150" s="274"/>
      <c r="V150" s="274"/>
      <c r="W150" s="274"/>
      <c r="X150" s="274"/>
      <c r="Y150" s="274"/>
      <c r="Z150" s="266">
        <v>0</v>
      </c>
      <c r="AA150" s="266">
        <f t="shared" si="115"/>
        <v>0</v>
      </c>
      <c r="AB150" s="267">
        <f t="shared" si="108"/>
        <v>50000</v>
      </c>
      <c r="AC150" s="278">
        <f>SUM(AC160:AC173)</f>
        <v>3780000</v>
      </c>
      <c r="AD150" s="278">
        <v>0</v>
      </c>
      <c r="AE150" s="267">
        <v>0</v>
      </c>
      <c r="AF150" s="267">
        <v>0</v>
      </c>
      <c r="AG150" s="267">
        <v>0</v>
      </c>
      <c r="AH150" s="267">
        <f t="shared" si="114"/>
        <v>0</v>
      </c>
      <c r="AI150" s="267">
        <f t="shared" si="94"/>
        <v>0</v>
      </c>
      <c r="AJ150" s="267">
        <v>0</v>
      </c>
      <c r="AK150" s="267">
        <f t="shared" si="116"/>
        <v>0</v>
      </c>
      <c r="AL150" s="267">
        <f t="shared" si="117"/>
        <v>0</v>
      </c>
      <c r="AM150" s="267">
        <f t="shared" si="95"/>
        <v>50000</v>
      </c>
      <c r="AN150" s="278">
        <v>50000</v>
      </c>
      <c r="AO150" s="260" t="s">
        <v>280</v>
      </c>
      <c r="AP150" s="421"/>
      <c r="AQ150" s="268"/>
      <c r="AR150" s="268">
        <v>0</v>
      </c>
      <c r="AS150" s="225">
        <f>AE150+AR150</f>
        <v>0</v>
      </c>
      <c r="AT150" s="268">
        <f t="shared" si="119"/>
        <v>0</v>
      </c>
      <c r="AU150" s="268">
        <f t="shared" si="118"/>
        <v>50000</v>
      </c>
      <c r="AV150" s="268">
        <v>50000</v>
      </c>
    </row>
    <row r="151" spans="1:48" s="269" customFormat="1" ht="67.5">
      <c r="A151" s="261">
        <v>18.2</v>
      </c>
      <c r="B151" s="262" t="s">
        <v>59</v>
      </c>
      <c r="C151" s="171" t="s">
        <v>494</v>
      </c>
      <c r="D151" s="276" t="s">
        <v>593</v>
      </c>
      <c r="E151" s="277" t="s">
        <v>89</v>
      </c>
      <c r="F151" s="278">
        <v>250000</v>
      </c>
      <c r="G151" s="278">
        <v>0</v>
      </c>
      <c r="H151" s="278"/>
      <c r="I151" s="278"/>
      <c r="J151" s="278"/>
      <c r="K151" s="278"/>
      <c r="L151" s="278"/>
      <c r="M151" s="278"/>
      <c r="N151" s="278"/>
      <c r="O151" s="278"/>
      <c r="P151" s="278"/>
      <c r="Q151" s="267"/>
      <c r="R151" s="274"/>
      <c r="S151" s="274"/>
      <c r="T151" s="274"/>
      <c r="U151" s="274"/>
      <c r="V151" s="274"/>
      <c r="W151" s="274"/>
      <c r="X151" s="274"/>
      <c r="Y151" s="274"/>
      <c r="Z151" s="266">
        <v>0</v>
      </c>
      <c r="AA151" s="266">
        <f t="shared" si="115"/>
        <v>0</v>
      </c>
      <c r="AB151" s="267">
        <f t="shared" si="108"/>
        <v>250000</v>
      </c>
      <c r="AC151" s="278">
        <f>SUM(AC160:AC173)</f>
        <v>3780000</v>
      </c>
      <c r="AD151" s="278">
        <v>0</v>
      </c>
      <c r="AE151" s="267">
        <v>0</v>
      </c>
      <c r="AF151" s="267">
        <v>0</v>
      </c>
      <c r="AG151" s="267">
        <v>0</v>
      </c>
      <c r="AH151" s="267">
        <f t="shared" si="114"/>
        <v>0</v>
      </c>
      <c r="AI151" s="267">
        <f t="shared" si="94"/>
        <v>0</v>
      </c>
      <c r="AJ151" s="267">
        <v>0</v>
      </c>
      <c r="AK151" s="267">
        <f t="shared" si="116"/>
        <v>0</v>
      </c>
      <c r="AL151" s="267">
        <f t="shared" si="117"/>
        <v>0</v>
      </c>
      <c r="AM151" s="267">
        <f t="shared" si="95"/>
        <v>250000</v>
      </c>
      <c r="AN151" s="278">
        <v>200000</v>
      </c>
      <c r="AO151" s="260" t="s">
        <v>595</v>
      </c>
      <c r="AP151" s="421"/>
      <c r="AQ151" s="268"/>
      <c r="AR151" s="268">
        <v>0</v>
      </c>
      <c r="AS151" s="225">
        <f t="shared" si="100"/>
        <v>0</v>
      </c>
      <c r="AT151" s="268">
        <f t="shared" si="119"/>
        <v>0</v>
      </c>
      <c r="AU151" s="268">
        <f t="shared" si="118"/>
        <v>250000</v>
      </c>
      <c r="AV151" s="268">
        <v>140000</v>
      </c>
    </row>
    <row r="152" spans="1:48" s="269" customFormat="1" ht="78.75">
      <c r="A152" s="261">
        <v>18.3</v>
      </c>
      <c r="B152" s="262" t="s">
        <v>59</v>
      </c>
      <c r="C152" s="171" t="s">
        <v>463</v>
      </c>
      <c r="D152" s="276" t="s">
        <v>593</v>
      </c>
      <c r="E152" s="277" t="s">
        <v>126</v>
      </c>
      <c r="F152" s="278">
        <v>41000</v>
      </c>
      <c r="G152" s="278">
        <v>41000</v>
      </c>
      <c r="H152" s="278"/>
      <c r="I152" s="278"/>
      <c r="J152" s="278"/>
      <c r="K152" s="278"/>
      <c r="L152" s="278"/>
      <c r="M152" s="278"/>
      <c r="N152" s="278"/>
      <c r="O152" s="278"/>
      <c r="P152" s="278"/>
      <c r="Q152" s="267"/>
      <c r="R152" s="274"/>
      <c r="S152" s="274"/>
      <c r="T152" s="274"/>
      <c r="U152" s="274"/>
      <c r="V152" s="274"/>
      <c r="W152" s="274"/>
      <c r="X152" s="274"/>
      <c r="Y152" s="274"/>
      <c r="Z152" s="266">
        <v>0</v>
      </c>
      <c r="AA152" s="266">
        <f t="shared" si="115"/>
        <v>0</v>
      </c>
      <c r="AB152" s="267">
        <f t="shared" si="108"/>
        <v>41000</v>
      </c>
      <c r="AC152" s="278">
        <f>SUM(AC160:AC173)</f>
        <v>3780000</v>
      </c>
      <c r="AD152" s="278">
        <v>0</v>
      </c>
      <c r="AE152" s="267">
        <v>0</v>
      </c>
      <c r="AF152" s="267">
        <v>0</v>
      </c>
      <c r="AG152" s="267">
        <v>0</v>
      </c>
      <c r="AH152" s="267">
        <f t="shared" si="114"/>
        <v>0</v>
      </c>
      <c r="AI152" s="267">
        <f t="shared" si="94"/>
        <v>0</v>
      </c>
      <c r="AJ152" s="267">
        <v>0</v>
      </c>
      <c r="AK152" s="267">
        <f t="shared" si="116"/>
        <v>0</v>
      </c>
      <c r="AL152" s="267">
        <f t="shared" si="117"/>
        <v>0</v>
      </c>
      <c r="AM152" s="267">
        <f t="shared" si="95"/>
        <v>41000</v>
      </c>
      <c r="AN152" s="278">
        <v>41000</v>
      </c>
      <c r="AO152" s="260" t="s">
        <v>699</v>
      </c>
      <c r="AP152" s="421"/>
      <c r="AQ152" s="268"/>
      <c r="AR152" s="268">
        <v>0</v>
      </c>
      <c r="AS152" s="225">
        <f t="shared" si="100"/>
        <v>0</v>
      </c>
      <c r="AT152" s="268">
        <f t="shared" si="119"/>
        <v>0</v>
      </c>
      <c r="AU152" s="268">
        <f t="shared" si="118"/>
        <v>41000</v>
      </c>
      <c r="AV152" s="268">
        <v>41000</v>
      </c>
    </row>
    <row r="153" spans="1:48" s="269" customFormat="1" ht="45">
      <c r="A153" s="261">
        <v>18.399999999999999</v>
      </c>
      <c r="B153" s="262" t="s">
        <v>59</v>
      </c>
      <c r="C153" s="171" t="s">
        <v>594</v>
      </c>
      <c r="D153" s="276" t="s">
        <v>593</v>
      </c>
      <c r="E153" s="277" t="s">
        <v>95</v>
      </c>
      <c r="F153" s="278">
        <v>9000</v>
      </c>
      <c r="G153" s="278">
        <v>0</v>
      </c>
      <c r="H153" s="278"/>
      <c r="I153" s="278"/>
      <c r="J153" s="278"/>
      <c r="K153" s="278"/>
      <c r="L153" s="278"/>
      <c r="M153" s="278"/>
      <c r="N153" s="278"/>
      <c r="O153" s="278"/>
      <c r="P153" s="278"/>
      <c r="Q153" s="267"/>
      <c r="R153" s="274"/>
      <c r="S153" s="274"/>
      <c r="T153" s="274"/>
      <c r="U153" s="274"/>
      <c r="V153" s="274"/>
      <c r="W153" s="274"/>
      <c r="X153" s="274"/>
      <c r="Y153" s="274"/>
      <c r="Z153" s="266">
        <v>0</v>
      </c>
      <c r="AA153" s="266">
        <f t="shared" si="115"/>
        <v>0</v>
      </c>
      <c r="AB153" s="267">
        <f t="shared" si="108"/>
        <v>9000</v>
      </c>
      <c r="AC153" s="278">
        <f ca="1">SUM(AC175:AC177)</f>
        <v>1350000</v>
      </c>
      <c r="AD153" s="278">
        <v>0</v>
      </c>
      <c r="AE153" s="267">
        <v>0</v>
      </c>
      <c r="AF153" s="267">
        <v>0</v>
      </c>
      <c r="AG153" s="267">
        <v>0</v>
      </c>
      <c r="AH153" s="267">
        <f t="shared" si="114"/>
        <v>0</v>
      </c>
      <c r="AI153" s="267">
        <f t="shared" si="94"/>
        <v>0</v>
      </c>
      <c r="AJ153" s="267">
        <v>0</v>
      </c>
      <c r="AK153" s="267">
        <f t="shared" si="116"/>
        <v>0</v>
      </c>
      <c r="AL153" s="267">
        <f t="shared" si="117"/>
        <v>0</v>
      </c>
      <c r="AM153" s="267">
        <f t="shared" si="95"/>
        <v>9000</v>
      </c>
      <c r="AN153" s="278">
        <v>9000</v>
      </c>
      <c r="AO153" s="260" t="s">
        <v>122</v>
      </c>
      <c r="AP153" s="421"/>
      <c r="AQ153" s="268"/>
      <c r="AR153" s="268">
        <v>0</v>
      </c>
      <c r="AS153" s="225">
        <f t="shared" si="100"/>
        <v>0</v>
      </c>
      <c r="AT153" s="268">
        <f t="shared" si="119"/>
        <v>0</v>
      </c>
      <c r="AU153" s="268">
        <f t="shared" si="118"/>
        <v>9000</v>
      </c>
      <c r="AV153" s="268">
        <v>9000</v>
      </c>
    </row>
    <row r="154" spans="1:48" s="269" customFormat="1" ht="45">
      <c r="A154" s="261">
        <v>19</v>
      </c>
      <c r="B154" s="262" t="s">
        <v>213</v>
      </c>
      <c r="C154" s="171" t="s">
        <v>380</v>
      </c>
      <c r="D154" s="276" t="s">
        <v>276</v>
      </c>
      <c r="E154" s="272" t="s">
        <v>104</v>
      </c>
      <c r="F154" s="267">
        <v>775310.19</v>
      </c>
      <c r="G154" s="267">
        <v>705310.19</v>
      </c>
      <c r="H154" s="279">
        <v>0</v>
      </c>
      <c r="I154" s="264">
        <f t="shared" ref="I154:I157" si="120">G154-H154</f>
        <v>705310.19</v>
      </c>
      <c r="J154" s="266">
        <v>0</v>
      </c>
      <c r="K154" s="266">
        <v>0</v>
      </c>
      <c r="L154" s="266">
        <v>0</v>
      </c>
      <c r="M154" s="265">
        <f t="shared" ref="M154:M174" si="121">SUM(J154:L154)</f>
        <v>0</v>
      </c>
      <c r="N154" s="265">
        <v>0</v>
      </c>
      <c r="O154" s="266">
        <f t="shared" ref="O154:O174" si="122">M154+N154</f>
        <v>0</v>
      </c>
      <c r="P154" s="266">
        <v>0</v>
      </c>
      <c r="Q154" s="266">
        <f t="shared" ref="Q154:Q157" si="123">H154+P154</f>
        <v>0</v>
      </c>
      <c r="R154" s="267">
        <f t="shared" ref="R154:R174" si="124">F154-Q154</f>
        <v>775310.19</v>
      </c>
      <c r="S154" s="266">
        <v>0</v>
      </c>
      <c r="T154" s="266">
        <v>0</v>
      </c>
      <c r="U154" s="266">
        <v>0</v>
      </c>
      <c r="V154" s="265">
        <f t="shared" ref="V154:V174" si="125">SUM(S154:U154)</f>
        <v>0</v>
      </c>
      <c r="W154" s="265">
        <v>0</v>
      </c>
      <c r="X154" s="265">
        <v>0</v>
      </c>
      <c r="Y154" s="266">
        <f t="shared" si="6"/>
        <v>0</v>
      </c>
      <c r="Z154" s="266">
        <v>0</v>
      </c>
      <c r="AA154" s="266">
        <f t="shared" si="115"/>
        <v>0</v>
      </c>
      <c r="AB154" s="267">
        <f t="shared" si="7"/>
        <v>775310.19</v>
      </c>
      <c r="AC154" s="280">
        <v>0</v>
      </c>
      <c r="AD154" s="280">
        <v>500000</v>
      </c>
      <c r="AE154" s="267">
        <v>0</v>
      </c>
      <c r="AF154" s="267">
        <v>0</v>
      </c>
      <c r="AG154" s="267">
        <v>0</v>
      </c>
      <c r="AH154" s="267">
        <f t="shared" si="114"/>
        <v>0</v>
      </c>
      <c r="AI154" s="267">
        <f t="shared" ref="AI154:AI174" si="126">AA154+AS154</f>
        <v>0</v>
      </c>
      <c r="AJ154" s="267">
        <v>0</v>
      </c>
      <c r="AK154" s="267">
        <f t="shared" si="116"/>
        <v>0</v>
      </c>
      <c r="AL154" s="267">
        <f t="shared" si="117"/>
        <v>0</v>
      </c>
      <c r="AM154" s="267">
        <f t="shared" ref="AM154:AM174" si="127">F154-AI154</f>
        <v>775310.19</v>
      </c>
      <c r="AN154" s="280">
        <v>200000</v>
      </c>
      <c r="AO154" s="260" t="s">
        <v>280</v>
      </c>
      <c r="AP154" s="421"/>
      <c r="AQ154" s="268"/>
      <c r="AR154" s="268">
        <v>0</v>
      </c>
      <c r="AS154" s="225">
        <f t="shared" si="100"/>
        <v>0</v>
      </c>
      <c r="AT154" s="268">
        <f t="shared" si="119"/>
        <v>0</v>
      </c>
      <c r="AU154" s="268">
        <f t="shared" si="118"/>
        <v>775310.19</v>
      </c>
      <c r="AV154" s="268">
        <v>390000</v>
      </c>
    </row>
    <row r="155" spans="1:48" s="269" customFormat="1" ht="51">
      <c r="A155" s="261">
        <v>20</v>
      </c>
      <c r="B155" s="262" t="s">
        <v>356</v>
      </c>
      <c r="C155" s="171" t="s">
        <v>357</v>
      </c>
      <c r="D155" s="272" t="s">
        <v>358</v>
      </c>
      <c r="E155" s="272" t="s">
        <v>104</v>
      </c>
      <c r="F155" s="267">
        <v>689735.93</v>
      </c>
      <c r="G155" s="267">
        <v>689735.93</v>
      </c>
      <c r="H155" s="279">
        <v>0</v>
      </c>
      <c r="I155" s="264">
        <f t="shared" si="120"/>
        <v>689735.93</v>
      </c>
      <c r="J155" s="266">
        <v>0</v>
      </c>
      <c r="K155" s="266">
        <v>0</v>
      </c>
      <c r="L155" s="266">
        <v>0</v>
      </c>
      <c r="M155" s="265">
        <f t="shared" si="121"/>
        <v>0</v>
      </c>
      <c r="N155" s="265">
        <v>0</v>
      </c>
      <c r="O155" s="266">
        <f t="shared" si="122"/>
        <v>0</v>
      </c>
      <c r="P155" s="266">
        <v>0</v>
      </c>
      <c r="Q155" s="266">
        <f t="shared" si="123"/>
        <v>0</v>
      </c>
      <c r="R155" s="267">
        <f t="shared" si="124"/>
        <v>689735.93</v>
      </c>
      <c r="S155" s="266">
        <v>0</v>
      </c>
      <c r="T155" s="266">
        <v>0</v>
      </c>
      <c r="U155" s="266">
        <v>0</v>
      </c>
      <c r="V155" s="265">
        <f t="shared" si="125"/>
        <v>0</v>
      </c>
      <c r="W155" s="265">
        <v>0</v>
      </c>
      <c r="X155" s="265">
        <v>0</v>
      </c>
      <c r="Y155" s="266">
        <f t="shared" ref="Y155:Y174" si="128">V155+W155</f>
        <v>0</v>
      </c>
      <c r="Z155" s="266">
        <v>160583.63</v>
      </c>
      <c r="AA155" s="266">
        <f t="shared" si="115"/>
        <v>160583.63</v>
      </c>
      <c r="AB155" s="267">
        <f t="shared" si="7"/>
        <v>529152.30000000005</v>
      </c>
      <c r="AC155" s="280">
        <v>0</v>
      </c>
      <c r="AD155" s="280">
        <v>200000</v>
      </c>
      <c r="AE155" s="267">
        <v>0</v>
      </c>
      <c r="AF155" s="267">
        <v>0</v>
      </c>
      <c r="AG155" s="267">
        <v>0</v>
      </c>
      <c r="AH155" s="267">
        <f t="shared" si="114"/>
        <v>0</v>
      </c>
      <c r="AI155" s="267">
        <f t="shared" si="126"/>
        <v>160583.63</v>
      </c>
      <c r="AJ155" s="267">
        <v>0</v>
      </c>
      <c r="AK155" s="267">
        <f t="shared" si="116"/>
        <v>0</v>
      </c>
      <c r="AL155" s="267">
        <f t="shared" si="117"/>
        <v>160583.63</v>
      </c>
      <c r="AM155" s="267">
        <f t="shared" si="127"/>
        <v>529152.30000000005</v>
      </c>
      <c r="AN155" s="267">
        <v>1000</v>
      </c>
      <c r="AO155" s="260" t="s">
        <v>700</v>
      </c>
      <c r="AP155" s="421"/>
      <c r="AQ155" s="268"/>
      <c r="AR155" s="268">
        <v>0</v>
      </c>
      <c r="AS155" s="225">
        <f t="shared" si="100"/>
        <v>0</v>
      </c>
      <c r="AT155" s="268">
        <f t="shared" si="119"/>
        <v>160583.63</v>
      </c>
      <c r="AU155" s="268">
        <f t="shared" si="118"/>
        <v>529152.30000000005</v>
      </c>
      <c r="AV155" s="268">
        <v>529152.30000000005</v>
      </c>
    </row>
    <row r="156" spans="1:48" s="269" customFormat="1" ht="56.25">
      <c r="A156" s="261">
        <v>21</v>
      </c>
      <c r="B156" s="262" t="s">
        <v>356</v>
      </c>
      <c r="C156" s="171" t="s">
        <v>360</v>
      </c>
      <c r="D156" s="272" t="s">
        <v>361</v>
      </c>
      <c r="E156" s="272" t="s">
        <v>132</v>
      </c>
      <c r="F156" s="267">
        <v>183316.45</v>
      </c>
      <c r="G156" s="267">
        <v>183316.45</v>
      </c>
      <c r="H156" s="279">
        <v>0</v>
      </c>
      <c r="I156" s="264">
        <f t="shared" si="120"/>
        <v>183316.45</v>
      </c>
      <c r="J156" s="266">
        <v>0</v>
      </c>
      <c r="K156" s="266">
        <v>0</v>
      </c>
      <c r="L156" s="266">
        <v>0</v>
      </c>
      <c r="M156" s="265">
        <f t="shared" si="121"/>
        <v>0</v>
      </c>
      <c r="N156" s="265">
        <v>0</v>
      </c>
      <c r="O156" s="266">
        <f t="shared" si="122"/>
        <v>0</v>
      </c>
      <c r="P156" s="266">
        <v>0</v>
      </c>
      <c r="Q156" s="266">
        <f t="shared" si="123"/>
        <v>0</v>
      </c>
      <c r="R156" s="267">
        <f t="shared" si="124"/>
        <v>183316.45</v>
      </c>
      <c r="S156" s="266">
        <v>0</v>
      </c>
      <c r="T156" s="266">
        <v>0</v>
      </c>
      <c r="U156" s="266">
        <v>0</v>
      </c>
      <c r="V156" s="265">
        <f t="shared" si="125"/>
        <v>0</v>
      </c>
      <c r="W156" s="265">
        <v>0</v>
      </c>
      <c r="X156" s="265">
        <v>0</v>
      </c>
      <c r="Y156" s="266">
        <f t="shared" si="128"/>
        <v>0</v>
      </c>
      <c r="Z156" s="266">
        <v>7227.45</v>
      </c>
      <c r="AA156" s="266">
        <f t="shared" si="115"/>
        <v>7227.45</v>
      </c>
      <c r="AB156" s="267">
        <f t="shared" si="7"/>
        <v>176089</v>
      </c>
      <c r="AC156" s="280">
        <v>0</v>
      </c>
      <c r="AD156" s="280">
        <v>20000</v>
      </c>
      <c r="AE156" s="267">
        <v>0</v>
      </c>
      <c r="AF156" s="267">
        <v>0</v>
      </c>
      <c r="AG156" s="267">
        <v>0</v>
      </c>
      <c r="AH156" s="267">
        <f t="shared" si="114"/>
        <v>0</v>
      </c>
      <c r="AI156" s="267">
        <f t="shared" si="126"/>
        <v>7227.45</v>
      </c>
      <c r="AJ156" s="267">
        <v>0</v>
      </c>
      <c r="AK156" s="267">
        <f t="shared" si="116"/>
        <v>0</v>
      </c>
      <c r="AL156" s="267">
        <f t="shared" si="117"/>
        <v>7227.45</v>
      </c>
      <c r="AM156" s="267">
        <f t="shared" si="127"/>
        <v>176089</v>
      </c>
      <c r="AN156" s="267">
        <v>1000</v>
      </c>
      <c r="AO156" s="260" t="s">
        <v>359</v>
      </c>
      <c r="AP156" s="421"/>
      <c r="AQ156" s="268"/>
      <c r="AR156" s="268">
        <v>0</v>
      </c>
      <c r="AS156" s="225">
        <f t="shared" si="100"/>
        <v>0</v>
      </c>
      <c r="AT156" s="268">
        <f t="shared" si="119"/>
        <v>7227.45</v>
      </c>
      <c r="AU156" s="268">
        <f t="shared" si="118"/>
        <v>176089</v>
      </c>
      <c r="AV156" s="268">
        <v>1300</v>
      </c>
    </row>
    <row r="157" spans="1:48" s="269" customFormat="1" ht="51">
      <c r="A157" s="261">
        <v>22</v>
      </c>
      <c r="B157" s="262" t="s">
        <v>356</v>
      </c>
      <c r="C157" s="171" t="s">
        <v>381</v>
      </c>
      <c r="D157" s="272" t="s">
        <v>382</v>
      </c>
      <c r="E157" s="272" t="s">
        <v>91</v>
      </c>
      <c r="F157" s="267">
        <v>160000</v>
      </c>
      <c r="G157" s="267">
        <v>160000</v>
      </c>
      <c r="H157" s="279">
        <v>0</v>
      </c>
      <c r="I157" s="264">
        <f t="shared" si="120"/>
        <v>160000</v>
      </c>
      <c r="J157" s="266">
        <v>0</v>
      </c>
      <c r="K157" s="266">
        <v>0</v>
      </c>
      <c r="L157" s="266">
        <v>0</v>
      </c>
      <c r="M157" s="265">
        <f t="shared" si="121"/>
        <v>0</v>
      </c>
      <c r="N157" s="265">
        <v>0</v>
      </c>
      <c r="O157" s="266">
        <f t="shared" si="122"/>
        <v>0</v>
      </c>
      <c r="P157" s="266">
        <v>0</v>
      </c>
      <c r="Q157" s="266">
        <f t="shared" si="123"/>
        <v>0</v>
      </c>
      <c r="R157" s="267">
        <f t="shared" si="124"/>
        <v>160000</v>
      </c>
      <c r="S157" s="266">
        <v>0</v>
      </c>
      <c r="T157" s="266">
        <v>0</v>
      </c>
      <c r="U157" s="266">
        <v>0</v>
      </c>
      <c r="V157" s="265">
        <f t="shared" si="125"/>
        <v>0</v>
      </c>
      <c r="W157" s="265">
        <v>0</v>
      </c>
      <c r="X157" s="265">
        <v>0</v>
      </c>
      <c r="Y157" s="266">
        <f t="shared" si="128"/>
        <v>0</v>
      </c>
      <c r="Z157" s="266">
        <v>89.91</v>
      </c>
      <c r="AA157" s="266">
        <f t="shared" si="115"/>
        <v>89.91</v>
      </c>
      <c r="AB157" s="267">
        <f t="shared" si="7"/>
        <v>159910.09</v>
      </c>
      <c r="AC157" s="280">
        <v>0</v>
      </c>
      <c r="AD157" s="280">
        <v>0</v>
      </c>
      <c r="AE157" s="267">
        <v>0</v>
      </c>
      <c r="AF157" s="267">
        <v>0</v>
      </c>
      <c r="AG157" s="267">
        <v>0</v>
      </c>
      <c r="AH157" s="267">
        <f t="shared" si="114"/>
        <v>0</v>
      </c>
      <c r="AI157" s="267">
        <f t="shared" si="126"/>
        <v>89.91</v>
      </c>
      <c r="AJ157" s="267">
        <v>0</v>
      </c>
      <c r="AK157" s="267">
        <f t="shared" si="116"/>
        <v>0</v>
      </c>
      <c r="AL157" s="267">
        <f t="shared" si="117"/>
        <v>89.91</v>
      </c>
      <c r="AM157" s="267">
        <f t="shared" si="127"/>
        <v>159910.09</v>
      </c>
      <c r="AN157" s="267">
        <v>1000</v>
      </c>
      <c r="AO157" s="260" t="s">
        <v>383</v>
      </c>
      <c r="AP157" s="421"/>
      <c r="AQ157" s="268"/>
      <c r="AR157" s="268">
        <v>0</v>
      </c>
      <c r="AS157" s="225">
        <f t="shared" si="100"/>
        <v>0</v>
      </c>
      <c r="AT157" s="268">
        <f t="shared" si="119"/>
        <v>89.91</v>
      </c>
      <c r="AU157" s="268">
        <f t="shared" si="118"/>
        <v>159910.09</v>
      </c>
      <c r="AV157" s="268">
        <v>26000</v>
      </c>
    </row>
    <row r="158" spans="1:48" s="269" customFormat="1" ht="56.25">
      <c r="A158" s="261">
        <v>23</v>
      </c>
      <c r="B158" s="262" t="s">
        <v>53</v>
      </c>
      <c r="C158" s="171" t="s">
        <v>571</v>
      </c>
      <c r="D158" s="272" t="s">
        <v>572</v>
      </c>
      <c r="E158" s="272" t="s">
        <v>515</v>
      </c>
      <c r="F158" s="267">
        <v>190000</v>
      </c>
      <c r="G158" s="267">
        <v>190000</v>
      </c>
      <c r="H158" s="279">
        <v>0</v>
      </c>
      <c r="I158" s="264">
        <f t="shared" ref="I158:I174" si="129">F158-H158</f>
        <v>190000</v>
      </c>
      <c r="J158" s="266">
        <v>0</v>
      </c>
      <c r="K158" s="266">
        <v>0</v>
      </c>
      <c r="L158" s="266">
        <v>0</v>
      </c>
      <c r="M158" s="265">
        <f t="shared" si="121"/>
        <v>0</v>
      </c>
      <c r="N158" s="265">
        <v>0</v>
      </c>
      <c r="O158" s="266">
        <f t="shared" si="122"/>
        <v>0</v>
      </c>
      <c r="P158" s="266">
        <v>0</v>
      </c>
      <c r="Q158" s="266">
        <v>0</v>
      </c>
      <c r="R158" s="267">
        <f t="shared" si="124"/>
        <v>190000</v>
      </c>
      <c r="S158" s="266">
        <v>0</v>
      </c>
      <c r="T158" s="266">
        <v>0</v>
      </c>
      <c r="U158" s="266">
        <v>0</v>
      </c>
      <c r="V158" s="265">
        <f t="shared" si="125"/>
        <v>0</v>
      </c>
      <c r="W158" s="265">
        <v>0</v>
      </c>
      <c r="X158" s="265">
        <v>0</v>
      </c>
      <c r="Y158" s="266">
        <f t="shared" si="128"/>
        <v>0</v>
      </c>
      <c r="Z158" s="266">
        <v>0</v>
      </c>
      <c r="AA158" s="266">
        <f t="shared" si="115"/>
        <v>0</v>
      </c>
      <c r="AB158" s="267">
        <f t="shared" ref="AB158:AB174" si="130">F158-AA158</f>
        <v>190000</v>
      </c>
      <c r="AC158" s="280">
        <v>270000</v>
      </c>
      <c r="AD158" s="280">
        <v>0</v>
      </c>
      <c r="AE158" s="280">
        <v>0</v>
      </c>
      <c r="AF158" s="267">
        <v>0</v>
      </c>
      <c r="AG158" s="267">
        <v>0</v>
      </c>
      <c r="AH158" s="267">
        <f t="shared" si="114"/>
        <v>0</v>
      </c>
      <c r="AI158" s="267">
        <f t="shared" si="126"/>
        <v>0</v>
      </c>
      <c r="AJ158" s="267">
        <v>0</v>
      </c>
      <c r="AK158" s="267">
        <f t="shared" si="116"/>
        <v>0</v>
      </c>
      <c r="AL158" s="267">
        <f t="shared" si="117"/>
        <v>0</v>
      </c>
      <c r="AM158" s="267">
        <f t="shared" si="127"/>
        <v>190000</v>
      </c>
      <c r="AN158" s="267">
        <v>50000</v>
      </c>
      <c r="AO158" s="260" t="s">
        <v>134</v>
      </c>
      <c r="AQ158" s="268"/>
      <c r="AR158" s="268">
        <v>0</v>
      </c>
      <c r="AS158" s="225">
        <f t="shared" si="100"/>
        <v>0</v>
      </c>
      <c r="AT158" s="268">
        <f t="shared" si="119"/>
        <v>0</v>
      </c>
      <c r="AU158" s="268">
        <f t="shared" si="118"/>
        <v>190000</v>
      </c>
      <c r="AV158" s="268">
        <v>36000</v>
      </c>
    </row>
    <row r="159" spans="1:48" s="269" customFormat="1" ht="78.75">
      <c r="A159" s="261">
        <v>24</v>
      </c>
      <c r="B159" s="262" t="s">
        <v>55</v>
      </c>
      <c r="C159" s="171" t="s">
        <v>584</v>
      </c>
      <c r="D159" s="272" t="s">
        <v>585</v>
      </c>
      <c r="E159" s="272" t="s">
        <v>103</v>
      </c>
      <c r="F159" s="267">
        <v>300000</v>
      </c>
      <c r="G159" s="267">
        <v>0</v>
      </c>
      <c r="H159" s="279">
        <v>0</v>
      </c>
      <c r="I159" s="264">
        <f t="shared" si="129"/>
        <v>300000</v>
      </c>
      <c r="J159" s="266">
        <v>0</v>
      </c>
      <c r="K159" s="266">
        <v>0</v>
      </c>
      <c r="L159" s="266">
        <v>0</v>
      </c>
      <c r="M159" s="265">
        <f t="shared" si="121"/>
        <v>0</v>
      </c>
      <c r="N159" s="265">
        <v>0</v>
      </c>
      <c r="O159" s="266">
        <f t="shared" si="122"/>
        <v>0</v>
      </c>
      <c r="P159" s="266">
        <v>0</v>
      </c>
      <c r="Q159" s="266">
        <v>0</v>
      </c>
      <c r="R159" s="267">
        <f t="shared" si="124"/>
        <v>300000</v>
      </c>
      <c r="S159" s="266">
        <v>0</v>
      </c>
      <c r="T159" s="266">
        <v>0</v>
      </c>
      <c r="U159" s="266">
        <v>0</v>
      </c>
      <c r="V159" s="265">
        <f t="shared" si="125"/>
        <v>0</v>
      </c>
      <c r="W159" s="265">
        <v>0</v>
      </c>
      <c r="X159" s="265">
        <v>0</v>
      </c>
      <c r="Y159" s="266">
        <f t="shared" si="128"/>
        <v>0</v>
      </c>
      <c r="Z159" s="266">
        <v>0</v>
      </c>
      <c r="AA159" s="266">
        <f t="shared" si="115"/>
        <v>0</v>
      </c>
      <c r="AB159" s="267">
        <f t="shared" si="130"/>
        <v>300000</v>
      </c>
      <c r="AC159" s="280">
        <v>270000</v>
      </c>
      <c r="AD159" s="280">
        <v>0</v>
      </c>
      <c r="AE159" s="280">
        <v>0</v>
      </c>
      <c r="AF159" s="267">
        <v>0</v>
      </c>
      <c r="AG159" s="267">
        <v>0</v>
      </c>
      <c r="AH159" s="267">
        <f t="shared" si="114"/>
        <v>0</v>
      </c>
      <c r="AI159" s="267">
        <f t="shared" si="126"/>
        <v>0</v>
      </c>
      <c r="AJ159" s="267">
        <v>0</v>
      </c>
      <c r="AK159" s="267">
        <f t="shared" si="116"/>
        <v>0</v>
      </c>
      <c r="AL159" s="267">
        <f t="shared" si="117"/>
        <v>0</v>
      </c>
      <c r="AM159" s="267">
        <f t="shared" si="127"/>
        <v>300000</v>
      </c>
      <c r="AN159" s="267">
        <v>1000</v>
      </c>
      <c r="AO159" s="260" t="s">
        <v>573</v>
      </c>
      <c r="AQ159" s="268"/>
      <c r="AR159" s="268">
        <v>0</v>
      </c>
      <c r="AS159" s="225">
        <f t="shared" si="100"/>
        <v>0</v>
      </c>
      <c r="AT159" s="268">
        <f t="shared" si="119"/>
        <v>0</v>
      </c>
      <c r="AU159" s="268">
        <f t="shared" si="118"/>
        <v>300000</v>
      </c>
      <c r="AV159" s="268">
        <v>1200</v>
      </c>
    </row>
    <row r="160" spans="1:48" s="269" customFormat="1" ht="33.75">
      <c r="A160" s="261">
        <v>25</v>
      </c>
      <c r="B160" s="262" t="s">
        <v>55</v>
      </c>
      <c r="C160" s="171" t="s">
        <v>574</v>
      </c>
      <c r="D160" s="272" t="s">
        <v>575</v>
      </c>
      <c r="E160" s="272" t="s">
        <v>126</v>
      </c>
      <c r="F160" s="267">
        <v>4000000</v>
      </c>
      <c r="G160" s="267">
        <v>0</v>
      </c>
      <c r="H160" s="279">
        <v>0</v>
      </c>
      <c r="I160" s="264">
        <f t="shared" si="129"/>
        <v>4000000</v>
      </c>
      <c r="J160" s="266">
        <v>0</v>
      </c>
      <c r="K160" s="266">
        <v>0</v>
      </c>
      <c r="L160" s="266">
        <v>0</v>
      </c>
      <c r="M160" s="265">
        <f t="shared" si="121"/>
        <v>0</v>
      </c>
      <c r="N160" s="265">
        <v>0</v>
      </c>
      <c r="O160" s="266">
        <f t="shared" si="122"/>
        <v>0</v>
      </c>
      <c r="P160" s="266">
        <v>0</v>
      </c>
      <c r="Q160" s="266">
        <v>0</v>
      </c>
      <c r="R160" s="267">
        <f t="shared" si="124"/>
        <v>4000000</v>
      </c>
      <c r="S160" s="266">
        <v>0</v>
      </c>
      <c r="T160" s="266">
        <v>0</v>
      </c>
      <c r="U160" s="266">
        <v>0</v>
      </c>
      <c r="V160" s="265">
        <f t="shared" si="125"/>
        <v>0</v>
      </c>
      <c r="W160" s="265">
        <v>0</v>
      </c>
      <c r="X160" s="265">
        <v>0</v>
      </c>
      <c r="Y160" s="266">
        <f t="shared" si="128"/>
        <v>0</v>
      </c>
      <c r="Z160" s="266">
        <v>0</v>
      </c>
      <c r="AA160" s="266">
        <f t="shared" si="115"/>
        <v>0</v>
      </c>
      <c r="AB160" s="267">
        <f t="shared" si="130"/>
        <v>4000000</v>
      </c>
      <c r="AC160" s="280">
        <v>270000</v>
      </c>
      <c r="AD160" s="280">
        <v>0</v>
      </c>
      <c r="AE160" s="280">
        <v>0</v>
      </c>
      <c r="AF160" s="267">
        <v>0</v>
      </c>
      <c r="AG160" s="267">
        <v>0</v>
      </c>
      <c r="AH160" s="267">
        <f t="shared" si="114"/>
        <v>0</v>
      </c>
      <c r="AI160" s="267">
        <f t="shared" si="126"/>
        <v>0</v>
      </c>
      <c r="AJ160" s="267">
        <v>0</v>
      </c>
      <c r="AK160" s="267">
        <f t="shared" si="116"/>
        <v>0</v>
      </c>
      <c r="AL160" s="267">
        <f t="shared" si="117"/>
        <v>0</v>
      </c>
      <c r="AM160" s="267">
        <f t="shared" si="127"/>
        <v>4000000</v>
      </c>
      <c r="AN160" s="267">
        <v>100000</v>
      </c>
      <c r="AO160" s="260" t="s">
        <v>246</v>
      </c>
      <c r="AQ160" s="268"/>
      <c r="AR160" s="268">
        <v>0</v>
      </c>
      <c r="AS160" s="225">
        <f t="shared" ref="AS160:AS174" si="131">AE160+AR160</f>
        <v>0</v>
      </c>
      <c r="AT160" s="268">
        <f t="shared" si="119"/>
        <v>0</v>
      </c>
      <c r="AU160" s="268">
        <f t="shared" si="118"/>
        <v>4000000</v>
      </c>
      <c r="AV160" s="268">
        <v>1200</v>
      </c>
    </row>
    <row r="161" spans="1:48" s="290" customFormat="1" ht="33.75">
      <c r="A161" s="281">
        <v>26</v>
      </c>
      <c r="B161" s="282" t="s">
        <v>138</v>
      </c>
      <c r="C161" s="170" t="s">
        <v>576</v>
      </c>
      <c r="D161" s="283" t="s">
        <v>577</v>
      </c>
      <c r="E161" s="467" t="s">
        <v>95</v>
      </c>
      <c r="F161" s="287">
        <v>900000</v>
      </c>
      <c r="G161" s="287">
        <v>0</v>
      </c>
      <c r="H161" s="407">
        <v>0</v>
      </c>
      <c r="I161" s="408">
        <f t="shared" si="129"/>
        <v>900000</v>
      </c>
      <c r="J161" s="286">
        <v>0</v>
      </c>
      <c r="K161" s="286">
        <v>0</v>
      </c>
      <c r="L161" s="286">
        <v>0</v>
      </c>
      <c r="M161" s="409">
        <f t="shared" si="121"/>
        <v>0</v>
      </c>
      <c r="N161" s="409">
        <v>0</v>
      </c>
      <c r="O161" s="286">
        <f t="shared" si="122"/>
        <v>0</v>
      </c>
      <c r="P161" s="286">
        <v>0</v>
      </c>
      <c r="Q161" s="286">
        <v>0</v>
      </c>
      <c r="R161" s="287">
        <f t="shared" si="124"/>
        <v>900000</v>
      </c>
      <c r="S161" s="286">
        <v>0</v>
      </c>
      <c r="T161" s="286">
        <v>0</v>
      </c>
      <c r="U161" s="286">
        <v>0</v>
      </c>
      <c r="V161" s="409">
        <f t="shared" si="125"/>
        <v>0</v>
      </c>
      <c r="W161" s="409">
        <v>0</v>
      </c>
      <c r="X161" s="409">
        <v>0</v>
      </c>
      <c r="Y161" s="286">
        <f t="shared" si="128"/>
        <v>0</v>
      </c>
      <c r="Z161" s="286">
        <v>0</v>
      </c>
      <c r="AA161" s="286">
        <f t="shared" si="115"/>
        <v>0</v>
      </c>
      <c r="AB161" s="287">
        <f t="shared" si="130"/>
        <v>900000</v>
      </c>
      <c r="AC161" s="468">
        <v>270000</v>
      </c>
      <c r="AD161" s="468">
        <v>0</v>
      </c>
      <c r="AE161" s="468">
        <v>0</v>
      </c>
      <c r="AF161" s="287">
        <v>0</v>
      </c>
      <c r="AG161" s="287">
        <v>0</v>
      </c>
      <c r="AH161" s="287">
        <f t="shared" si="114"/>
        <v>0</v>
      </c>
      <c r="AI161" s="287">
        <f t="shared" si="126"/>
        <v>0</v>
      </c>
      <c r="AJ161" s="287">
        <v>0</v>
      </c>
      <c r="AK161" s="287">
        <f t="shared" si="116"/>
        <v>0</v>
      </c>
      <c r="AL161" s="287">
        <f t="shared" si="117"/>
        <v>0</v>
      </c>
      <c r="AM161" s="287">
        <f t="shared" si="127"/>
        <v>900000</v>
      </c>
      <c r="AN161" s="468">
        <v>250000</v>
      </c>
      <c r="AO161" s="288" t="s">
        <v>517</v>
      </c>
      <c r="AQ161" s="289"/>
      <c r="AR161" s="289"/>
      <c r="AS161" s="289">
        <f t="shared" si="131"/>
        <v>0</v>
      </c>
      <c r="AT161" s="289">
        <f t="shared" si="119"/>
        <v>0</v>
      </c>
      <c r="AU161" s="289">
        <f t="shared" si="118"/>
        <v>900000</v>
      </c>
      <c r="AV161" s="289">
        <v>120000</v>
      </c>
    </row>
    <row r="162" spans="1:48" s="461" customFormat="1" ht="45">
      <c r="A162" s="261">
        <v>26.1</v>
      </c>
      <c r="B162" s="262" t="s">
        <v>138</v>
      </c>
      <c r="C162" s="171" t="s">
        <v>632</v>
      </c>
      <c r="D162" s="276" t="s">
        <v>577</v>
      </c>
      <c r="E162" s="272" t="s">
        <v>93</v>
      </c>
      <c r="F162" s="267">
        <v>5800</v>
      </c>
      <c r="G162" s="267">
        <v>0</v>
      </c>
      <c r="H162" s="279">
        <v>0</v>
      </c>
      <c r="I162" s="264">
        <f t="shared" si="129"/>
        <v>5800</v>
      </c>
      <c r="J162" s="266">
        <v>0</v>
      </c>
      <c r="K162" s="266">
        <v>0</v>
      </c>
      <c r="L162" s="266">
        <v>0</v>
      </c>
      <c r="M162" s="265">
        <f t="shared" si="121"/>
        <v>0</v>
      </c>
      <c r="N162" s="265">
        <v>0</v>
      </c>
      <c r="O162" s="266">
        <f t="shared" si="122"/>
        <v>0</v>
      </c>
      <c r="P162" s="266">
        <v>0</v>
      </c>
      <c r="Q162" s="266">
        <v>0</v>
      </c>
      <c r="R162" s="267">
        <f t="shared" si="124"/>
        <v>5800</v>
      </c>
      <c r="S162" s="266">
        <v>0</v>
      </c>
      <c r="T162" s="266">
        <v>0</v>
      </c>
      <c r="U162" s="266">
        <v>0</v>
      </c>
      <c r="V162" s="265">
        <f t="shared" si="125"/>
        <v>0</v>
      </c>
      <c r="W162" s="265">
        <v>0</v>
      </c>
      <c r="X162" s="265">
        <v>0</v>
      </c>
      <c r="Y162" s="266">
        <f t="shared" si="128"/>
        <v>0</v>
      </c>
      <c r="Z162" s="266">
        <v>0</v>
      </c>
      <c r="AA162" s="266">
        <f t="shared" si="115"/>
        <v>0</v>
      </c>
      <c r="AB162" s="267">
        <f t="shared" si="130"/>
        <v>5800</v>
      </c>
      <c r="AC162" s="280">
        <v>270000</v>
      </c>
      <c r="AD162" s="280">
        <v>0</v>
      </c>
      <c r="AE162" s="280">
        <v>0</v>
      </c>
      <c r="AF162" s="267">
        <v>0</v>
      </c>
      <c r="AG162" s="267">
        <v>0</v>
      </c>
      <c r="AH162" s="267">
        <f t="shared" si="114"/>
        <v>0</v>
      </c>
      <c r="AI162" s="267">
        <f t="shared" si="126"/>
        <v>0</v>
      </c>
      <c r="AJ162" s="267">
        <v>0</v>
      </c>
      <c r="AK162" s="267">
        <f t="shared" si="116"/>
        <v>0</v>
      </c>
      <c r="AL162" s="267">
        <f t="shared" si="117"/>
        <v>0</v>
      </c>
      <c r="AM162" s="267">
        <f t="shared" si="127"/>
        <v>5800</v>
      </c>
      <c r="AN162" s="280">
        <v>5800</v>
      </c>
      <c r="AO162" s="260" t="s">
        <v>636</v>
      </c>
      <c r="AQ162" s="463"/>
      <c r="AR162" s="463"/>
      <c r="AS162" s="464">
        <f t="shared" si="131"/>
        <v>0</v>
      </c>
      <c r="AT162" s="463">
        <f t="shared" si="119"/>
        <v>0</v>
      </c>
      <c r="AU162" s="463">
        <f t="shared" si="118"/>
        <v>5800</v>
      </c>
      <c r="AV162" s="463">
        <v>5700</v>
      </c>
    </row>
    <row r="163" spans="1:48" s="461" customFormat="1" ht="67.5">
      <c r="A163" s="261">
        <v>26.2</v>
      </c>
      <c r="B163" s="262" t="s">
        <v>138</v>
      </c>
      <c r="C163" s="171" t="s">
        <v>633</v>
      </c>
      <c r="D163" s="276" t="s">
        <v>577</v>
      </c>
      <c r="E163" s="272" t="s">
        <v>93</v>
      </c>
      <c r="F163" s="267">
        <v>14700</v>
      </c>
      <c r="G163" s="267">
        <v>0</v>
      </c>
      <c r="H163" s="279">
        <v>0</v>
      </c>
      <c r="I163" s="264">
        <f t="shared" si="129"/>
        <v>14700</v>
      </c>
      <c r="J163" s="266">
        <v>0</v>
      </c>
      <c r="K163" s="266">
        <v>0</v>
      </c>
      <c r="L163" s="266">
        <v>0</v>
      </c>
      <c r="M163" s="265">
        <f t="shared" si="121"/>
        <v>0</v>
      </c>
      <c r="N163" s="265">
        <v>0</v>
      </c>
      <c r="O163" s="266">
        <f t="shared" si="122"/>
        <v>0</v>
      </c>
      <c r="P163" s="266">
        <v>0</v>
      </c>
      <c r="Q163" s="266">
        <v>0</v>
      </c>
      <c r="R163" s="267">
        <f t="shared" si="124"/>
        <v>14700</v>
      </c>
      <c r="S163" s="266">
        <v>0</v>
      </c>
      <c r="T163" s="266">
        <v>0</v>
      </c>
      <c r="U163" s="266">
        <v>0</v>
      </c>
      <c r="V163" s="265">
        <f t="shared" si="125"/>
        <v>0</v>
      </c>
      <c r="W163" s="265">
        <v>0</v>
      </c>
      <c r="X163" s="265">
        <v>0</v>
      </c>
      <c r="Y163" s="266">
        <f t="shared" si="128"/>
        <v>0</v>
      </c>
      <c r="Z163" s="266">
        <v>0</v>
      </c>
      <c r="AA163" s="266">
        <f t="shared" si="115"/>
        <v>0</v>
      </c>
      <c r="AB163" s="267">
        <f t="shared" si="130"/>
        <v>14700</v>
      </c>
      <c r="AC163" s="280">
        <v>270000</v>
      </c>
      <c r="AD163" s="280">
        <v>0</v>
      </c>
      <c r="AE163" s="280">
        <v>0</v>
      </c>
      <c r="AF163" s="267">
        <v>0</v>
      </c>
      <c r="AG163" s="267">
        <v>0</v>
      </c>
      <c r="AH163" s="267">
        <f t="shared" si="114"/>
        <v>0</v>
      </c>
      <c r="AI163" s="267">
        <f t="shared" si="126"/>
        <v>0</v>
      </c>
      <c r="AJ163" s="267">
        <v>0</v>
      </c>
      <c r="AK163" s="267">
        <f t="shared" si="116"/>
        <v>0</v>
      </c>
      <c r="AL163" s="267">
        <f t="shared" si="117"/>
        <v>0</v>
      </c>
      <c r="AM163" s="267">
        <f t="shared" si="127"/>
        <v>14700</v>
      </c>
      <c r="AN163" s="280">
        <v>14700</v>
      </c>
      <c r="AO163" s="260" t="s">
        <v>636</v>
      </c>
      <c r="AQ163" s="463"/>
      <c r="AR163" s="463"/>
      <c r="AS163" s="464">
        <f t="shared" si="131"/>
        <v>0</v>
      </c>
      <c r="AT163" s="463">
        <f t="shared" si="119"/>
        <v>0</v>
      </c>
      <c r="AU163" s="463">
        <f t="shared" si="118"/>
        <v>14700</v>
      </c>
      <c r="AV163" s="463">
        <v>14500</v>
      </c>
    </row>
    <row r="164" spans="1:48" s="461" customFormat="1" ht="33.75">
      <c r="A164" s="261">
        <v>26.3</v>
      </c>
      <c r="B164" s="262" t="s">
        <v>138</v>
      </c>
      <c r="C164" s="171" t="s">
        <v>634</v>
      </c>
      <c r="D164" s="272" t="s">
        <v>577</v>
      </c>
      <c r="E164" s="272" t="s">
        <v>93</v>
      </c>
      <c r="F164" s="267">
        <v>190000</v>
      </c>
      <c r="G164" s="267">
        <v>0</v>
      </c>
      <c r="H164" s="279">
        <v>0</v>
      </c>
      <c r="I164" s="264">
        <f t="shared" si="129"/>
        <v>190000</v>
      </c>
      <c r="J164" s="266">
        <v>0</v>
      </c>
      <c r="K164" s="266">
        <v>0</v>
      </c>
      <c r="L164" s="266">
        <v>0</v>
      </c>
      <c r="M164" s="265">
        <f t="shared" si="121"/>
        <v>0</v>
      </c>
      <c r="N164" s="265">
        <v>0</v>
      </c>
      <c r="O164" s="266">
        <f t="shared" si="122"/>
        <v>0</v>
      </c>
      <c r="P164" s="266">
        <v>0</v>
      </c>
      <c r="Q164" s="266">
        <v>0</v>
      </c>
      <c r="R164" s="267">
        <f t="shared" si="124"/>
        <v>190000</v>
      </c>
      <c r="S164" s="266">
        <v>0</v>
      </c>
      <c r="T164" s="266">
        <v>0</v>
      </c>
      <c r="U164" s="266">
        <v>0</v>
      </c>
      <c r="V164" s="265">
        <f t="shared" si="125"/>
        <v>0</v>
      </c>
      <c r="W164" s="265">
        <v>0</v>
      </c>
      <c r="X164" s="265">
        <v>0</v>
      </c>
      <c r="Y164" s="266">
        <f t="shared" si="128"/>
        <v>0</v>
      </c>
      <c r="Z164" s="266">
        <v>0</v>
      </c>
      <c r="AA164" s="266">
        <f t="shared" si="115"/>
        <v>0</v>
      </c>
      <c r="AB164" s="267">
        <f t="shared" si="130"/>
        <v>190000</v>
      </c>
      <c r="AC164" s="280">
        <v>270000</v>
      </c>
      <c r="AD164" s="280">
        <v>0</v>
      </c>
      <c r="AE164" s="280">
        <v>0</v>
      </c>
      <c r="AF164" s="267">
        <v>0</v>
      </c>
      <c r="AG164" s="267">
        <v>0</v>
      </c>
      <c r="AH164" s="267">
        <f t="shared" si="114"/>
        <v>0</v>
      </c>
      <c r="AI164" s="267">
        <f t="shared" si="126"/>
        <v>0</v>
      </c>
      <c r="AJ164" s="267">
        <v>0</v>
      </c>
      <c r="AK164" s="267">
        <f t="shared" si="116"/>
        <v>0</v>
      </c>
      <c r="AL164" s="267">
        <f t="shared" si="117"/>
        <v>0</v>
      </c>
      <c r="AM164" s="267">
        <f t="shared" si="127"/>
        <v>190000</v>
      </c>
      <c r="AN164" s="267">
        <v>190000</v>
      </c>
      <c r="AO164" s="260" t="s">
        <v>636</v>
      </c>
      <c r="AQ164" s="463"/>
      <c r="AR164" s="463"/>
      <c r="AS164" s="464">
        <f t="shared" si="131"/>
        <v>0</v>
      </c>
      <c r="AT164" s="463">
        <f t="shared" si="119"/>
        <v>0</v>
      </c>
      <c r="AU164" s="463">
        <f t="shared" si="118"/>
        <v>190000</v>
      </c>
      <c r="AV164" s="463">
        <v>99800</v>
      </c>
    </row>
    <row r="165" spans="1:48" s="461" customFormat="1" ht="33.75">
      <c r="A165" s="261">
        <v>26.4</v>
      </c>
      <c r="B165" s="262" t="s">
        <v>138</v>
      </c>
      <c r="C165" s="171" t="s">
        <v>635</v>
      </c>
      <c r="D165" s="276" t="s">
        <v>577</v>
      </c>
      <c r="E165" s="272" t="s">
        <v>95</v>
      </c>
      <c r="F165" s="267">
        <v>689500</v>
      </c>
      <c r="G165" s="267">
        <v>0</v>
      </c>
      <c r="H165" s="279">
        <v>0</v>
      </c>
      <c r="I165" s="264">
        <f t="shared" si="129"/>
        <v>689500</v>
      </c>
      <c r="J165" s="266">
        <v>0</v>
      </c>
      <c r="K165" s="266">
        <v>0</v>
      </c>
      <c r="L165" s="266">
        <v>0</v>
      </c>
      <c r="M165" s="265">
        <f t="shared" si="121"/>
        <v>0</v>
      </c>
      <c r="N165" s="265">
        <v>0</v>
      </c>
      <c r="O165" s="266">
        <f t="shared" si="122"/>
        <v>0</v>
      </c>
      <c r="P165" s="266">
        <v>0</v>
      </c>
      <c r="Q165" s="266">
        <v>0</v>
      </c>
      <c r="R165" s="267">
        <f t="shared" si="124"/>
        <v>689500</v>
      </c>
      <c r="S165" s="266">
        <v>0</v>
      </c>
      <c r="T165" s="266">
        <v>0</v>
      </c>
      <c r="U165" s="266">
        <v>0</v>
      </c>
      <c r="V165" s="265">
        <f t="shared" si="125"/>
        <v>0</v>
      </c>
      <c r="W165" s="265">
        <v>0</v>
      </c>
      <c r="X165" s="265">
        <v>0</v>
      </c>
      <c r="Y165" s="266">
        <f t="shared" si="128"/>
        <v>0</v>
      </c>
      <c r="Z165" s="266">
        <v>0</v>
      </c>
      <c r="AA165" s="266">
        <f t="shared" si="115"/>
        <v>0</v>
      </c>
      <c r="AB165" s="267">
        <f t="shared" si="130"/>
        <v>689500</v>
      </c>
      <c r="AC165" s="280">
        <v>270000</v>
      </c>
      <c r="AD165" s="280">
        <v>0</v>
      </c>
      <c r="AE165" s="280">
        <v>0</v>
      </c>
      <c r="AF165" s="267">
        <v>0</v>
      </c>
      <c r="AG165" s="267">
        <v>0</v>
      </c>
      <c r="AH165" s="267">
        <f t="shared" si="114"/>
        <v>0</v>
      </c>
      <c r="AI165" s="267">
        <f t="shared" si="126"/>
        <v>0</v>
      </c>
      <c r="AJ165" s="267">
        <v>0</v>
      </c>
      <c r="AK165" s="267">
        <f t="shared" si="116"/>
        <v>0</v>
      </c>
      <c r="AL165" s="267">
        <f t="shared" si="117"/>
        <v>0</v>
      </c>
      <c r="AM165" s="267">
        <f t="shared" si="127"/>
        <v>689500</v>
      </c>
      <c r="AN165" s="280">
        <v>39500</v>
      </c>
      <c r="AO165" s="260" t="s">
        <v>122</v>
      </c>
      <c r="AQ165" s="463"/>
      <c r="AR165" s="463"/>
      <c r="AS165" s="464">
        <f t="shared" si="131"/>
        <v>0</v>
      </c>
      <c r="AT165" s="463">
        <f t="shared" si="119"/>
        <v>0</v>
      </c>
      <c r="AU165" s="463">
        <f t="shared" si="118"/>
        <v>689500</v>
      </c>
      <c r="AV165" s="463">
        <v>0</v>
      </c>
    </row>
    <row r="166" spans="1:48" s="269" customFormat="1" ht="25.5">
      <c r="A166" s="261">
        <v>27</v>
      </c>
      <c r="B166" s="262" t="s">
        <v>213</v>
      </c>
      <c r="C166" s="171" t="s">
        <v>578</v>
      </c>
      <c r="D166" s="272" t="s">
        <v>579</v>
      </c>
      <c r="E166" s="272" t="s">
        <v>90</v>
      </c>
      <c r="F166" s="267">
        <v>3890800</v>
      </c>
      <c r="G166" s="267">
        <v>0</v>
      </c>
      <c r="H166" s="279">
        <v>0</v>
      </c>
      <c r="I166" s="264">
        <f t="shared" si="129"/>
        <v>3890800</v>
      </c>
      <c r="J166" s="266">
        <v>0</v>
      </c>
      <c r="K166" s="266">
        <v>0</v>
      </c>
      <c r="L166" s="266">
        <v>0</v>
      </c>
      <c r="M166" s="265">
        <f t="shared" si="121"/>
        <v>0</v>
      </c>
      <c r="N166" s="265">
        <v>0</v>
      </c>
      <c r="O166" s="266">
        <f t="shared" si="122"/>
        <v>0</v>
      </c>
      <c r="P166" s="266">
        <v>0</v>
      </c>
      <c r="Q166" s="266">
        <v>0</v>
      </c>
      <c r="R166" s="267">
        <f t="shared" si="124"/>
        <v>3890800</v>
      </c>
      <c r="S166" s="266">
        <v>0</v>
      </c>
      <c r="T166" s="266">
        <v>0</v>
      </c>
      <c r="U166" s="266">
        <v>0</v>
      </c>
      <c r="V166" s="265">
        <f t="shared" si="125"/>
        <v>0</v>
      </c>
      <c r="W166" s="265">
        <v>0</v>
      </c>
      <c r="X166" s="265">
        <v>0</v>
      </c>
      <c r="Y166" s="266">
        <f t="shared" si="128"/>
        <v>0</v>
      </c>
      <c r="Z166" s="266">
        <v>0</v>
      </c>
      <c r="AA166" s="266">
        <f t="shared" si="115"/>
        <v>0</v>
      </c>
      <c r="AB166" s="267">
        <f t="shared" si="130"/>
        <v>3890800</v>
      </c>
      <c r="AC166" s="280">
        <v>270000</v>
      </c>
      <c r="AD166" s="280">
        <v>0</v>
      </c>
      <c r="AE166" s="280">
        <v>0</v>
      </c>
      <c r="AF166" s="267">
        <v>0</v>
      </c>
      <c r="AG166" s="267">
        <v>0</v>
      </c>
      <c r="AH166" s="267">
        <f t="shared" si="114"/>
        <v>0</v>
      </c>
      <c r="AI166" s="267">
        <f t="shared" si="126"/>
        <v>0</v>
      </c>
      <c r="AJ166" s="267">
        <v>0</v>
      </c>
      <c r="AK166" s="267">
        <f t="shared" si="116"/>
        <v>0</v>
      </c>
      <c r="AL166" s="267">
        <f t="shared" si="117"/>
        <v>0</v>
      </c>
      <c r="AM166" s="267">
        <f t="shared" si="127"/>
        <v>3890800</v>
      </c>
      <c r="AN166" s="267">
        <v>20000</v>
      </c>
      <c r="AO166" s="260"/>
      <c r="AQ166" s="268"/>
      <c r="AR166" s="268"/>
      <c r="AS166" s="225">
        <f t="shared" si="131"/>
        <v>0</v>
      </c>
      <c r="AT166" s="268">
        <f t="shared" si="119"/>
        <v>0</v>
      </c>
      <c r="AU166" s="268">
        <f t="shared" si="118"/>
        <v>3890800</v>
      </c>
      <c r="AV166" s="268">
        <v>32500</v>
      </c>
    </row>
    <row r="167" spans="1:48" s="269" customFormat="1" ht="25.5">
      <c r="A167" s="261">
        <v>28</v>
      </c>
      <c r="B167" s="262" t="s">
        <v>213</v>
      </c>
      <c r="C167" s="171" t="s">
        <v>580</v>
      </c>
      <c r="D167" s="276" t="s">
        <v>581</v>
      </c>
      <c r="E167" s="272" t="s">
        <v>97</v>
      </c>
      <c r="F167" s="267">
        <v>2760000</v>
      </c>
      <c r="G167" s="267">
        <v>0</v>
      </c>
      <c r="H167" s="279">
        <v>0</v>
      </c>
      <c r="I167" s="264">
        <f t="shared" si="129"/>
        <v>2760000</v>
      </c>
      <c r="J167" s="266">
        <v>0</v>
      </c>
      <c r="K167" s="266">
        <v>0</v>
      </c>
      <c r="L167" s="266">
        <v>0</v>
      </c>
      <c r="M167" s="265">
        <f t="shared" si="121"/>
        <v>0</v>
      </c>
      <c r="N167" s="265">
        <v>0</v>
      </c>
      <c r="O167" s="266">
        <f t="shared" si="122"/>
        <v>0</v>
      </c>
      <c r="P167" s="266">
        <v>0</v>
      </c>
      <c r="Q167" s="266">
        <v>0</v>
      </c>
      <c r="R167" s="267">
        <f t="shared" si="124"/>
        <v>2760000</v>
      </c>
      <c r="S167" s="266">
        <v>0</v>
      </c>
      <c r="T167" s="266">
        <v>0</v>
      </c>
      <c r="U167" s="266">
        <v>0</v>
      </c>
      <c r="V167" s="265">
        <f t="shared" si="125"/>
        <v>0</v>
      </c>
      <c r="W167" s="265">
        <v>0</v>
      </c>
      <c r="X167" s="265">
        <v>0</v>
      </c>
      <c r="Y167" s="266">
        <f t="shared" si="128"/>
        <v>0</v>
      </c>
      <c r="Z167" s="266">
        <v>0</v>
      </c>
      <c r="AA167" s="266">
        <f t="shared" si="115"/>
        <v>0</v>
      </c>
      <c r="AB167" s="267">
        <f t="shared" si="130"/>
        <v>2760000</v>
      </c>
      <c r="AC167" s="280">
        <v>270000</v>
      </c>
      <c r="AD167" s="280">
        <v>0</v>
      </c>
      <c r="AE167" s="280">
        <v>0</v>
      </c>
      <c r="AF167" s="267">
        <v>0</v>
      </c>
      <c r="AG167" s="267">
        <v>0</v>
      </c>
      <c r="AH167" s="267">
        <f t="shared" si="114"/>
        <v>0</v>
      </c>
      <c r="AI167" s="267">
        <f t="shared" si="126"/>
        <v>0</v>
      </c>
      <c r="AJ167" s="267">
        <v>0</v>
      </c>
      <c r="AK167" s="267">
        <f t="shared" si="116"/>
        <v>0</v>
      </c>
      <c r="AL167" s="267">
        <f t="shared" si="117"/>
        <v>0</v>
      </c>
      <c r="AM167" s="267">
        <f t="shared" si="127"/>
        <v>2760000</v>
      </c>
      <c r="AN167" s="280">
        <v>0</v>
      </c>
      <c r="AO167" s="260"/>
      <c r="AQ167" s="268"/>
      <c r="AR167" s="268"/>
      <c r="AS167" s="225">
        <f t="shared" si="131"/>
        <v>0</v>
      </c>
      <c r="AT167" s="268">
        <f t="shared" si="119"/>
        <v>0</v>
      </c>
      <c r="AU167" s="268">
        <f t="shared" si="118"/>
        <v>2760000</v>
      </c>
      <c r="AV167" s="268">
        <v>1300</v>
      </c>
    </row>
    <row r="168" spans="1:48" s="269" customFormat="1" ht="33.75">
      <c r="A168" s="261">
        <v>29</v>
      </c>
      <c r="B168" s="262" t="s">
        <v>213</v>
      </c>
      <c r="C168" s="171" t="s">
        <v>582</v>
      </c>
      <c r="D168" s="276" t="s">
        <v>583</v>
      </c>
      <c r="E168" s="272" t="s">
        <v>95</v>
      </c>
      <c r="F168" s="267">
        <v>1486000</v>
      </c>
      <c r="G168" s="267">
        <v>0</v>
      </c>
      <c r="H168" s="279">
        <v>0</v>
      </c>
      <c r="I168" s="264">
        <f t="shared" si="129"/>
        <v>1486000</v>
      </c>
      <c r="J168" s="266">
        <v>0</v>
      </c>
      <c r="K168" s="266">
        <v>0</v>
      </c>
      <c r="L168" s="266">
        <v>0</v>
      </c>
      <c r="M168" s="265">
        <f t="shared" si="121"/>
        <v>0</v>
      </c>
      <c r="N168" s="265">
        <v>0</v>
      </c>
      <c r="O168" s="266">
        <f t="shared" si="122"/>
        <v>0</v>
      </c>
      <c r="P168" s="266">
        <v>0</v>
      </c>
      <c r="Q168" s="266">
        <v>0</v>
      </c>
      <c r="R168" s="267">
        <f t="shared" si="124"/>
        <v>1486000</v>
      </c>
      <c r="S168" s="266">
        <v>0</v>
      </c>
      <c r="T168" s="266">
        <v>0</v>
      </c>
      <c r="U168" s="266">
        <v>0</v>
      </c>
      <c r="V168" s="265">
        <f t="shared" si="125"/>
        <v>0</v>
      </c>
      <c r="W168" s="265">
        <v>0</v>
      </c>
      <c r="X168" s="265">
        <v>0</v>
      </c>
      <c r="Y168" s="266">
        <f t="shared" si="128"/>
        <v>0</v>
      </c>
      <c r="Z168" s="266">
        <v>0</v>
      </c>
      <c r="AA168" s="266">
        <f t="shared" si="115"/>
        <v>0</v>
      </c>
      <c r="AB168" s="267">
        <f t="shared" si="130"/>
        <v>1486000</v>
      </c>
      <c r="AC168" s="280">
        <v>270000</v>
      </c>
      <c r="AD168" s="280">
        <v>0</v>
      </c>
      <c r="AE168" s="280">
        <v>0</v>
      </c>
      <c r="AF168" s="267">
        <v>0</v>
      </c>
      <c r="AG168" s="267">
        <v>0</v>
      </c>
      <c r="AH168" s="267">
        <f t="shared" si="114"/>
        <v>0</v>
      </c>
      <c r="AI168" s="267">
        <f t="shared" si="126"/>
        <v>0</v>
      </c>
      <c r="AJ168" s="267">
        <v>0</v>
      </c>
      <c r="AK168" s="267">
        <f t="shared" si="116"/>
        <v>0</v>
      </c>
      <c r="AL168" s="267">
        <f t="shared" si="117"/>
        <v>0</v>
      </c>
      <c r="AM168" s="267">
        <f t="shared" si="127"/>
        <v>1486000</v>
      </c>
      <c r="AN168" s="280">
        <v>300000</v>
      </c>
      <c r="AO168" s="260"/>
      <c r="AQ168" s="268"/>
      <c r="AR168" s="268"/>
      <c r="AS168" s="225">
        <f t="shared" si="131"/>
        <v>0</v>
      </c>
      <c r="AT168" s="268">
        <f t="shared" si="119"/>
        <v>0</v>
      </c>
      <c r="AU168" s="268">
        <f t="shared" si="118"/>
        <v>1486000</v>
      </c>
      <c r="AV168" s="268">
        <v>390000</v>
      </c>
    </row>
    <row r="169" spans="1:48" s="461" customFormat="1" ht="67.5">
      <c r="A169" s="261">
        <v>30</v>
      </c>
      <c r="B169" s="262" t="s">
        <v>213</v>
      </c>
      <c r="C169" s="171" t="s">
        <v>623</v>
      </c>
      <c r="D169" s="276" t="s">
        <v>625</v>
      </c>
      <c r="E169" s="272" t="s">
        <v>627</v>
      </c>
      <c r="F169" s="267">
        <v>200000</v>
      </c>
      <c r="G169" s="267">
        <v>0</v>
      </c>
      <c r="H169" s="279">
        <v>0</v>
      </c>
      <c r="I169" s="264">
        <f t="shared" si="129"/>
        <v>200000</v>
      </c>
      <c r="J169" s="266">
        <v>0</v>
      </c>
      <c r="K169" s="266">
        <v>0</v>
      </c>
      <c r="L169" s="266">
        <v>0</v>
      </c>
      <c r="M169" s="265">
        <f t="shared" si="121"/>
        <v>0</v>
      </c>
      <c r="N169" s="265">
        <v>0</v>
      </c>
      <c r="O169" s="266">
        <f t="shared" si="122"/>
        <v>0</v>
      </c>
      <c r="P169" s="266">
        <v>0</v>
      </c>
      <c r="Q169" s="266">
        <v>0</v>
      </c>
      <c r="R169" s="267">
        <f t="shared" si="124"/>
        <v>200000</v>
      </c>
      <c r="S169" s="266">
        <v>0</v>
      </c>
      <c r="T169" s="266">
        <v>0</v>
      </c>
      <c r="U169" s="266">
        <v>0</v>
      </c>
      <c r="V169" s="265">
        <f t="shared" si="125"/>
        <v>0</v>
      </c>
      <c r="W169" s="265">
        <v>0</v>
      </c>
      <c r="X169" s="265">
        <v>0</v>
      </c>
      <c r="Y169" s="266">
        <f t="shared" si="128"/>
        <v>0</v>
      </c>
      <c r="Z169" s="266">
        <v>0</v>
      </c>
      <c r="AA169" s="266">
        <f t="shared" si="115"/>
        <v>0</v>
      </c>
      <c r="AB169" s="267">
        <f t="shared" si="130"/>
        <v>200000</v>
      </c>
      <c r="AC169" s="280">
        <v>270000</v>
      </c>
      <c r="AD169" s="280">
        <v>0</v>
      </c>
      <c r="AE169" s="280">
        <v>0</v>
      </c>
      <c r="AF169" s="267">
        <v>0</v>
      </c>
      <c r="AG169" s="267">
        <v>0</v>
      </c>
      <c r="AH169" s="267">
        <f t="shared" si="114"/>
        <v>0</v>
      </c>
      <c r="AI169" s="267">
        <f t="shared" si="126"/>
        <v>0</v>
      </c>
      <c r="AJ169" s="267">
        <v>0</v>
      </c>
      <c r="AK169" s="267">
        <f t="shared" si="116"/>
        <v>0</v>
      </c>
      <c r="AL169" s="267">
        <f t="shared" si="117"/>
        <v>0</v>
      </c>
      <c r="AM169" s="267">
        <f t="shared" si="127"/>
        <v>200000</v>
      </c>
      <c r="AN169" s="280">
        <v>50000</v>
      </c>
      <c r="AO169" s="260"/>
      <c r="AQ169" s="463"/>
      <c r="AR169" s="463"/>
      <c r="AS169" s="464">
        <f t="shared" si="131"/>
        <v>0</v>
      </c>
      <c r="AT169" s="463">
        <f t="shared" si="119"/>
        <v>0</v>
      </c>
      <c r="AU169" s="463">
        <f t="shared" si="118"/>
        <v>200000</v>
      </c>
      <c r="AV169" s="463">
        <v>26000</v>
      </c>
    </row>
    <row r="170" spans="1:48" s="461" customFormat="1" ht="56.25">
      <c r="A170" s="261">
        <v>31</v>
      </c>
      <c r="B170" s="262" t="s">
        <v>213</v>
      </c>
      <c r="C170" s="171" t="s">
        <v>624</v>
      </c>
      <c r="D170" s="276" t="s">
        <v>626</v>
      </c>
      <c r="E170" s="272" t="s">
        <v>95</v>
      </c>
      <c r="F170" s="267">
        <v>980000</v>
      </c>
      <c r="G170" s="267">
        <v>0</v>
      </c>
      <c r="H170" s="279">
        <v>0</v>
      </c>
      <c r="I170" s="264">
        <f t="shared" si="129"/>
        <v>980000</v>
      </c>
      <c r="J170" s="266">
        <v>0</v>
      </c>
      <c r="K170" s="266">
        <v>0</v>
      </c>
      <c r="L170" s="266">
        <v>0</v>
      </c>
      <c r="M170" s="265">
        <f t="shared" si="121"/>
        <v>0</v>
      </c>
      <c r="N170" s="265">
        <v>0</v>
      </c>
      <c r="O170" s="266">
        <f t="shared" si="122"/>
        <v>0</v>
      </c>
      <c r="P170" s="266">
        <v>0</v>
      </c>
      <c r="Q170" s="266">
        <v>0</v>
      </c>
      <c r="R170" s="267">
        <f t="shared" si="124"/>
        <v>980000</v>
      </c>
      <c r="S170" s="266">
        <v>0</v>
      </c>
      <c r="T170" s="266">
        <v>0</v>
      </c>
      <c r="U170" s="266">
        <v>0</v>
      </c>
      <c r="V170" s="265">
        <f t="shared" si="125"/>
        <v>0</v>
      </c>
      <c r="W170" s="265">
        <v>0</v>
      </c>
      <c r="X170" s="265">
        <v>0</v>
      </c>
      <c r="Y170" s="266">
        <f t="shared" si="128"/>
        <v>0</v>
      </c>
      <c r="Z170" s="266">
        <v>0</v>
      </c>
      <c r="AA170" s="266">
        <f t="shared" si="115"/>
        <v>0</v>
      </c>
      <c r="AB170" s="267">
        <f t="shared" si="130"/>
        <v>980000</v>
      </c>
      <c r="AC170" s="280">
        <v>270000</v>
      </c>
      <c r="AD170" s="280">
        <v>0</v>
      </c>
      <c r="AE170" s="280">
        <v>0</v>
      </c>
      <c r="AF170" s="267">
        <v>0</v>
      </c>
      <c r="AG170" s="267">
        <v>0</v>
      </c>
      <c r="AH170" s="267">
        <f t="shared" si="114"/>
        <v>0</v>
      </c>
      <c r="AI170" s="267">
        <f t="shared" si="126"/>
        <v>0</v>
      </c>
      <c r="AJ170" s="267">
        <v>0</v>
      </c>
      <c r="AK170" s="267">
        <f t="shared" si="116"/>
        <v>0</v>
      </c>
      <c r="AL170" s="267">
        <f t="shared" si="117"/>
        <v>0</v>
      </c>
      <c r="AM170" s="267">
        <f t="shared" si="127"/>
        <v>980000</v>
      </c>
      <c r="AN170" s="280">
        <v>10000</v>
      </c>
      <c r="AO170" s="260"/>
      <c r="AQ170" s="463"/>
      <c r="AR170" s="463"/>
      <c r="AS170" s="464">
        <f t="shared" si="131"/>
        <v>0</v>
      </c>
      <c r="AT170" s="463">
        <f t="shared" si="119"/>
        <v>0</v>
      </c>
      <c r="AU170" s="463">
        <f t="shared" si="118"/>
        <v>980000</v>
      </c>
      <c r="AV170" s="463">
        <v>127400</v>
      </c>
    </row>
    <row r="171" spans="1:48" s="461" customFormat="1" ht="56.25">
      <c r="A171" s="261">
        <v>32</v>
      </c>
      <c r="B171" s="262" t="s">
        <v>213</v>
      </c>
      <c r="C171" s="171" t="s">
        <v>628</v>
      </c>
      <c r="D171" s="276" t="s">
        <v>629</v>
      </c>
      <c r="E171" s="272" t="s">
        <v>95</v>
      </c>
      <c r="F171" s="267">
        <v>2500000</v>
      </c>
      <c r="G171" s="267">
        <v>0</v>
      </c>
      <c r="H171" s="279">
        <v>0</v>
      </c>
      <c r="I171" s="264">
        <f t="shared" si="129"/>
        <v>2500000</v>
      </c>
      <c r="J171" s="266">
        <v>0</v>
      </c>
      <c r="K171" s="266">
        <v>0</v>
      </c>
      <c r="L171" s="266">
        <v>0</v>
      </c>
      <c r="M171" s="265">
        <f t="shared" si="121"/>
        <v>0</v>
      </c>
      <c r="N171" s="265">
        <v>0</v>
      </c>
      <c r="O171" s="266">
        <f t="shared" si="122"/>
        <v>0</v>
      </c>
      <c r="P171" s="266">
        <v>0</v>
      </c>
      <c r="Q171" s="266">
        <v>0</v>
      </c>
      <c r="R171" s="267">
        <f t="shared" si="124"/>
        <v>2500000</v>
      </c>
      <c r="S171" s="266">
        <v>0</v>
      </c>
      <c r="T171" s="266">
        <v>0</v>
      </c>
      <c r="U171" s="266">
        <v>0</v>
      </c>
      <c r="V171" s="265">
        <f t="shared" si="125"/>
        <v>0</v>
      </c>
      <c r="W171" s="265">
        <v>0</v>
      </c>
      <c r="X171" s="265">
        <v>0</v>
      </c>
      <c r="Y171" s="266">
        <f t="shared" si="128"/>
        <v>0</v>
      </c>
      <c r="Z171" s="266">
        <v>0</v>
      </c>
      <c r="AA171" s="266">
        <f t="shared" si="115"/>
        <v>0</v>
      </c>
      <c r="AB171" s="267">
        <f t="shared" si="130"/>
        <v>2500000</v>
      </c>
      <c r="AC171" s="280">
        <v>270000</v>
      </c>
      <c r="AD171" s="280">
        <v>0</v>
      </c>
      <c r="AE171" s="280">
        <v>0</v>
      </c>
      <c r="AF171" s="267">
        <v>0</v>
      </c>
      <c r="AG171" s="267">
        <v>0</v>
      </c>
      <c r="AH171" s="267">
        <f t="shared" si="114"/>
        <v>0</v>
      </c>
      <c r="AI171" s="267">
        <f t="shared" si="126"/>
        <v>0</v>
      </c>
      <c r="AJ171" s="267">
        <v>0</v>
      </c>
      <c r="AK171" s="267">
        <f t="shared" si="116"/>
        <v>0</v>
      </c>
      <c r="AL171" s="267">
        <f t="shared" si="117"/>
        <v>0</v>
      </c>
      <c r="AM171" s="267">
        <f t="shared" si="127"/>
        <v>2500000</v>
      </c>
      <c r="AN171" s="280">
        <v>100000</v>
      </c>
      <c r="AO171" s="260"/>
      <c r="AQ171" s="463"/>
      <c r="AR171" s="463"/>
      <c r="AS171" s="464">
        <f t="shared" si="131"/>
        <v>0</v>
      </c>
      <c r="AT171" s="463">
        <f t="shared" si="119"/>
        <v>0</v>
      </c>
      <c r="AU171" s="463">
        <f t="shared" si="118"/>
        <v>2500000</v>
      </c>
      <c r="AV171" s="463">
        <v>325000</v>
      </c>
    </row>
    <row r="172" spans="1:48" s="461" customFormat="1" ht="33.75">
      <c r="A172" s="261">
        <v>33</v>
      </c>
      <c r="B172" s="262" t="s">
        <v>213</v>
      </c>
      <c r="C172" s="171" t="s">
        <v>630</v>
      </c>
      <c r="D172" s="276" t="s">
        <v>631</v>
      </c>
      <c r="E172" s="272" t="s">
        <v>95</v>
      </c>
      <c r="F172" s="267">
        <v>375000</v>
      </c>
      <c r="G172" s="267">
        <v>0</v>
      </c>
      <c r="H172" s="279">
        <v>0</v>
      </c>
      <c r="I172" s="264">
        <f t="shared" si="129"/>
        <v>375000</v>
      </c>
      <c r="J172" s="266">
        <v>0</v>
      </c>
      <c r="K172" s="266">
        <v>0</v>
      </c>
      <c r="L172" s="266">
        <v>0</v>
      </c>
      <c r="M172" s="265">
        <f t="shared" si="121"/>
        <v>0</v>
      </c>
      <c r="N172" s="265">
        <v>0</v>
      </c>
      <c r="O172" s="266">
        <f t="shared" si="122"/>
        <v>0</v>
      </c>
      <c r="P172" s="266">
        <v>0</v>
      </c>
      <c r="Q172" s="266">
        <v>0</v>
      </c>
      <c r="R172" s="267">
        <f t="shared" si="124"/>
        <v>375000</v>
      </c>
      <c r="S172" s="266">
        <v>0</v>
      </c>
      <c r="T172" s="266">
        <v>0</v>
      </c>
      <c r="U172" s="266">
        <v>0</v>
      </c>
      <c r="V172" s="265">
        <f t="shared" si="125"/>
        <v>0</v>
      </c>
      <c r="W172" s="265">
        <v>0</v>
      </c>
      <c r="X172" s="265">
        <v>0</v>
      </c>
      <c r="Y172" s="266">
        <f t="shared" si="128"/>
        <v>0</v>
      </c>
      <c r="Z172" s="266">
        <v>0</v>
      </c>
      <c r="AA172" s="266">
        <f t="shared" si="115"/>
        <v>0</v>
      </c>
      <c r="AB172" s="267">
        <f t="shared" si="130"/>
        <v>375000</v>
      </c>
      <c r="AC172" s="280">
        <v>270000</v>
      </c>
      <c r="AD172" s="280">
        <v>0</v>
      </c>
      <c r="AE172" s="280">
        <v>0</v>
      </c>
      <c r="AF172" s="267">
        <v>0</v>
      </c>
      <c r="AG172" s="267">
        <v>0</v>
      </c>
      <c r="AH172" s="267">
        <f t="shared" si="114"/>
        <v>0</v>
      </c>
      <c r="AI172" s="267">
        <f t="shared" si="126"/>
        <v>0</v>
      </c>
      <c r="AJ172" s="267">
        <v>0</v>
      </c>
      <c r="AK172" s="267">
        <f t="shared" si="116"/>
        <v>0</v>
      </c>
      <c r="AL172" s="267">
        <f t="shared" si="117"/>
        <v>0</v>
      </c>
      <c r="AM172" s="267">
        <f t="shared" si="127"/>
        <v>375000</v>
      </c>
      <c r="AN172" s="280">
        <v>30000</v>
      </c>
      <c r="AO172" s="260"/>
      <c r="AQ172" s="463"/>
      <c r="AR172" s="463"/>
      <c r="AS172" s="464">
        <f t="shared" si="131"/>
        <v>0</v>
      </c>
      <c r="AT172" s="463">
        <f t="shared" si="119"/>
        <v>0</v>
      </c>
      <c r="AU172" s="463">
        <f t="shared" si="118"/>
        <v>375000</v>
      </c>
      <c r="AV172" s="463">
        <v>37500</v>
      </c>
    </row>
    <row r="173" spans="1:48" s="461" customFormat="1" ht="123.75">
      <c r="A173" s="261">
        <v>34</v>
      </c>
      <c r="B173" s="262" t="s">
        <v>59</v>
      </c>
      <c r="C173" s="171" t="s">
        <v>637</v>
      </c>
      <c r="D173" s="276" t="s">
        <v>638</v>
      </c>
      <c r="E173" s="272" t="s">
        <v>627</v>
      </c>
      <c r="F173" s="267">
        <v>390000</v>
      </c>
      <c r="G173" s="267">
        <v>0</v>
      </c>
      <c r="H173" s="279">
        <v>0</v>
      </c>
      <c r="I173" s="264">
        <f t="shared" si="129"/>
        <v>390000</v>
      </c>
      <c r="J173" s="266">
        <v>0</v>
      </c>
      <c r="K173" s="266">
        <v>0</v>
      </c>
      <c r="L173" s="266">
        <v>0</v>
      </c>
      <c r="M173" s="265">
        <f t="shared" si="121"/>
        <v>0</v>
      </c>
      <c r="N173" s="265">
        <v>0</v>
      </c>
      <c r="O173" s="266">
        <f t="shared" si="122"/>
        <v>0</v>
      </c>
      <c r="P173" s="266">
        <v>0</v>
      </c>
      <c r="Q173" s="266">
        <v>0</v>
      </c>
      <c r="R173" s="267">
        <f t="shared" si="124"/>
        <v>390000</v>
      </c>
      <c r="S173" s="266">
        <v>0</v>
      </c>
      <c r="T173" s="266">
        <v>0</v>
      </c>
      <c r="U173" s="266">
        <v>0</v>
      </c>
      <c r="V173" s="265">
        <f t="shared" si="125"/>
        <v>0</v>
      </c>
      <c r="W173" s="265">
        <v>0</v>
      </c>
      <c r="X173" s="265">
        <v>0</v>
      </c>
      <c r="Y173" s="266">
        <f t="shared" si="128"/>
        <v>0</v>
      </c>
      <c r="Z173" s="266">
        <v>0</v>
      </c>
      <c r="AA173" s="266">
        <f t="shared" si="115"/>
        <v>0</v>
      </c>
      <c r="AB173" s="267">
        <f t="shared" si="130"/>
        <v>390000</v>
      </c>
      <c r="AC173" s="280">
        <v>270000</v>
      </c>
      <c r="AD173" s="280">
        <v>0</v>
      </c>
      <c r="AE173" s="280">
        <v>0</v>
      </c>
      <c r="AF173" s="267">
        <v>0</v>
      </c>
      <c r="AG173" s="267">
        <v>0</v>
      </c>
      <c r="AH173" s="267">
        <f t="shared" si="114"/>
        <v>0</v>
      </c>
      <c r="AI173" s="267">
        <f t="shared" si="126"/>
        <v>0</v>
      </c>
      <c r="AJ173" s="267">
        <v>0</v>
      </c>
      <c r="AK173" s="267">
        <f t="shared" si="116"/>
        <v>0</v>
      </c>
      <c r="AL173" s="267">
        <f t="shared" si="117"/>
        <v>0</v>
      </c>
      <c r="AM173" s="267">
        <f t="shared" si="127"/>
        <v>390000</v>
      </c>
      <c r="AN173" s="280">
        <v>100000</v>
      </c>
      <c r="AO173" s="260"/>
      <c r="AQ173" s="463"/>
      <c r="AR173" s="463"/>
      <c r="AS173" s="464">
        <f t="shared" si="131"/>
        <v>0</v>
      </c>
      <c r="AT173" s="463">
        <f t="shared" si="119"/>
        <v>0</v>
      </c>
      <c r="AU173" s="463">
        <f t="shared" si="118"/>
        <v>390000</v>
      </c>
      <c r="AV173" s="463">
        <v>130000</v>
      </c>
    </row>
    <row r="174" spans="1:48" s="461" customFormat="1" ht="45">
      <c r="A174" s="261">
        <v>35</v>
      </c>
      <c r="B174" s="262" t="s">
        <v>53</v>
      </c>
      <c r="C174" s="171" t="s">
        <v>701</v>
      </c>
      <c r="D174" s="272" t="s">
        <v>702</v>
      </c>
      <c r="E174" s="272" t="s">
        <v>98</v>
      </c>
      <c r="F174" s="267">
        <v>3500000</v>
      </c>
      <c r="G174" s="267">
        <v>0</v>
      </c>
      <c r="H174" s="279">
        <v>0</v>
      </c>
      <c r="I174" s="264">
        <f t="shared" si="129"/>
        <v>3500000</v>
      </c>
      <c r="J174" s="266">
        <v>0</v>
      </c>
      <c r="K174" s="266">
        <v>0</v>
      </c>
      <c r="L174" s="266">
        <v>0</v>
      </c>
      <c r="M174" s="265">
        <f t="shared" si="121"/>
        <v>0</v>
      </c>
      <c r="N174" s="265">
        <v>0</v>
      </c>
      <c r="O174" s="266">
        <f t="shared" si="122"/>
        <v>0</v>
      </c>
      <c r="P174" s="266">
        <v>0</v>
      </c>
      <c r="Q174" s="266">
        <v>0</v>
      </c>
      <c r="R174" s="267">
        <f t="shared" si="124"/>
        <v>3500000</v>
      </c>
      <c r="S174" s="266">
        <v>0</v>
      </c>
      <c r="T174" s="266">
        <v>0</v>
      </c>
      <c r="U174" s="266">
        <v>0</v>
      </c>
      <c r="V174" s="265">
        <f t="shared" si="125"/>
        <v>0</v>
      </c>
      <c r="W174" s="265">
        <v>0</v>
      </c>
      <c r="X174" s="265">
        <v>0</v>
      </c>
      <c r="Y174" s="266">
        <f t="shared" si="128"/>
        <v>0</v>
      </c>
      <c r="Z174" s="266">
        <v>0</v>
      </c>
      <c r="AA174" s="266">
        <f t="shared" si="115"/>
        <v>0</v>
      </c>
      <c r="AB174" s="267">
        <f t="shared" si="130"/>
        <v>3500000</v>
      </c>
      <c r="AC174" s="280">
        <v>270000</v>
      </c>
      <c r="AD174" s="280">
        <v>0</v>
      </c>
      <c r="AE174" s="280">
        <v>0</v>
      </c>
      <c r="AF174" s="267">
        <v>0</v>
      </c>
      <c r="AG174" s="267">
        <v>0</v>
      </c>
      <c r="AH174" s="267">
        <f t="shared" si="114"/>
        <v>0</v>
      </c>
      <c r="AI174" s="267">
        <f t="shared" si="126"/>
        <v>0</v>
      </c>
      <c r="AJ174" s="267">
        <v>0</v>
      </c>
      <c r="AK174" s="267">
        <f t="shared" si="116"/>
        <v>0</v>
      </c>
      <c r="AL174" s="267">
        <f t="shared" si="117"/>
        <v>0</v>
      </c>
      <c r="AM174" s="267">
        <f t="shared" si="127"/>
        <v>3500000</v>
      </c>
      <c r="AN174" s="267">
        <v>200000</v>
      </c>
      <c r="AO174" s="260"/>
      <c r="AQ174" s="463"/>
      <c r="AR174" s="463"/>
      <c r="AS174" s="464">
        <f t="shared" si="131"/>
        <v>0</v>
      </c>
      <c r="AT174" s="463">
        <f t="shared" si="119"/>
        <v>0</v>
      </c>
      <c r="AU174" s="463">
        <f t="shared" si="118"/>
        <v>3500000</v>
      </c>
      <c r="AV174" s="463">
        <v>10640</v>
      </c>
    </row>
    <row r="175" spans="1:48" s="290" customFormat="1" ht="13.5" thickBot="1">
      <c r="A175" s="504" t="s">
        <v>62</v>
      </c>
      <c r="B175" s="505"/>
      <c r="C175" s="505"/>
      <c r="D175" s="506"/>
      <c r="E175" s="481"/>
      <c r="F175" s="295">
        <f>F6+F7+F8+F14+F21+F25+F31+F32+F33+F56+F59+F75+F78+F94+F125+F130+F134+F149+F154+F155+F156+F157+F158+F159+F160+F161+F166+F167+F168+F169+F170+F171+F172+F173+F174</f>
        <v>68258264.930000007</v>
      </c>
      <c r="G175" s="295">
        <f>G6+G7+G8+G14+G21+G25+G31+G32+G33+G56+G59+G75+G78+G94+G125+G130+G134+G149+G154+G155+G156+G157+G158+G159+G160+G161+G166+G167+G168+G169+G170+G171+G172+G173+G174</f>
        <v>17561504.859999999</v>
      </c>
      <c r="H175" s="295" t="e">
        <f>H6+H7+H8+H14+H21+H25+H31+H32+H33+H56+H59+H75+H78+H94+H125+H130+H134+H149+H154+H155+H156+H157+H158+H159+H160+H161+H166+H167+H168+H169+H170+H171+H172+H173+H174</f>
        <v>#REF!</v>
      </c>
      <c r="I175" s="295" t="e">
        <f>I6+I7+I8+I14+I21+I25+I31+I32+I33+I56+I59+I75+I78+I94+I125+I130+I134+I149+I154+I155+I156+I157+I158+I159+I160+I161+I166+I167+I168+I169+I170+I171+I172+I173+I174</f>
        <v>#REF!</v>
      </c>
      <c r="J175" s="295" t="e">
        <f>J6+J7+J8+J14+J21+J25+J31+J32+J33+J56+J59+J75+J78+J94+J125+J130+J134+J149+J154+J155+J156+J157+J158+J159+J160+J161+J166+J167+J168+J169+J170+J171+J172+J173+J174</f>
        <v>#REF!</v>
      </c>
      <c r="K175" s="295" t="e">
        <f>K6+K7+K8+K14+K21+K25+K31+K32+K33+K56+K59+K75+K78+K94+K125+K130+K134+K149+K154+K155+K156+K157+K158+K159+K160+K161+K166+K167+K168+K169+K170+K171+K172+K173+K174</f>
        <v>#REF!</v>
      </c>
      <c r="L175" s="295" t="e">
        <f>L6+L7+L8+L14+L21+L25+L31+L32+L33+L56+L59+L75+L78+L94+L125+L130+L134+L149+L154+L155+L156+L157+L158+L159+L160+L161+L166+L167+L168+L169+L170+L171+L172+L173+L174</f>
        <v>#REF!</v>
      </c>
      <c r="M175" s="295" t="e">
        <f>M6+M7+M8+M14+M21+M25+M31+M32+M33+M56+M59+M75+M78+M94+M125+M130+M134+M149+M154+M155+M156+M157+M158+M159+M160+M161+M166+M167+M168+M169+M170+M171+M172+M173+M174</f>
        <v>#REF!</v>
      </c>
      <c r="N175" s="295" t="e">
        <f>N6+N7+N8+N14+N21+N25+N31+N32+N33+N56+N59+N75+N78+N94+N125+N130+N134+N149+N154+N155+N156+N157+N158+N159+N160+N161+N166+N167+N168+N169+N170+N171+N172+N173+N174</f>
        <v>#REF!</v>
      </c>
      <c r="O175" s="295" t="e">
        <f>O6+O7+O8+O14+O21+O25+O31+O32+O33+O56+O59+O75+O78+O94+O125+O130+O134+O149+O154+O155+O156+O157+O158+O159+O160+O161+O166+O167+O168+O169+O170+O171+O172+O173+O174</f>
        <v>#REF!</v>
      </c>
      <c r="P175" s="295" t="e">
        <f>P6+P7+P8+P14+P21+P25+P31+P32+P33+P56+P59+P75+P78+P94+P125+P130+P134+P149+P154+P155+P156+P157+P158+P159+P160+P161+P166+P167+P168+P169+P170+P171+P172+P173+P174</f>
        <v>#REF!</v>
      </c>
      <c r="Q175" s="295" t="e">
        <f>Q6+Q7+Q8+Q14+Q21+Q25+Q31+Q32+Q33+Q56+Q59+Q75+Q78+Q94+Q125+Q130+Q134+Q149+Q154+Q155+Q156+Q157+Q158+Q159+Q160+Q161+Q166+Q167+Q168+Q169+Q170+Q171+Q172+Q173+Q174</f>
        <v>#REF!</v>
      </c>
      <c r="R175" s="295" t="e">
        <f>R6+R7+R8+R14+R21+R25+R31+R32+R33+R56+R59+R75+R78+R94+R125+R130+R134+R149+R154+R155+R156+R157+R158+R159+R160+R161+R166+R167+R168+R169+R170+R171+R172+R173+R174</f>
        <v>#REF!</v>
      </c>
      <c r="S175" s="295" t="e">
        <f>S6+S7+S8+S14+S21+S25+S31+S32+S33+S56+S59+S75+S78+S94+S125+S130+S134+S149+S154+S155+S156+S157+S158+S159+S160+S161+S166+S167+S168+S169+S170+S171+S172+S173+S174</f>
        <v>#REF!</v>
      </c>
      <c r="T175" s="295" t="e">
        <f>T6+T7+T8+T14+T21+T25+T31+T32+T33+T56+T59+T75+T78+T94+T125+T130+T134+T149+T154+T155+T156+T157+T158+T159+T160+T161+T166+T167+T168+T169+T170+T171+T172+T173+T174</f>
        <v>#REF!</v>
      </c>
      <c r="U175" s="295" t="e">
        <f>U6+U7+U8+U14+U21+U25+U31+U32+U33+U56+U59+U75+U78+U94+U125+U130+U134+U149+U154+U155+U156+U157+U158+U159+U160+U161+U166+U167+U168+U169+U170+U171+U172+U173+U174</f>
        <v>#REF!</v>
      </c>
      <c r="V175" s="295" t="e">
        <f>V6+V7+V8+V14+V21+V25+V31+V32+V33+V56+V59+V75+V78+V94+V125+V130+V134+V149+V154+V155+V156+V157+V158+V159+V160+V161+V166+V167+V168+V169+V170+V171+V172+V173+V174</f>
        <v>#REF!</v>
      </c>
      <c r="W175" s="295" t="e">
        <f>W6+W7+W8+W14+W21+W25+W31+W32+W33+W56+W59+W75+W78+W94+W125+W130+W134+W149+W154+W155+W156+W157+W158+W159+W160+W161+W166+W167+W168+W169+W170+W171+W172+W173+W174</f>
        <v>#REF!</v>
      </c>
      <c r="X175" s="295" t="e">
        <f>X6+X7+X8+X14+X21+X25+X31+X32+X33+X56+X59+X75+X78+X94+X125+X130+X134+X149+X154+X155+X156+X157+X158+X159+X160+X161+X166+X167+X168+X169+X170+X171+X172+X173+X174</f>
        <v>#REF!</v>
      </c>
      <c r="Y175" s="295" t="e">
        <f>Y6+Y7+Y8+Y14+Y21+Y25+Y31+Y32+Y33+Y56+Y59+Y75+Y78+Y94+Y125+Y130+Y134+Y149+Y154+Y155+Y156+Y157+Y158+Y159+Y160+Y161+Y166+Y167+Y168+Y169+Y170+Y171+Y172+Y173+Y174</f>
        <v>#REF!</v>
      </c>
      <c r="Z175" s="295" t="e">
        <f>Z6+Z7+Z8+Z14+Z21+Z25+Z31+Z32+Z33+Z56+Z59+Z75+Z78+Z94+Z125+Z130+Z134+Z149+Z154+Z155+Z156+Z157+Z158+Z159+Z160+Z161+Z166+Z167+Z168+Z169+Z170+Z171+Z172+Z173+Z174</f>
        <v>#REF!</v>
      </c>
      <c r="AA175" s="295">
        <f>AA6+AA7+AA8+AA14+AA21+AA25+AA31+AA32+AA33+AA56+AA59+AA75+AA78+AA94+AA125+AA130+AA134+AA149+AA154+AA155+AA156+AA157+AA158+AA159+AA160+AA161+AA166+AA167+AA168+AA169+AA170+AA171+AA172+AA173+AA174</f>
        <v>6273123.6600000001</v>
      </c>
      <c r="AB175" s="295">
        <f>AB6+AB7+AB8+AB14+AB21+AB25+AB31+AB32+AB33+AB56+AB59+AB75+AB78+AB94+AB125+AB130+AB134+AB149+AB154+AB155+AB156+AB157+AB158+AB159+AB160+AB161+AB166+AB167+AB168+AB169+AB170+AB171+AB172+AB173+AB174</f>
        <v>61985141.269999996</v>
      </c>
      <c r="AC175" s="295">
        <f ca="1">AC6+AC7+AC8+AC14+AC21+AC25+AC31+AC32+AC33+AC56+AC59+AC75+AC78+AC94+AC125+AC130+AC134+AC149+AC154+AC155+AC156+AC157+AC158+AC159+AC160+AC161+AC166+AC167+AC168+AC169+AC170+AC171+AC172+AC173+AC174</f>
        <v>68258264.930000007</v>
      </c>
      <c r="AD175" s="295" t="e">
        <f>AD6+AD7+AD8+AD14+AD21+AD25+AD31+AD32+AD33+AD56+AD59+AD75+AD78+AD94+AD125+AD130+AD134+AD149+AD154+AD155+AD156+AD157+AD158+AD159+AD160+AD161+AD166+AD167+AD168+AD169+AD170+AD171+AD172+AD173+AD174</f>
        <v>#REF!</v>
      </c>
      <c r="AE175" s="295">
        <f>AE6+AE7+AE8+AE14+AE21+AE25+AE31+AE32+AE33+AE56+AE59+AE75+AE78+AE94+AE125+AE130+AE134+AE149+AE154+AE155+AE156+AE157+AE158+AE159+AE160+AE161+AE166+AE167+AE168+AE169+AE170+AE171+AE172+AE173+AE174</f>
        <v>497034.1</v>
      </c>
      <c r="AF175" s="295">
        <f>AF6+AF7+AF8+AF14+AF21+AF25+AF31+AF32+AF33+AF56+AF59+AF75+AF78+AF94+AF125+AF130+AF134+AF149+AF154+AF155+AF156+AF157+AF158+AF159+AF160+AF161+AF166+AF167+AF168+AF169+AF170+AF171+AF172+AF173+AF174</f>
        <v>0</v>
      </c>
      <c r="AG175" s="295">
        <f>AG6+AG7+AG8+AG14+AG21+AG25+AG31+AG32+AG33+AG56+AG59+AG75+AG78+AG94+AG125+AG130+AG134+AG149+AG154+AG155+AG156+AG157+AG158+AG159+AG160+AG161+AG166+AG167+AG168+AG169+AG170+AG171+AG172+AG173+AG174</f>
        <v>0</v>
      </c>
      <c r="AH175" s="295">
        <f>AH6+AH7+AH8+AH14+AH21+AH25+AH31+AH32+AH33+AH56+AH59+AH75+AH78+AH94+AH125+AH130+AH134+AH149+AH154+AH155+AH156+AH157+AH158+AH159+AH160+AH161+AH166+AH167+AH168+AH169+AH170+AH171+AH172+AH173+AH174</f>
        <v>497034.1</v>
      </c>
      <c r="AI175" s="295">
        <f>AI6+AI7+AI8+AI14+AI21+AI25+AI31+AI32+AI33+AI56+AI59+AI75+AI78+AI94+AI125+AI130+AI134+AI149+AI154+AI155+AI156+AI157+AI158+AI159+AI160+AI161+AI166+AI167+AI168+AI169+AI170+AI171+AI172+AI173+AI174</f>
        <v>7818669.1599999983</v>
      </c>
      <c r="AJ175" s="295">
        <f>AJ6+AJ7+AJ8+AJ14+AJ21+AJ25+AJ31+AJ32+AJ33+AJ56+AJ59+AJ75+AJ78+AJ94+AJ125+AJ130+AJ134+AJ149+AJ154+AJ155+AJ156+AJ157+AJ158+AJ159+AJ160+AJ161+AJ166+AJ167+AJ168+AJ169+AJ170+AJ171+AJ172+AJ173+AJ174</f>
        <v>567411.28</v>
      </c>
      <c r="AK175" s="295">
        <f>AK6+AK7+AK8+AK14+AK21+AK25+AK31+AK32+AK33+AK56+AK59+AK75+AK78+AK94+AK125+AK130+AK134+AK149+AK154+AK155+AK156+AK157+AK158+AK159+AK160+AK161+AK166+AK167+AK168+AK169+AK170+AK171+AK172+AK173+AK174</f>
        <v>1064445.3799999999</v>
      </c>
      <c r="AL175" s="295">
        <f>AL6+AL7+AL8+AL14+AL21+AL25+AL31+AL32+AL33+AL56+AL59+AL75+AL78+AL94+AL125+AL130+AL134+AL149+AL154+AL155+AL156+AL157+AL158+AL159+AL160+AL161+AL166+AL167+AL168+AL169+AL170+AL171+AL172+AL173+AL174</f>
        <v>7337569.04</v>
      </c>
      <c r="AM175" s="295">
        <f>AM6+AM7+AM8+AM14+AM21+AM25+AM31+AM32+AM33+AM56+AM59+AM75+AM78+AM94+AM125+AM130+AM134+AM149+AM154+AM155+AM156+AM157+AM158+AM159+AM160+AM161+AM166+AM167+AM168+AM169+AM170+AM171+AM172+AM173+AM174</f>
        <v>60439595.770000003</v>
      </c>
      <c r="AN175" s="295">
        <f>AN6+AN7+AN8+AN14+AN21+AN25+AN31+AN32+AN33+AN56+AN59+AN75+AN78+AN94+AN125+AN130+AN134+AN149+AN154+AN155+AN156+AN157+AN158+AN159+AN160+AN161+AN166+AN167+AN168+AN169+AN170+AN171+AN172+AN173+AN174</f>
        <v>22678566.620000001</v>
      </c>
      <c r="AO175" s="296"/>
      <c r="AP175" s="424"/>
      <c r="AQ175" s="289"/>
    </row>
    <row r="176" spans="1:48" s="198" customFormat="1" ht="13.5" thickTop="1">
      <c r="A176" s="244"/>
      <c r="B176" s="244"/>
      <c r="E176" s="325"/>
      <c r="AC176" s="245"/>
      <c r="AD176" s="246"/>
      <c r="AE176" s="246"/>
      <c r="AF176" s="246"/>
      <c r="AG176" s="246"/>
      <c r="AH176" s="246"/>
      <c r="AI176" s="246"/>
      <c r="AJ176" s="246"/>
      <c r="AK176" s="246"/>
      <c r="AL176" s="246"/>
      <c r="AM176" s="246"/>
      <c r="AN176" s="246"/>
      <c r="AO176" s="480"/>
      <c r="AP176" s="417"/>
      <c r="AQ176" s="186"/>
    </row>
    <row r="177" spans="1:43" s="198" customFormat="1" ht="12.75">
      <c r="A177" s="244"/>
      <c r="B177" s="244"/>
      <c r="E177" s="325"/>
      <c r="I177" s="245"/>
      <c r="J177" s="245"/>
      <c r="K177" s="245"/>
      <c r="L177" s="245"/>
      <c r="M177" s="245"/>
      <c r="N177" s="245"/>
      <c r="O177" s="245"/>
      <c r="AC177" s="245"/>
      <c r="AD177" s="246"/>
      <c r="AE177" s="246"/>
      <c r="AF177" s="246"/>
      <c r="AG177" s="246"/>
      <c r="AH177" s="246"/>
      <c r="AI177" s="246"/>
      <c r="AJ177" s="246"/>
      <c r="AK177" s="246"/>
      <c r="AL177" s="246"/>
      <c r="AM177" s="246"/>
      <c r="AN177" s="246"/>
      <c r="AO177" s="480"/>
      <c r="AP177" s="417"/>
      <c r="AQ177" s="186"/>
    </row>
    <row r="178" spans="1:43" s="198" customFormat="1" ht="11.25">
      <c r="A178" s="244"/>
      <c r="B178" s="244"/>
      <c r="E178" s="325"/>
      <c r="I178" s="245"/>
      <c r="J178" s="245"/>
      <c r="K178" s="245"/>
      <c r="L178" s="245"/>
      <c r="M178" s="245"/>
      <c r="N178" s="245"/>
      <c r="O178" s="245"/>
      <c r="AC178" s="245"/>
      <c r="AD178" s="246"/>
      <c r="AE178" s="246"/>
      <c r="AF178" s="246"/>
      <c r="AG178" s="246"/>
      <c r="AH178" s="246"/>
      <c r="AI178" s="246"/>
      <c r="AJ178" s="246"/>
      <c r="AK178" s="246"/>
      <c r="AL178" s="246"/>
      <c r="AM178" s="246"/>
      <c r="AN178" s="246"/>
      <c r="AO178" s="247"/>
      <c r="AP178" s="417"/>
      <c r="AQ178" s="186"/>
    </row>
    <row r="179" spans="1:43" s="198" customFormat="1" ht="11.25">
      <c r="A179" s="244"/>
      <c r="B179" s="244"/>
      <c r="E179" s="325"/>
      <c r="I179" s="245"/>
      <c r="J179" s="245"/>
      <c r="K179" s="245"/>
      <c r="L179" s="245"/>
      <c r="M179" s="245"/>
      <c r="N179" s="245"/>
      <c r="O179" s="245"/>
      <c r="AC179" s="245"/>
      <c r="AD179" s="246"/>
      <c r="AE179" s="246"/>
      <c r="AF179" s="246"/>
      <c r="AG179" s="246"/>
      <c r="AH179" s="246"/>
      <c r="AI179" s="246"/>
      <c r="AJ179" s="246"/>
      <c r="AK179" s="246"/>
      <c r="AL179" s="246"/>
      <c r="AM179" s="246"/>
      <c r="AN179" s="246"/>
      <c r="AO179" s="247"/>
      <c r="AP179" s="417"/>
      <c r="AQ179" s="186"/>
    </row>
    <row r="180" spans="1:43" s="198" customFormat="1" ht="11.25">
      <c r="A180" s="244"/>
      <c r="B180" s="244"/>
      <c r="E180" s="325"/>
      <c r="I180" s="245"/>
      <c r="J180" s="245"/>
      <c r="K180" s="245"/>
      <c r="L180" s="245"/>
      <c r="M180" s="245"/>
      <c r="N180" s="245"/>
      <c r="O180" s="245"/>
      <c r="AC180" s="245"/>
      <c r="AD180" s="246"/>
      <c r="AE180" s="246"/>
      <c r="AF180" s="246"/>
      <c r="AG180" s="246"/>
      <c r="AH180" s="246"/>
      <c r="AI180" s="246"/>
      <c r="AJ180" s="246"/>
      <c r="AK180" s="246"/>
      <c r="AL180" s="246"/>
      <c r="AM180" s="246"/>
      <c r="AN180" s="246"/>
      <c r="AO180" s="247"/>
      <c r="AP180" s="417"/>
      <c r="AQ180" s="186"/>
    </row>
    <row r="181" spans="1:43" s="198" customFormat="1" ht="11.25">
      <c r="A181" s="244"/>
      <c r="B181" s="244"/>
      <c r="E181" s="325"/>
      <c r="I181" s="245"/>
      <c r="J181" s="245"/>
      <c r="K181" s="245"/>
      <c r="L181" s="245"/>
      <c r="M181" s="245"/>
      <c r="N181" s="245"/>
      <c r="O181" s="245"/>
      <c r="AC181" s="245"/>
      <c r="AD181" s="246"/>
      <c r="AE181" s="246"/>
      <c r="AF181" s="246"/>
      <c r="AG181" s="246"/>
      <c r="AH181" s="246"/>
      <c r="AI181" s="246"/>
      <c r="AJ181" s="246"/>
      <c r="AK181" s="246"/>
      <c r="AL181" s="246"/>
      <c r="AM181" s="246"/>
      <c r="AN181" s="246"/>
      <c r="AO181" s="247"/>
      <c r="AP181" s="417"/>
      <c r="AQ181" s="186"/>
    </row>
    <row r="182" spans="1:43" s="198" customFormat="1" ht="11.25">
      <c r="A182" s="244"/>
      <c r="B182" s="244"/>
      <c r="E182" s="325"/>
      <c r="I182" s="245"/>
      <c r="J182" s="245"/>
      <c r="K182" s="245"/>
      <c r="L182" s="245"/>
      <c r="M182" s="245"/>
      <c r="N182" s="245"/>
      <c r="O182" s="245"/>
      <c r="AC182" s="245"/>
      <c r="AD182" s="246"/>
      <c r="AE182" s="246"/>
      <c r="AF182" s="246"/>
      <c r="AG182" s="246"/>
      <c r="AH182" s="246"/>
      <c r="AI182" s="246"/>
      <c r="AJ182" s="246"/>
      <c r="AK182" s="246"/>
      <c r="AL182" s="246"/>
      <c r="AM182" s="246"/>
      <c r="AN182" s="246"/>
      <c r="AO182" s="247"/>
      <c r="AP182" s="417"/>
      <c r="AQ182" s="186"/>
    </row>
    <row r="183" spans="1:43" s="198" customFormat="1" ht="11.25">
      <c r="A183" s="244"/>
      <c r="B183" s="244"/>
      <c r="E183" s="325"/>
      <c r="I183" s="245"/>
      <c r="J183" s="245"/>
      <c r="K183" s="245"/>
      <c r="L183" s="245"/>
      <c r="M183" s="245"/>
      <c r="N183" s="245"/>
      <c r="O183" s="245"/>
      <c r="AC183" s="245"/>
      <c r="AD183" s="246"/>
      <c r="AE183" s="246"/>
      <c r="AF183" s="246"/>
      <c r="AG183" s="246"/>
      <c r="AH183" s="246"/>
      <c r="AI183" s="246"/>
      <c r="AJ183" s="246"/>
      <c r="AK183" s="246"/>
      <c r="AL183" s="246"/>
      <c r="AM183" s="246"/>
      <c r="AN183" s="246"/>
      <c r="AO183" s="247"/>
      <c r="AP183" s="417"/>
      <c r="AQ183" s="186"/>
    </row>
    <row r="184" spans="1:43" s="198" customFormat="1" ht="11.25">
      <c r="A184" s="244"/>
      <c r="B184" s="244"/>
      <c r="E184" s="325"/>
      <c r="I184" s="245"/>
      <c r="J184" s="245"/>
      <c r="K184" s="245"/>
      <c r="L184" s="245"/>
      <c r="M184" s="245"/>
      <c r="N184" s="245"/>
      <c r="O184" s="245"/>
      <c r="AC184" s="245"/>
      <c r="AD184" s="246"/>
      <c r="AE184" s="246"/>
      <c r="AF184" s="246"/>
      <c r="AG184" s="246"/>
      <c r="AH184" s="246"/>
      <c r="AI184" s="246"/>
      <c r="AJ184" s="246"/>
      <c r="AK184" s="246"/>
      <c r="AL184" s="246"/>
      <c r="AM184" s="246"/>
      <c r="AN184" s="246"/>
      <c r="AO184" s="247"/>
      <c r="AP184" s="417"/>
      <c r="AQ184" s="186"/>
    </row>
    <row r="185" spans="1:43" s="198" customFormat="1" ht="11.25">
      <c r="A185" s="244"/>
      <c r="B185" s="244"/>
      <c r="E185" s="325"/>
      <c r="I185" s="245"/>
      <c r="J185" s="245"/>
      <c r="K185" s="245"/>
      <c r="L185" s="245"/>
      <c r="M185" s="245"/>
      <c r="N185" s="245"/>
      <c r="O185" s="245"/>
      <c r="AC185" s="245"/>
      <c r="AD185" s="246"/>
      <c r="AE185" s="246"/>
      <c r="AF185" s="246"/>
      <c r="AG185" s="246"/>
      <c r="AH185" s="246"/>
      <c r="AI185" s="246"/>
      <c r="AJ185" s="246"/>
      <c r="AK185" s="246"/>
      <c r="AL185" s="246"/>
      <c r="AM185" s="246"/>
      <c r="AN185" s="246"/>
      <c r="AO185" s="247"/>
      <c r="AP185" s="417"/>
      <c r="AQ185" s="186"/>
    </row>
    <row r="186" spans="1:43" s="198" customFormat="1" ht="11.25">
      <c r="A186" s="244"/>
      <c r="B186" s="244"/>
      <c r="E186" s="325"/>
      <c r="I186" s="245"/>
      <c r="J186" s="245"/>
      <c r="K186" s="245"/>
      <c r="L186" s="245"/>
      <c r="M186" s="245"/>
      <c r="N186" s="245"/>
      <c r="O186" s="245"/>
      <c r="AC186" s="245"/>
      <c r="AD186" s="246"/>
      <c r="AE186" s="246"/>
      <c r="AF186" s="246"/>
      <c r="AG186" s="246"/>
      <c r="AH186" s="246"/>
      <c r="AI186" s="246"/>
      <c r="AJ186" s="246"/>
      <c r="AK186" s="246"/>
      <c r="AL186" s="246"/>
      <c r="AM186" s="246"/>
      <c r="AN186" s="246"/>
      <c r="AO186" s="247"/>
      <c r="AP186" s="417"/>
      <c r="AQ186" s="186"/>
    </row>
    <row r="187" spans="1:43" s="198" customFormat="1" ht="11.25">
      <c r="A187" s="244"/>
      <c r="B187" s="244"/>
      <c r="E187" s="325"/>
      <c r="I187" s="245"/>
      <c r="J187" s="245"/>
      <c r="K187" s="245"/>
      <c r="L187" s="245"/>
      <c r="M187" s="245"/>
      <c r="N187" s="245"/>
      <c r="O187" s="245"/>
      <c r="AC187" s="245"/>
      <c r="AD187" s="246"/>
      <c r="AE187" s="246"/>
      <c r="AF187" s="246"/>
      <c r="AG187" s="246"/>
      <c r="AH187" s="246"/>
      <c r="AI187" s="246"/>
      <c r="AJ187" s="246"/>
      <c r="AK187" s="246"/>
      <c r="AL187" s="246"/>
      <c r="AM187" s="246"/>
      <c r="AN187" s="246"/>
      <c r="AO187" s="247"/>
      <c r="AP187" s="417"/>
      <c r="AQ187" s="186"/>
    </row>
    <row r="188" spans="1:43" s="198" customFormat="1" ht="12" thickBot="1">
      <c r="A188" s="244"/>
      <c r="B188" s="244"/>
      <c r="E188" s="325"/>
      <c r="I188" s="245"/>
      <c r="J188" s="245"/>
      <c r="K188" s="245"/>
      <c r="L188" s="245"/>
      <c r="M188" s="245"/>
      <c r="N188" s="245"/>
      <c r="O188" s="245"/>
      <c r="AC188" s="245"/>
      <c r="AD188" s="246"/>
      <c r="AE188" s="246"/>
      <c r="AF188" s="246"/>
      <c r="AG188" s="246"/>
      <c r="AH188" s="246"/>
      <c r="AI188" s="246"/>
      <c r="AJ188" s="246"/>
      <c r="AK188" s="246"/>
      <c r="AL188" s="246"/>
      <c r="AM188" s="246"/>
      <c r="AN188" s="246"/>
      <c r="AO188" s="247"/>
      <c r="AP188" s="417"/>
      <c r="AQ188" s="186"/>
    </row>
    <row r="189" spans="1:43" s="198" customFormat="1" ht="12">
      <c r="A189" s="244"/>
      <c r="B189" s="244"/>
      <c r="E189" s="325"/>
      <c r="I189" s="245"/>
      <c r="J189" s="245"/>
      <c r="K189" s="245"/>
      <c r="L189" s="245"/>
      <c r="M189" s="245"/>
      <c r="N189" s="245"/>
      <c r="O189" s="245"/>
      <c r="AC189" s="245"/>
      <c r="AD189" s="246"/>
      <c r="AE189" s="246"/>
      <c r="AF189" s="246"/>
      <c r="AG189" s="246"/>
      <c r="AH189" s="246"/>
      <c r="AI189" s="246"/>
      <c r="AJ189" s="246"/>
      <c r="AK189" s="246"/>
      <c r="AL189" s="246"/>
      <c r="AM189" s="483"/>
      <c r="AN189" s="246"/>
      <c r="AO189" s="247"/>
      <c r="AP189" s="417"/>
      <c r="AQ189" s="186"/>
    </row>
    <row r="190" spans="1:43" s="198" customFormat="1" ht="12">
      <c r="A190" s="244"/>
      <c r="B190" s="244"/>
      <c r="E190" s="325"/>
      <c r="I190" s="245"/>
      <c r="J190" s="245"/>
      <c r="K190" s="245"/>
      <c r="L190" s="245"/>
      <c r="M190" s="245"/>
      <c r="N190" s="245"/>
      <c r="O190" s="245"/>
      <c r="AC190" s="245"/>
      <c r="AD190" s="246"/>
      <c r="AE190" s="246"/>
      <c r="AF190" s="246"/>
      <c r="AG190" s="246"/>
      <c r="AH190" s="246"/>
      <c r="AI190" s="246"/>
      <c r="AJ190" s="246"/>
      <c r="AK190" s="246"/>
      <c r="AL190" s="246"/>
      <c r="AM190" s="485"/>
      <c r="AN190" s="246"/>
      <c r="AO190" s="247"/>
      <c r="AP190" s="417"/>
      <c r="AQ190" s="186"/>
    </row>
    <row r="191" spans="1:43" s="198" customFormat="1" ht="12.75" thickBot="1">
      <c r="A191" s="244"/>
      <c r="B191" s="244"/>
      <c r="E191" s="325"/>
      <c r="I191" s="245"/>
      <c r="J191" s="245"/>
      <c r="K191" s="245"/>
      <c r="L191" s="245"/>
      <c r="M191" s="245"/>
      <c r="N191" s="245"/>
      <c r="O191" s="245"/>
      <c r="AC191" s="245"/>
      <c r="AD191" s="246"/>
      <c r="AE191" s="246"/>
      <c r="AF191" s="246"/>
      <c r="AG191" s="246"/>
      <c r="AH191" s="246"/>
      <c r="AI191" s="246"/>
      <c r="AJ191" s="246"/>
      <c r="AK191" s="246"/>
      <c r="AL191" s="246"/>
      <c r="AM191" s="484"/>
      <c r="AN191" s="246"/>
      <c r="AO191" s="247"/>
      <c r="AP191" s="417"/>
      <c r="AQ191" s="186"/>
    </row>
    <row r="192" spans="1:43" s="198" customFormat="1" ht="11.25">
      <c r="A192" s="244"/>
      <c r="B192" s="244"/>
      <c r="E192" s="325"/>
      <c r="I192" s="245"/>
      <c r="J192" s="245"/>
      <c r="K192" s="245"/>
      <c r="L192" s="245"/>
      <c r="M192" s="245"/>
      <c r="N192" s="245"/>
      <c r="O192" s="245"/>
      <c r="AC192" s="245"/>
      <c r="AD192" s="246"/>
      <c r="AE192" s="246"/>
      <c r="AF192" s="246"/>
      <c r="AG192" s="246"/>
      <c r="AH192" s="246"/>
      <c r="AI192" s="246"/>
      <c r="AJ192" s="246"/>
      <c r="AK192" s="246"/>
      <c r="AL192" s="246"/>
      <c r="AM192" s="246"/>
      <c r="AN192" s="246"/>
      <c r="AO192" s="247"/>
      <c r="AP192" s="417"/>
      <c r="AQ192" s="186"/>
    </row>
    <row r="193" spans="1:43" s="198" customFormat="1" ht="11.25">
      <c r="A193" s="244"/>
      <c r="B193" s="244"/>
      <c r="E193" s="325"/>
      <c r="I193" s="245"/>
      <c r="J193" s="245"/>
      <c r="K193" s="245"/>
      <c r="L193" s="245"/>
      <c r="M193" s="245"/>
      <c r="N193" s="245"/>
      <c r="O193" s="245"/>
      <c r="AC193" s="245"/>
      <c r="AD193" s="246"/>
      <c r="AE193" s="246"/>
      <c r="AF193" s="246"/>
      <c r="AG193" s="246"/>
      <c r="AH193" s="246"/>
      <c r="AI193" s="246"/>
      <c r="AJ193" s="246"/>
      <c r="AK193" s="246"/>
      <c r="AL193" s="246"/>
      <c r="AM193" s="246"/>
      <c r="AN193" s="246"/>
      <c r="AO193" s="247"/>
      <c r="AP193" s="417"/>
      <c r="AQ193" s="186"/>
    </row>
    <row r="194" spans="1:43" s="198" customFormat="1" ht="11.25">
      <c r="A194" s="244"/>
      <c r="B194" s="244"/>
      <c r="E194" s="325"/>
      <c r="I194" s="245"/>
      <c r="J194" s="245"/>
      <c r="K194" s="245"/>
      <c r="L194" s="245"/>
      <c r="M194" s="245"/>
      <c r="N194" s="245"/>
      <c r="O194" s="245"/>
      <c r="AC194" s="245"/>
      <c r="AD194" s="246"/>
      <c r="AE194" s="246"/>
      <c r="AF194" s="246"/>
      <c r="AG194" s="246"/>
      <c r="AH194" s="246"/>
      <c r="AI194" s="246"/>
      <c r="AJ194" s="246"/>
      <c r="AK194" s="246"/>
      <c r="AL194" s="246"/>
      <c r="AM194" s="246"/>
      <c r="AN194" s="246"/>
      <c r="AO194" s="247"/>
      <c r="AP194" s="417"/>
      <c r="AQ194" s="186"/>
    </row>
    <row r="195" spans="1:43" s="198" customFormat="1" ht="11.25">
      <c r="A195" s="244"/>
      <c r="B195" s="244"/>
      <c r="E195" s="325"/>
      <c r="I195" s="245"/>
      <c r="J195" s="245"/>
      <c r="K195" s="245"/>
      <c r="L195" s="245"/>
      <c r="M195" s="245"/>
      <c r="N195" s="245"/>
      <c r="O195" s="245"/>
      <c r="AC195" s="245"/>
      <c r="AD195" s="246"/>
      <c r="AE195" s="246"/>
      <c r="AF195" s="246"/>
      <c r="AG195" s="246"/>
      <c r="AH195" s="246"/>
      <c r="AI195" s="246"/>
      <c r="AJ195" s="246"/>
      <c r="AK195" s="246"/>
      <c r="AL195" s="246"/>
      <c r="AM195" s="246"/>
      <c r="AN195" s="246"/>
      <c r="AO195" s="247"/>
      <c r="AP195" s="417"/>
      <c r="AQ195" s="186"/>
    </row>
    <row r="196" spans="1:43" s="198" customFormat="1" ht="11.25">
      <c r="A196" s="244"/>
      <c r="B196" s="244"/>
      <c r="E196" s="325"/>
      <c r="I196" s="245"/>
      <c r="J196" s="245"/>
      <c r="K196" s="245"/>
      <c r="L196" s="245"/>
      <c r="M196" s="245"/>
      <c r="N196" s="245"/>
      <c r="O196" s="245"/>
      <c r="AC196" s="245"/>
      <c r="AD196" s="246"/>
      <c r="AE196" s="246"/>
      <c r="AF196" s="246"/>
      <c r="AG196" s="246"/>
      <c r="AH196" s="246"/>
      <c r="AI196" s="246"/>
      <c r="AJ196" s="246"/>
      <c r="AK196" s="246"/>
      <c r="AL196" s="246"/>
      <c r="AM196" s="246"/>
      <c r="AN196" s="246"/>
      <c r="AO196" s="247"/>
      <c r="AP196" s="417"/>
      <c r="AQ196" s="186"/>
    </row>
    <row r="197" spans="1:43" s="198" customFormat="1" ht="11.25">
      <c r="A197" s="244"/>
      <c r="B197" s="244"/>
      <c r="E197" s="325"/>
      <c r="I197" s="245"/>
      <c r="J197" s="245"/>
      <c r="K197" s="245"/>
      <c r="L197" s="245"/>
      <c r="M197" s="245"/>
      <c r="N197" s="245"/>
      <c r="O197" s="245"/>
      <c r="AC197" s="245"/>
      <c r="AD197" s="246"/>
      <c r="AE197" s="246"/>
      <c r="AF197" s="246"/>
      <c r="AG197" s="246"/>
      <c r="AH197" s="246"/>
      <c r="AI197" s="246"/>
      <c r="AJ197" s="246"/>
      <c r="AK197" s="246"/>
      <c r="AL197" s="246"/>
      <c r="AM197" s="246"/>
      <c r="AN197" s="246"/>
      <c r="AO197" s="247"/>
      <c r="AP197" s="417"/>
      <c r="AQ197" s="186"/>
    </row>
    <row r="198" spans="1:43" s="198" customFormat="1" ht="11.25">
      <c r="A198" s="244"/>
      <c r="B198" s="244"/>
      <c r="E198" s="325"/>
      <c r="I198" s="245"/>
      <c r="J198" s="245"/>
      <c r="K198" s="245"/>
      <c r="L198" s="245"/>
      <c r="M198" s="245"/>
      <c r="N198" s="245"/>
      <c r="O198" s="245"/>
      <c r="AC198" s="245"/>
      <c r="AD198" s="246"/>
      <c r="AE198" s="246"/>
      <c r="AF198" s="246"/>
      <c r="AG198" s="246"/>
      <c r="AH198" s="246"/>
      <c r="AI198" s="246"/>
      <c r="AJ198" s="246"/>
      <c r="AK198" s="246"/>
      <c r="AL198" s="246"/>
      <c r="AM198" s="246"/>
      <c r="AN198" s="246"/>
      <c r="AO198" s="247"/>
      <c r="AP198" s="417"/>
      <c r="AQ198" s="186"/>
    </row>
    <row r="199" spans="1:43" s="198" customFormat="1" ht="11.25">
      <c r="A199" s="244"/>
      <c r="B199" s="244"/>
      <c r="E199" s="325"/>
      <c r="I199" s="245"/>
      <c r="J199" s="245"/>
      <c r="K199" s="245"/>
      <c r="L199" s="245"/>
      <c r="M199" s="245"/>
      <c r="N199" s="245"/>
      <c r="O199" s="245"/>
      <c r="AC199" s="245"/>
      <c r="AD199" s="246"/>
      <c r="AE199" s="246"/>
      <c r="AF199" s="246"/>
      <c r="AG199" s="246"/>
      <c r="AH199" s="246"/>
      <c r="AI199" s="246"/>
      <c r="AJ199" s="246"/>
      <c r="AK199" s="246"/>
      <c r="AL199" s="246"/>
      <c r="AM199" s="246"/>
      <c r="AN199" s="246"/>
      <c r="AO199" s="247"/>
      <c r="AP199" s="417"/>
      <c r="AQ199" s="186"/>
    </row>
    <row r="200" spans="1:43" s="198" customFormat="1" ht="11.25">
      <c r="A200" s="244"/>
      <c r="B200" s="244"/>
      <c r="E200" s="325"/>
      <c r="I200" s="245"/>
      <c r="J200" s="245"/>
      <c r="K200" s="245"/>
      <c r="L200" s="245"/>
      <c r="M200" s="245"/>
      <c r="N200" s="245"/>
      <c r="O200" s="245"/>
      <c r="AC200" s="245"/>
      <c r="AD200" s="246"/>
      <c r="AE200" s="246"/>
      <c r="AF200" s="246"/>
      <c r="AG200" s="246"/>
      <c r="AH200" s="246"/>
      <c r="AI200" s="246"/>
      <c r="AJ200" s="246"/>
      <c r="AK200" s="246"/>
      <c r="AL200" s="246"/>
      <c r="AM200" s="246"/>
      <c r="AN200" s="246"/>
      <c r="AO200" s="247"/>
      <c r="AP200" s="417"/>
      <c r="AQ200" s="186"/>
    </row>
    <row r="201" spans="1:43" s="198" customFormat="1" ht="11.25">
      <c r="A201" s="244"/>
      <c r="B201" s="244"/>
      <c r="E201" s="325"/>
      <c r="I201" s="245"/>
      <c r="J201" s="245"/>
      <c r="K201" s="245"/>
      <c r="L201" s="245"/>
      <c r="M201" s="245"/>
      <c r="N201" s="245"/>
      <c r="O201" s="245"/>
      <c r="AC201" s="245"/>
      <c r="AD201" s="246"/>
      <c r="AE201" s="246"/>
      <c r="AF201" s="246"/>
      <c r="AG201" s="246"/>
      <c r="AH201" s="246"/>
      <c r="AI201" s="246"/>
      <c r="AJ201" s="246"/>
      <c r="AK201" s="246"/>
      <c r="AL201" s="246"/>
      <c r="AM201" s="246"/>
      <c r="AN201" s="246"/>
      <c r="AO201" s="247"/>
      <c r="AP201" s="417"/>
      <c r="AQ201" s="186"/>
    </row>
    <row r="202" spans="1:43" s="198" customFormat="1" ht="11.25">
      <c r="A202" s="244"/>
      <c r="B202" s="244"/>
      <c r="E202" s="325"/>
      <c r="I202" s="245"/>
      <c r="J202" s="245"/>
      <c r="K202" s="245"/>
      <c r="L202" s="245"/>
      <c r="M202" s="245"/>
      <c r="N202" s="245"/>
      <c r="O202" s="245"/>
      <c r="AC202" s="245"/>
      <c r="AD202" s="246"/>
      <c r="AE202" s="246"/>
      <c r="AF202" s="246"/>
      <c r="AG202" s="246"/>
      <c r="AH202" s="246"/>
      <c r="AI202" s="246"/>
      <c r="AJ202" s="246"/>
      <c r="AK202" s="246"/>
      <c r="AL202" s="246"/>
      <c r="AM202" s="246"/>
      <c r="AN202" s="246"/>
      <c r="AO202" s="247"/>
      <c r="AP202" s="417"/>
      <c r="AQ202" s="186"/>
    </row>
    <row r="203" spans="1:43" s="198" customFormat="1" ht="11.25">
      <c r="A203" s="244"/>
      <c r="B203" s="244"/>
      <c r="E203" s="325"/>
      <c r="I203" s="245"/>
      <c r="J203" s="245"/>
      <c r="K203" s="245"/>
      <c r="L203" s="245"/>
      <c r="M203" s="245"/>
      <c r="N203" s="245"/>
      <c r="O203" s="245"/>
      <c r="AC203" s="245"/>
      <c r="AD203" s="246"/>
      <c r="AE203" s="246"/>
      <c r="AF203" s="246"/>
      <c r="AG203" s="246"/>
      <c r="AH203" s="246"/>
      <c r="AI203" s="246"/>
      <c r="AJ203" s="246"/>
      <c r="AK203" s="246"/>
      <c r="AL203" s="246"/>
      <c r="AM203" s="246"/>
      <c r="AN203" s="246"/>
      <c r="AO203" s="247"/>
      <c r="AP203" s="417"/>
      <c r="AQ203" s="186"/>
    </row>
    <row r="204" spans="1:43" s="198" customFormat="1" ht="11.25">
      <c r="A204" s="244"/>
      <c r="B204" s="244"/>
      <c r="E204" s="325"/>
      <c r="I204" s="245"/>
      <c r="J204" s="245"/>
      <c r="K204" s="245"/>
      <c r="L204" s="245"/>
      <c r="M204" s="245"/>
      <c r="N204" s="245"/>
      <c r="O204" s="245"/>
      <c r="AC204" s="245"/>
      <c r="AD204" s="246"/>
      <c r="AE204" s="246"/>
      <c r="AF204" s="246"/>
      <c r="AG204" s="246"/>
      <c r="AH204" s="246"/>
      <c r="AI204" s="246"/>
      <c r="AJ204" s="246"/>
      <c r="AK204" s="246"/>
      <c r="AL204" s="246"/>
      <c r="AM204" s="246"/>
      <c r="AN204" s="246"/>
      <c r="AO204" s="247"/>
      <c r="AP204" s="417"/>
      <c r="AQ204" s="186"/>
    </row>
    <row r="205" spans="1:43" s="198" customFormat="1" ht="11.25">
      <c r="A205" s="244"/>
      <c r="B205" s="244"/>
      <c r="E205" s="325"/>
      <c r="I205" s="245"/>
      <c r="J205" s="245"/>
      <c r="K205" s="245"/>
      <c r="L205" s="245"/>
      <c r="M205" s="245"/>
      <c r="N205" s="245"/>
      <c r="O205" s="245"/>
      <c r="AC205" s="245"/>
      <c r="AD205" s="246"/>
      <c r="AE205" s="246"/>
      <c r="AF205" s="246"/>
      <c r="AG205" s="246"/>
      <c r="AH205" s="246"/>
      <c r="AI205" s="246"/>
      <c r="AJ205" s="246"/>
      <c r="AK205" s="246"/>
      <c r="AL205" s="246"/>
      <c r="AM205" s="246"/>
      <c r="AN205" s="246"/>
      <c r="AO205" s="247"/>
      <c r="AP205" s="417"/>
      <c r="AQ205" s="186"/>
    </row>
    <row r="206" spans="1:43" s="198" customFormat="1" ht="11.25">
      <c r="A206" s="244"/>
      <c r="B206" s="244"/>
      <c r="E206" s="325"/>
      <c r="I206" s="245"/>
      <c r="J206" s="245"/>
      <c r="K206" s="245"/>
      <c r="L206" s="245"/>
      <c r="M206" s="245"/>
      <c r="N206" s="245"/>
      <c r="O206" s="245"/>
      <c r="AC206" s="245"/>
      <c r="AD206" s="246"/>
      <c r="AE206" s="246"/>
      <c r="AF206" s="246"/>
      <c r="AG206" s="246"/>
      <c r="AH206" s="246"/>
      <c r="AI206" s="246"/>
      <c r="AJ206" s="246"/>
      <c r="AK206" s="246"/>
      <c r="AL206" s="246"/>
      <c r="AM206" s="246"/>
      <c r="AN206" s="246"/>
      <c r="AO206" s="247"/>
      <c r="AP206" s="417"/>
      <c r="AQ206" s="186"/>
    </row>
    <row r="207" spans="1:43" s="198" customFormat="1" ht="11.25">
      <c r="A207" s="244"/>
      <c r="B207" s="244"/>
      <c r="E207" s="325"/>
      <c r="I207" s="245"/>
      <c r="J207" s="245"/>
      <c r="K207" s="245"/>
      <c r="L207" s="245"/>
      <c r="M207" s="245"/>
      <c r="N207" s="245"/>
      <c r="O207" s="245"/>
      <c r="AC207" s="245"/>
      <c r="AD207" s="246"/>
      <c r="AE207" s="246"/>
      <c r="AF207" s="246"/>
      <c r="AG207" s="246"/>
      <c r="AH207" s="246"/>
      <c r="AI207" s="246"/>
      <c r="AJ207" s="246"/>
      <c r="AK207" s="246"/>
      <c r="AL207" s="246"/>
      <c r="AM207" s="246"/>
      <c r="AN207" s="246"/>
      <c r="AO207" s="247"/>
      <c r="AP207" s="417"/>
      <c r="AQ207" s="186"/>
    </row>
    <row r="208" spans="1:43" s="198" customFormat="1" ht="11.25">
      <c r="A208" s="244"/>
      <c r="B208" s="244"/>
      <c r="E208" s="325"/>
      <c r="I208" s="245"/>
      <c r="J208" s="245"/>
      <c r="K208" s="245"/>
      <c r="L208" s="245"/>
      <c r="M208" s="245"/>
      <c r="N208" s="245"/>
      <c r="O208" s="245"/>
      <c r="AC208" s="245"/>
      <c r="AD208" s="246"/>
      <c r="AE208" s="246"/>
      <c r="AF208" s="246"/>
      <c r="AG208" s="246"/>
      <c r="AH208" s="246"/>
      <c r="AI208" s="246"/>
      <c r="AJ208" s="246"/>
      <c r="AK208" s="246"/>
      <c r="AL208" s="246"/>
      <c r="AM208" s="246"/>
      <c r="AN208" s="246"/>
      <c r="AO208" s="247"/>
      <c r="AP208" s="417"/>
      <c r="AQ208" s="186"/>
    </row>
    <row r="209" spans="1:43" s="198" customFormat="1" ht="11.25">
      <c r="A209" s="244"/>
      <c r="B209" s="244"/>
      <c r="E209" s="325"/>
      <c r="I209" s="245"/>
      <c r="J209" s="245"/>
      <c r="K209" s="245"/>
      <c r="L209" s="245"/>
      <c r="M209" s="245"/>
      <c r="N209" s="245"/>
      <c r="O209" s="245"/>
      <c r="AC209" s="245"/>
      <c r="AD209" s="246"/>
      <c r="AE209" s="246"/>
      <c r="AF209" s="246"/>
      <c r="AG209" s="246"/>
      <c r="AH209" s="246"/>
      <c r="AI209" s="246"/>
      <c r="AJ209" s="246"/>
      <c r="AK209" s="246"/>
      <c r="AL209" s="246"/>
      <c r="AM209" s="246"/>
      <c r="AN209" s="246"/>
      <c r="AO209" s="247"/>
      <c r="AP209" s="417"/>
      <c r="AQ209" s="186"/>
    </row>
    <row r="210" spans="1:43" s="198" customFormat="1" ht="11.25">
      <c r="A210" s="244"/>
      <c r="B210" s="244"/>
      <c r="E210" s="325"/>
      <c r="I210" s="245"/>
      <c r="J210" s="245"/>
      <c r="K210" s="245"/>
      <c r="L210" s="245"/>
      <c r="M210" s="245"/>
      <c r="N210" s="245"/>
      <c r="O210" s="245"/>
      <c r="AC210" s="245"/>
      <c r="AD210" s="246"/>
      <c r="AE210" s="246"/>
      <c r="AF210" s="246"/>
      <c r="AG210" s="246"/>
      <c r="AH210" s="246"/>
      <c r="AI210" s="246"/>
      <c r="AJ210" s="246"/>
      <c r="AK210" s="246"/>
      <c r="AL210" s="246"/>
      <c r="AM210" s="246"/>
      <c r="AN210" s="246"/>
      <c r="AO210" s="247"/>
      <c r="AP210" s="417"/>
      <c r="AQ210" s="186"/>
    </row>
    <row r="211" spans="1:43" s="198" customFormat="1" ht="11.25">
      <c r="A211" s="244"/>
      <c r="B211" s="244"/>
      <c r="E211" s="325"/>
      <c r="I211" s="245"/>
      <c r="J211" s="245"/>
      <c r="K211" s="245"/>
      <c r="L211" s="245"/>
      <c r="M211" s="245"/>
      <c r="N211" s="245"/>
      <c r="O211" s="245"/>
      <c r="AC211" s="245"/>
      <c r="AD211" s="246"/>
      <c r="AE211" s="246"/>
      <c r="AF211" s="246"/>
      <c r="AG211" s="246"/>
      <c r="AH211" s="246"/>
      <c r="AI211" s="246"/>
      <c r="AJ211" s="246"/>
      <c r="AK211" s="246"/>
      <c r="AL211" s="246"/>
      <c r="AM211" s="246"/>
      <c r="AN211" s="246"/>
      <c r="AO211" s="247"/>
      <c r="AP211" s="417"/>
      <c r="AQ211" s="186"/>
    </row>
    <row r="212" spans="1:43" s="198" customFormat="1" ht="11.25">
      <c r="A212" s="244"/>
      <c r="B212" s="244"/>
      <c r="E212" s="325"/>
      <c r="I212" s="245"/>
      <c r="J212" s="245"/>
      <c r="K212" s="245"/>
      <c r="L212" s="245"/>
      <c r="M212" s="245"/>
      <c r="N212" s="245"/>
      <c r="O212" s="245"/>
      <c r="AC212" s="245"/>
      <c r="AD212" s="246"/>
      <c r="AE212" s="246"/>
      <c r="AF212" s="246"/>
      <c r="AG212" s="246"/>
      <c r="AH212" s="246"/>
      <c r="AI212" s="246"/>
      <c r="AJ212" s="246"/>
      <c r="AK212" s="246"/>
      <c r="AL212" s="246"/>
      <c r="AM212" s="246"/>
      <c r="AN212" s="246"/>
      <c r="AO212" s="247"/>
      <c r="AP212" s="417"/>
      <c r="AQ212" s="186"/>
    </row>
    <row r="213" spans="1:43" s="198" customFormat="1" ht="11.25">
      <c r="A213" s="244"/>
      <c r="B213" s="244"/>
      <c r="E213" s="325"/>
      <c r="I213" s="245"/>
      <c r="J213" s="245"/>
      <c r="K213" s="245"/>
      <c r="L213" s="245"/>
      <c r="M213" s="245"/>
      <c r="N213" s="245"/>
      <c r="O213" s="245"/>
      <c r="AC213" s="245"/>
      <c r="AD213" s="246"/>
      <c r="AE213" s="246"/>
      <c r="AF213" s="246"/>
      <c r="AG213" s="246"/>
      <c r="AH213" s="246"/>
      <c r="AI213" s="246"/>
      <c r="AJ213" s="246"/>
      <c r="AK213" s="246"/>
      <c r="AL213" s="246"/>
      <c r="AM213" s="246"/>
      <c r="AN213" s="246"/>
      <c r="AO213" s="247"/>
      <c r="AP213" s="417"/>
      <c r="AQ213" s="186"/>
    </row>
    <row r="214" spans="1:43" s="198" customFormat="1" ht="11.25">
      <c r="A214" s="244"/>
      <c r="B214" s="244"/>
      <c r="E214" s="325"/>
      <c r="I214" s="245"/>
      <c r="J214" s="245"/>
      <c r="K214" s="245"/>
      <c r="L214" s="245"/>
      <c r="M214" s="245"/>
      <c r="N214" s="245"/>
      <c r="O214" s="245"/>
      <c r="AC214" s="245"/>
      <c r="AD214" s="246"/>
      <c r="AE214" s="246"/>
      <c r="AF214" s="246"/>
      <c r="AG214" s="246"/>
      <c r="AH214" s="246"/>
      <c r="AI214" s="246"/>
      <c r="AJ214" s="246"/>
      <c r="AK214" s="246"/>
      <c r="AL214" s="246"/>
      <c r="AM214" s="246"/>
      <c r="AN214" s="246"/>
      <c r="AO214" s="247"/>
      <c r="AP214" s="417"/>
      <c r="AQ214" s="186"/>
    </row>
    <row r="215" spans="1:43" s="198" customFormat="1" ht="11.25">
      <c r="A215" s="244"/>
      <c r="B215" s="244"/>
      <c r="E215" s="325"/>
      <c r="I215" s="245"/>
      <c r="J215" s="245"/>
      <c r="K215" s="245"/>
      <c r="L215" s="245"/>
      <c r="M215" s="245"/>
      <c r="N215" s="245"/>
      <c r="O215" s="245"/>
      <c r="AC215" s="245"/>
      <c r="AD215" s="246"/>
      <c r="AE215" s="246"/>
      <c r="AF215" s="246"/>
      <c r="AG215" s="246"/>
      <c r="AH215" s="246"/>
      <c r="AI215" s="246"/>
      <c r="AJ215" s="246"/>
      <c r="AK215" s="246"/>
      <c r="AL215" s="246"/>
      <c r="AM215" s="246"/>
      <c r="AN215" s="246"/>
      <c r="AO215" s="247"/>
      <c r="AP215" s="417"/>
      <c r="AQ215" s="186"/>
    </row>
    <row r="216" spans="1:43" s="198" customFormat="1" ht="11.25">
      <c r="A216" s="244"/>
      <c r="B216" s="244"/>
      <c r="E216" s="325"/>
      <c r="I216" s="245"/>
      <c r="J216" s="245"/>
      <c r="K216" s="245"/>
      <c r="L216" s="245"/>
      <c r="M216" s="245"/>
      <c r="N216" s="245"/>
      <c r="O216" s="245"/>
      <c r="AC216" s="245"/>
      <c r="AD216" s="246"/>
      <c r="AE216" s="246"/>
      <c r="AF216" s="246"/>
      <c r="AG216" s="246"/>
      <c r="AH216" s="246"/>
      <c r="AI216" s="246"/>
      <c r="AJ216" s="246"/>
      <c r="AK216" s="246"/>
      <c r="AL216" s="246"/>
      <c r="AM216" s="246"/>
      <c r="AN216" s="246"/>
      <c r="AO216" s="247"/>
      <c r="AP216" s="417"/>
      <c r="AQ216" s="186"/>
    </row>
    <row r="217" spans="1:43" s="198" customFormat="1" ht="11.25">
      <c r="A217" s="244"/>
      <c r="B217" s="244"/>
      <c r="E217" s="325"/>
      <c r="I217" s="245"/>
      <c r="J217" s="245"/>
      <c r="K217" s="245"/>
      <c r="L217" s="245"/>
      <c r="M217" s="245"/>
      <c r="N217" s="245"/>
      <c r="O217" s="245"/>
      <c r="AC217" s="245"/>
      <c r="AD217" s="246"/>
      <c r="AE217" s="246"/>
      <c r="AF217" s="246"/>
      <c r="AG217" s="246"/>
      <c r="AH217" s="246"/>
      <c r="AI217" s="246"/>
      <c r="AJ217" s="246"/>
      <c r="AK217" s="246"/>
      <c r="AL217" s="246"/>
      <c r="AM217" s="246"/>
      <c r="AN217" s="246"/>
      <c r="AO217" s="247"/>
      <c r="AP217" s="417"/>
      <c r="AQ217" s="186"/>
    </row>
    <row r="218" spans="1:43" s="198" customFormat="1" ht="11.25">
      <c r="A218" s="244"/>
      <c r="B218" s="244"/>
      <c r="E218" s="325"/>
      <c r="I218" s="245"/>
      <c r="J218" s="245"/>
      <c r="K218" s="245"/>
      <c r="L218" s="245"/>
      <c r="M218" s="245"/>
      <c r="N218" s="245"/>
      <c r="O218" s="245"/>
      <c r="AC218" s="245"/>
      <c r="AD218" s="246"/>
      <c r="AE218" s="246"/>
      <c r="AF218" s="246"/>
      <c r="AG218" s="246"/>
      <c r="AH218" s="246"/>
      <c r="AI218" s="246"/>
      <c r="AJ218" s="246"/>
      <c r="AK218" s="246"/>
      <c r="AL218" s="246"/>
      <c r="AM218" s="246"/>
      <c r="AN218" s="246"/>
      <c r="AO218" s="247"/>
      <c r="AP218" s="417"/>
      <c r="AQ218" s="186"/>
    </row>
    <row r="219" spans="1:43" s="198" customFormat="1" ht="11.25">
      <c r="A219" s="244"/>
      <c r="B219" s="244"/>
      <c r="E219" s="325"/>
      <c r="I219" s="245"/>
      <c r="J219" s="245"/>
      <c r="K219" s="245"/>
      <c r="L219" s="245"/>
      <c r="M219" s="245"/>
      <c r="N219" s="245"/>
      <c r="O219" s="245"/>
      <c r="AC219" s="245"/>
      <c r="AD219" s="246"/>
      <c r="AE219" s="246"/>
      <c r="AF219" s="246"/>
      <c r="AG219" s="246"/>
      <c r="AH219" s="246"/>
      <c r="AI219" s="246"/>
      <c r="AJ219" s="246"/>
      <c r="AK219" s="246"/>
      <c r="AL219" s="246"/>
      <c r="AM219" s="246"/>
      <c r="AN219" s="246"/>
      <c r="AO219" s="247"/>
      <c r="AP219" s="417"/>
      <c r="AQ219" s="186"/>
    </row>
    <row r="220" spans="1:43" s="198" customFormat="1" ht="11.25">
      <c r="A220" s="244"/>
      <c r="B220" s="244"/>
      <c r="E220" s="325"/>
      <c r="I220" s="245"/>
      <c r="J220" s="245"/>
      <c r="K220" s="245"/>
      <c r="L220" s="245"/>
      <c r="M220" s="245"/>
      <c r="N220" s="245"/>
      <c r="O220" s="245"/>
      <c r="AC220" s="245"/>
      <c r="AD220" s="246"/>
      <c r="AE220" s="246"/>
      <c r="AF220" s="246"/>
      <c r="AG220" s="246"/>
      <c r="AH220" s="246"/>
      <c r="AI220" s="246"/>
      <c r="AJ220" s="246"/>
      <c r="AK220" s="246"/>
      <c r="AL220" s="246"/>
      <c r="AM220" s="246"/>
      <c r="AN220" s="246"/>
      <c r="AO220" s="247"/>
      <c r="AP220" s="417"/>
      <c r="AQ220" s="186"/>
    </row>
    <row r="221" spans="1:43" s="198" customFormat="1" ht="11.25">
      <c r="A221" s="244"/>
      <c r="B221" s="244"/>
      <c r="E221" s="325"/>
      <c r="I221" s="245"/>
      <c r="J221" s="245"/>
      <c r="K221" s="245"/>
      <c r="L221" s="245"/>
      <c r="M221" s="245"/>
      <c r="N221" s="245"/>
      <c r="O221" s="245"/>
      <c r="AC221" s="245"/>
      <c r="AD221" s="246"/>
      <c r="AE221" s="246"/>
      <c r="AF221" s="246"/>
      <c r="AG221" s="246"/>
      <c r="AH221" s="246"/>
      <c r="AI221" s="246"/>
      <c r="AJ221" s="246"/>
      <c r="AK221" s="246"/>
      <c r="AL221" s="246"/>
      <c r="AM221" s="246"/>
      <c r="AN221" s="246"/>
      <c r="AO221" s="247"/>
      <c r="AP221" s="417"/>
      <c r="AQ221" s="186"/>
    </row>
    <row r="222" spans="1:43" s="198" customFormat="1" ht="11.25">
      <c r="A222" s="244"/>
      <c r="B222" s="244"/>
      <c r="E222" s="325"/>
      <c r="I222" s="245"/>
      <c r="J222" s="245"/>
      <c r="K222" s="245"/>
      <c r="L222" s="245"/>
      <c r="M222" s="245"/>
      <c r="N222" s="245"/>
      <c r="O222" s="245"/>
      <c r="AC222" s="245"/>
      <c r="AD222" s="246"/>
      <c r="AE222" s="246"/>
      <c r="AF222" s="246"/>
      <c r="AG222" s="246"/>
      <c r="AH222" s="246"/>
      <c r="AI222" s="246"/>
      <c r="AJ222" s="246"/>
      <c r="AK222" s="246"/>
      <c r="AL222" s="246"/>
      <c r="AM222" s="246"/>
      <c r="AN222" s="246"/>
      <c r="AO222" s="247"/>
      <c r="AP222" s="417"/>
      <c r="AQ222" s="186"/>
    </row>
    <row r="223" spans="1:43" s="198" customFormat="1" ht="11.25">
      <c r="A223" s="244"/>
      <c r="B223" s="244"/>
      <c r="E223" s="325"/>
      <c r="I223" s="245"/>
      <c r="J223" s="245"/>
      <c r="K223" s="245"/>
      <c r="L223" s="245"/>
      <c r="M223" s="245"/>
      <c r="N223" s="245"/>
      <c r="O223" s="245"/>
      <c r="AC223" s="245"/>
      <c r="AD223" s="246"/>
      <c r="AE223" s="246"/>
      <c r="AF223" s="246"/>
      <c r="AG223" s="246"/>
      <c r="AH223" s="246"/>
      <c r="AI223" s="246"/>
      <c r="AJ223" s="246"/>
      <c r="AK223" s="246"/>
      <c r="AL223" s="246"/>
      <c r="AM223" s="246"/>
      <c r="AN223" s="246"/>
      <c r="AO223" s="247"/>
      <c r="AP223" s="417"/>
      <c r="AQ223" s="186"/>
    </row>
    <row r="224" spans="1:43" s="198" customFormat="1" ht="11.25">
      <c r="A224" s="244"/>
      <c r="B224" s="244"/>
      <c r="E224" s="325"/>
      <c r="I224" s="245"/>
      <c r="J224" s="245"/>
      <c r="K224" s="245"/>
      <c r="L224" s="245"/>
      <c r="M224" s="245"/>
      <c r="N224" s="245"/>
      <c r="O224" s="245"/>
      <c r="AC224" s="245"/>
      <c r="AD224" s="246"/>
      <c r="AE224" s="246"/>
      <c r="AF224" s="246"/>
      <c r="AG224" s="246"/>
      <c r="AH224" s="246"/>
      <c r="AI224" s="246"/>
      <c r="AJ224" s="246"/>
      <c r="AK224" s="246"/>
      <c r="AL224" s="246"/>
      <c r="AM224" s="246"/>
      <c r="AN224" s="246"/>
      <c r="AO224" s="247"/>
      <c r="AP224" s="417"/>
      <c r="AQ224" s="186"/>
    </row>
    <row r="225" spans="1:43" s="198" customFormat="1" ht="11.25">
      <c r="A225" s="244"/>
      <c r="B225" s="244"/>
      <c r="E225" s="325"/>
      <c r="I225" s="245"/>
      <c r="J225" s="245"/>
      <c r="K225" s="245"/>
      <c r="L225" s="245"/>
      <c r="M225" s="245"/>
      <c r="N225" s="245"/>
      <c r="O225" s="245"/>
      <c r="AC225" s="245"/>
      <c r="AD225" s="246"/>
      <c r="AE225" s="246"/>
      <c r="AF225" s="246"/>
      <c r="AG225" s="246"/>
      <c r="AH225" s="246"/>
      <c r="AI225" s="246"/>
      <c r="AJ225" s="246"/>
      <c r="AK225" s="246"/>
      <c r="AL225" s="246"/>
      <c r="AM225" s="246"/>
      <c r="AN225" s="246"/>
      <c r="AO225" s="247"/>
      <c r="AP225" s="417"/>
      <c r="AQ225" s="186"/>
    </row>
    <row r="226" spans="1:43" s="198" customFormat="1" ht="11.25">
      <c r="A226" s="244"/>
      <c r="B226" s="244"/>
      <c r="E226" s="325"/>
      <c r="I226" s="245"/>
      <c r="J226" s="245"/>
      <c r="K226" s="245"/>
      <c r="L226" s="245"/>
      <c r="M226" s="245"/>
      <c r="N226" s="245"/>
      <c r="O226" s="245"/>
      <c r="AC226" s="245"/>
      <c r="AD226" s="246"/>
      <c r="AE226" s="246"/>
      <c r="AF226" s="246"/>
      <c r="AG226" s="246"/>
      <c r="AH226" s="246"/>
      <c r="AI226" s="246"/>
      <c r="AJ226" s="246"/>
      <c r="AK226" s="246"/>
      <c r="AL226" s="246"/>
      <c r="AM226" s="246"/>
      <c r="AN226" s="246"/>
      <c r="AO226" s="247"/>
      <c r="AP226" s="417"/>
      <c r="AQ226" s="186"/>
    </row>
    <row r="227" spans="1:43" s="198" customFormat="1" ht="11.25">
      <c r="A227" s="244"/>
      <c r="B227" s="244"/>
      <c r="E227" s="325"/>
      <c r="I227" s="245"/>
      <c r="J227" s="245"/>
      <c r="K227" s="245"/>
      <c r="L227" s="245"/>
      <c r="M227" s="245"/>
      <c r="N227" s="245"/>
      <c r="O227" s="245"/>
      <c r="AC227" s="245"/>
      <c r="AD227" s="246"/>
      <c r="AE227" s="246"/>
      <c r="AF227" s="246"/>
      <c r="AG227" s="246"/>
      <c r="AH227" s="246"/>
      <c r="AI227" s="246"/>
      <c r="AJ227" s="246"/>
      <c r="AK227" s="246"/>
      <c r="AL227" s="246"/>
      <c r="AM227" s="246"/>
      <c r="AN227" s="246"/>
      <c r="AO227" s="247"/>
      <c r="AP227" s="417"/>
      <c r="AQ227" s="186"/>
    </row>
    <row r="228" spans="1:43" s="198" customFormat="1" ht="11.25">
      <c r="A228" s="244"/>
      <c r="B228" s="244"/>
      <c r="E228" s="325"/>
      <c r="I228" s="245"/>
      <c r="J228" s="245"/>
      <c r="K228" s="245"/>
      <c r="L228" s="245"/>
      <c r="M228" s="245"/>
      <c r="N228" s="245"/>
      <c r="O228" s="245"/>
      <c r="AC228" s="245"/>
      <c r="AD228" s="246"/>
      <c r="AE228" s="246"/>
      <c r="AF228" s="246"/>
      <c r="AG228" s="246"/>
      <c r="AH228" s="246"/>
      <c r="AI228" s="246"/>
      <c r="AJ228" s="246"/>
      <c r="AK228" s="246"/>
      <c r="AL228" s="246"/>
      <c r="AM228" s="246"/>
      <c r="AN228" s="246"/>
      <c r="AO228" s="247"/>
      <c r="AP228" s="417"/>
      <c r="AQ228" s="186"/>
    </row>
    <row r="229" spans="1:43" s="198" customFormat="1" ht="11.25">
      <c r="A229" s="244"/>
      <c r="B229" s="244"/>
      <c r="E229" s="325"/>
      <c r="I229" s="245"/>
      <c r="J229" s="245"/>
      <c r="K229" s="245"/>
      <c r="L229" s="245"/>
      <c r="M229" s="245"/>
      <c r="N229" s="245"/>
      <c r="O229" s="245"/>
      <c r="AC229" s="245"/>
      <c r="AD229" s="246"/>
      <c r="AE229" s="246"/>
      <c r="AF229" s="246"/>
      <c r="AG229" s="246"/>
      <c r="AH229" s="246"/>
      <c r="AI229" s="246"/>
      <c r="AJ229" s="246"/>
      <c r="AK229" s="246"/>
      <c r="AL229" s="246"/>
      <c r="AM229" s="246"/>
      <c r="AN229" s="246"/>
      <c r="AO229" s="247"/>
      <c r="AP229" s="417"/>
      <c r="AQ229" s="186"/>
    </row>
    <row r="230" spans="1:43" s="198" customFormat="1" ht="11.25">
      <c r="A230" s="244"/>
      <c r="B230" s="244"/>
      <c r="E230" s="325"/>
      <c r="I230" s="245"/>
      <c r="J230" s="245"/>
      <c r="K230" s="245"/>
      <c r="L230" s="245"/>
      <c r="M230" s="245"/>
      <c r="N230" s="245"/>
      <c r="O230" s="245"/>
      <c r="AC230" s="245"/>
      <c r="AD230" s="246"/>
      <c r="AE230" s="246"/>
      <c r="AF230" s="246"/>
      <c r="AG230" s="246"/>
      <c r="AH230" s="246"/>
      <c r="AI230" s="246"/>
      <c r="AJ230" s="246"/>
      <c r="AK230" s="246"/>
      <c r="AL230" s="246"/>
      <c r="AM230" s="246"/>
      <c r="AN230" s="246"/>
      <c r="AO230" s="247"/>
      <c r="AP230" s="417"/>
      <c r="AQ230" s="186"/>
    </row>
    <row r="231" spans="1:43" s="198" customFormat="1" ht="11.25">
      <c r="A231" s="244"/>
      <c r="B231" s="244"/>
      <c r="E231" s="325"/>
      <c r="I231" s="245"/>
      <c r="J231" s="245"/>
      <c r="K231" s="245"/>
      <c r="L231" s="245"/>
      <c r="M231" s="245"/>
      <c r="N231" s="245"/>
      <c r="O231" s="245"/>
      <c r="AC231" s="245"/>
      <c r="AD231" s="246"/>
      <c r="AE231" s="246"/>
      <c r="AF231" s="246"/>
      <c r="AG231" s="246"/>
      <c r="AH231" s="246"/>
      <c r="AI231" s="246"/>
      <c r="AJ231" s="246"/>
      <c r="AK231" s="246"/>
      <c r="AL231" s="246"/>
      <c r="AM231" s="246"/>
      <c r="AN231" s="246"/>
      <c r="AO231" s="247"/>
      <c r="AP231" s="417"/>
      <c r="AQ231" s="186"/>
    </row>
    <row r="232" spans="1:43" s="198" customFormat="1" ht="11.25">
      <c r="A232" s="244"/>
      <c r="B232" s="244"/>
      <c r="E232" s="325"/>
      <c r="I232" s="245"/>
      <c r="J232" s="245"/>
      <c r="K232" s="245"/>
      <c r="L232" s="245"/>
      <c r="M232" s="245"/>
      <c r="N232" s="245"/>
      <c r="O232" s="245"/>
      <c r="AC232" s="245"/>
      <c r="AD232" s="246"/>
      <c r="AE232" s="246"/>
      <c r="AF232" s="246"/>
      <c r="AG232" s="246"/>
      <c r="AH232" s="246"/>
      <c r="AI232" s="246"/>
      <c r="AJ232" s="246"/>
      <c r="AK232" s="246"/>
      <c r="AL232" s="246"/>
      <c r="AM232" s="246"/>
      <c r="AN232" s="246"/>
      <c r="AO232" s="247"/>
      <c r="AP232" s="417"/>
      <c r="AQ232" s="186"/>
    </row>
    <row r="233" spans="1:43" s="198" customFormat="1" ht="11.25">
      <c r="A233" s="244"/>
      <c r="B233" s="244"/>
      <c r="E233" s="325"/>
      <c r="I233" s="245"/>
      <c r="J233" s="245"/>
      <c r="K233" s="245"/>
      <c r="L233" s="245"/>
      <c r="M233" s="245"/>
      <c r="N233" s="245"/>
      <c r="O233" s="245"/>
      <c r="AC233" s="245"/>
      <c r="AD233" s="246"/>
      <c r="AE233" s="246"/>
      <c r="AF233" s="246"/>
      <c r="AG233" s="246"/>
      <c r="AH233" s="246"/>
      <c r="AI233" s="246"/>
      <c r="AJ233" s="246"/>
      <c r="AK233" s="246"/>
      <c r="AL233" s="246"/>
      <c r="AM233" s="246"/>
      <c r="AN233" s="246"/>
      <c r="AO233" s="247"/>
      <c r="AP233" s="417"/>
      <c r="AQ233" s="186"/>
    </row>
    <row r="234" spans="1:43" s="198" customFormat="1" ht="11.25">
      <c r="A234" s="244"/>
      <c r="B234" s="244"/>
      <c r="E234" s="325"/>
      <c r="I234" s="245"/>
      <c r="J234" s="245"/>
      <c r="K234" s="245"/>
      <c r="L234" s="245"/>
      <c r="M234" s="245"/>
      <c r="N234" s="245"/>
      <c r="O234" s="245"/>
      <c r="AC234" s="245"/>
      <c r="AD234" s="246"/>
      <c r="AE234" s="246"/>
      <c r="AF234" s="246"/>
      <c r="AG234" s="246"/>
      <c r="AH234" s="246"/>
      <c r="AI234" s="246"/>
      <c r="AJ234" s="246"/>
      <c r="AK234" s="246"/>
      <c r="AL234" s="246"/>
      <c r="AM234" s="246"/>
      <c r="AN234" s="246"/>
      <c r="AO234" s="247"/>
      <c r="AP234" s="417"/>
      <c r="AQ234" s="186"/>
    </row>
    <row r="235" spans="1:43" s="198" customFormat="1" ht="11.25">
      <c r="A235" s="244"/>
      <c r="B235" s="244"/>
      <c r="E235" s="325"/>
      <c r="I235" s="245"/>
      <c r="J235" s="245"/>
      <c r="K235" s="245"/>
      <c r="L235" s="245"/>
      <c r="M235" s="245"/>
      <c r="N235" s="245"/>
      <c r="O235" s="245"/>
      <c r="AC235" s="245"/>
      <c r="AD235" s="246"/>
      <c r="AE235" s="246"/>
      <c r="AF235" s="246"/>
      <c r="AG235" s="246"/>
      <c r="AH235" s="246"/>
      <c r="AI235" s="246"/>
      <c r="AJ235" s="246"/>
      <c r="AK235" s="246"/>
      <c r="AL235" s="246"/>
      <c r="AM235" s="246"/>
      <c r="AN235" s="246"/>
      <c r="AO235" s="247"/>
      <c r="AP235" s="417"/>
      <c r="AQ235" s="186"/>
    </row>
    <row r="236" spans="1:43" s="198" customFormat="1" ht="11.25">
      <c r="A236" s="244"/>
      <c r="B236" s="244"/>
      <c r="E236" s="325"/>
      <c r="I236" s="245"/>
      <c r="J236" s="245"/>
      <c r="K236" s="245"/>
      <c r="L236" s="245"/>
      <c r="M236" s="245"/>
      <c r="N236" s="245"/>
      <c r="O236" s="245"/>
      <c r="AC236" s="245"/>
      <c r="AD236" s="246"/>
      <c r="AE236" s="246"/>
      <c r="AF236" s="246"/>
      <c r="AG236" s="246"/>
      <c r="AH236" s="246"/>
      <c r="AI236" s="246"/>
      <c r="AJ236" s="246"/>
      <c r="AK236" s="246"/>
      <c r="AL236" s="246"/>
      <c r="AM236" s="246"/>
      <c r="AN236" s="246"/>
      <c r="AO236" s="247"/>
      <c r="AP236" s="417"/>
      <c r="AQ236" s="186"/>
    </row>
    <row r="237" spans="1:43" s="198" customFormat="1" ht="11.25">
      <c r="A237" s="244"/>
      <c r="B237" s="244"/>
      <c r="E237" s="325"/>
      <c r="I237" s="245"/>
      <c r="J237" s="245"/>
      <c r="K237" s="245"/>
      <c r="L237" s="245"/>
      <c r="M237" s="245"/>
      <c r="N237" s="245"/>
      <c r="O237" s="245"/>
      <c r="AC237" s="245"/>
      <c r="AD237" s="246"/>
      <c r="AE237" s="246"/>
      <c r="AF237" s="246"/>
      <c r="AG237" s="246"/>
      <c r="AH237" s="246"/>
      <c r="AI237" s="246"/>
      <c r="AJ237" s="246"/>
      <c r="AK237" s="246"/>
      <c r="AL237" s="246"/>
      <c r="AM237" s="246"/>
      <c r="AN237" s="246"/>
      <c r="AO237" s="247"/>
      <c r="AP237" s="417"/>
      <c r="AQ237" s="186"/>
    </row>
    <row r="238" spans="1:43" s="198" customFormat="1" ht="11.25">
      <c r="A238" s="244"/>
      <c r="B238" s="244"/>
      <c r="E238" s="325"/>
      <c r="I238" s="245"/>
      <c r="J238" s="245"/>
      <c r="K238" s="245"/>
      <c r="L238" s="245"/>
      <c r="M238" s="245"/>
      <c r="N238" s="245"/>
      <c r="O238" s="245"/>
      <c r="AC238" s="245"/>
      <c r="AD238" s="246"/>
      <c r="AE238" s="246"/>
      <c r="AF238" s="246"/>
      <c r="AG238" s="246"/>
      <c r="AH238" s="246"/>
      <c r="AI238" s="246"/>
      <c r="AJ238" s="246"/>
      <c r="AK238" s="246"/>
      <c r="AL238" s="246"/>
      <c r="AM238" s="246"/>
      <c r="AN238" s="246"/>
      <c r="AO238" s="247"/>
      <c r="AP238" s="417"/>
      <c r="AQ238" s="186"/>
    </row>
    <row r="239" spans="1:43" s="198" customFormat="1" ht="11.25">
      <c r="A239" s="244"/>
      <c r="B239" s="244"/>
      <c r="E239" s="325"/>
      <c r="I239" s="245"/>
      <c r="J239" s="245"/>
      <c r="K239" s="245"/>
      <c r="L239" s="245"/>
      <c r="M239" s="245"/>
      <c r="N239" s="245"/>
      <c r="O239" s="245"/>
      <c r="AC239" s="245"/>
      <c r="AD239" s="246"/>
      <c r="AE239" s="246"/>
      <c r="AF239" s="246"/>
      <c r="AG239" s="246"/>
      <c r="AH239" s="246"/>
      <c r="AI239" s="246"/>
      <c r="AJ239" s="246"/>
      <c r="AK239" s="246"/>
      <c r="AL239" s="246"/>
      <c r="AM239" s="246"/>
      <c r="AN239" s="246"/>
      <c r="AO239" s="247"/>
      <c r="AP239" s="417"/>
      <c r="AQ239" s="186"/>
    </row>
    <row r="240" spans="1:43" s="198" customFormat="1" ht="11.25">
      <c r="A240" s="244"/>
      <c r="B240" s="244"/>
      <c r="E240" s="325"/>
      <c r="I240" s="245"/>
      <c r="J240" s="245"/>
      <c r="K240" s="245"/>
      <c r="L240" s="245"/>
      <c r="M240" s="245"/>
      <c r="N240" s="245"/>
      <c r="O240" s="245"/>
      <c r="AC240" s="245"/>
      <c r="AD240" s="246"/>
      <c r="AE240" s="246"/>
      <c r="AF240" s="246"/>
      <c r="AG240" s="246"/>
      <c r="AH240" s="246"/>
      <c r="AI240" s="246"/>
      <c r="AJ240" s="246"/>
      <c r="AK240" s="246"/>
      <c r="AL240" s="246"/>
      <c r="AM240" s="246"/>
      <c r="AN240" s="246"/>
      <c r="AO240" s="247"/>
      <c r="AP240" s="417"/>
      <c r="AQ240" s="186"/>
    </row>
    <row r="241" spans="1:43" s="198" customFormat="1" ht="11.25">
      <c r="A241" s="244"/>
      <c r="B241" s="244"/>
      <c r="E241" s="325"/>
      <c r="I241" s="245"/>
      <c r="J241" s="245"/>
      <c r="K241" s="245"/>
      <c r="L241" s="245"/>
      <c r="M241" s="245"/>
      <c r="N241" s="245"/>
      <c r="O241" s="245"/>
      <c r="AC241" s="245"/>
      <c r="AD241" s="246"/>
      <c r="AE241" s="246"/>
      <c r="AF241" s="246"/>
      <c r="AG241" s="246"/>
      <c r="AH241" s="246"/>
      <c r="AI241" s="246"/>
      <c r="AJ241" s="246"/>
      <c r="AK241" s="246"/>
      <c r="AL241" s="246"/>
      <c r="AM241" s="246"/>
      <c r="AN241" s="246"/>
      <c r="AO241" s="247"/>
      <c r="AP241" s="417"/>
      <c r="AQ241" s="186"/>
    </row>
    <row r="242" spans="1:43" s="198" customFormat="1" ht="11.25">
      <c r="A242" s="244"/>
      <c r="B242" s="244"/>
      <c r="E242" s="325"/>
      <c r="I242" s="245"/>
      <c r="J242" s="245"/>
      <c r="K242" s="245"/>
      <c r="L242" s="245"/>
      <c r="M242" s="245"/>
      <c r="N242" s="245"/>
      <c r="O242" s="245"/>
      <c r="AC242" s="245"/>
      <c r="AD242" s="246"/>
      <c r="AE242" s="246"/>
      <c r="AF242" s="246"/>
      <c r="AG242" s="246"/>
      <c r="AH242" s="246"/>
      <c r="AI242" s="246"/>
      <c r="AJ242" s="246"/>
      <c r="AK242" s="246"/>
      <c r="AL242" s="246"/>
      <c r="AM242" s="246"/>
      <c r="AN242" s="246"/>
      <c r="AO242" s="247"/>
      <c r="AP242" s="417"/>
      <c r="AQ242" s="186"/>
    </row>
    <row r="243" spans="1:43" s="198" customFormat="1" ht="11.25">
      <c r="A243" s="244"/>
      <c r="B243" s="244"/>
      <c r="E243" s="325"/>
      <c r="I243" s="245"/>
      <c r="J243" s="245"/>
      <c r="K243" s="245"/>
      <c r="L243" s="245"/>
      <c r="M243" s="245"/>
      <c r="N243" s="245"/>
      <c r="O243" s="245"/>
      <c r="AC243" s="245"/>
      <c r="AD243" s="246"/>
      <c r="AE243" s="246"/>
      <c r="AF243" s="246"/>
      <c r="AG243" s="246"/>
      <c r="AH243" s="246"/>
      <c r="AI243" s="246"/>
      <c r="AJ243" s="246"/>
      <c r="AK243" s="246"/>
      <c r="AL243" s="246"/>
      <c r="AM243" s="246"/>
      <c r="AN243" s="246"/>
      <c r="AO243" s="247"/>
      <c r="AP243" s="417"/>
      <c r="AQ243" s="186"/>
    </row>
    <row r="244" spans="1:43" s="198" customFormat="1" ht="11.25">
      <c r="A244" s="244"/>
      <c r="B244" s="244"/>
      <c r="E244" s="325"/>
      <c r="I244" s="245"/>
      <c r="J244" s="245"/>
      <c r="K244" s="245"/>
      <c r="L244" s="245"/>
      <c r="M244" s="245"/>
      <c r="N244" s="245"/>
      <c r="O244" s="245"/>
      <c r="AC244" s="245"/>
      <c r="AD244" s="246"/>
      <c r="AE244" s="246"/>
      <c r="AF244" s="246"/>
      <c r="AG244" s="246"/>
      <c r="AH244" s="246"/>
      <c r="AI244" s="246"/>
      <c r="AJ244" s="246"/>
      <c r="AK244" s="246"/>
      <c r="AL244" s="246"/>
      <c r="AM244" s="246"/>
      <c r="AN244" s="246"/>
      <c r="AO244" s="247"/>
      <c r="AP244" s="417"/>
      <c r="AQ244" s="186"/>
    </row>
    <row r="245" spans="1:43" s="198" customFormat="1" ht="11.25">
      <c r="A245" s="244"/>
      <c r="B245" s="244"/>
      <c r="E245" s="325"/>
      <c r="I245" s="245"/>
      <c r="J245" s="245"/>
      <c r="K245" s="245"/>
      <c r="L245" s="245"/>
      <c r="M245" s="245"/>
      <c r="N245" s="245"/>
      <c r="O245" s="245"/>
      <c r="AC245" s="245"/>
      <c r="AD245" s="246"/>
      <c r="AE245" s="246"/>
      <c r="AF245" s="246"/>
      <c r="AG245" s="246"/>
      <c r="AH245" s="246"/>
      <c r="AI245" s="246"/>
      <c r="AJ245" s="246"/>
      <c r="AK245" s="246"/>
      <c r="AL245" s="246"/>
      <c r="AM245" s="246"/>
      <c r="AN245" s="246"/>
      <c r="AO245" s="247"/>
      <c r="AP245" s="417"/>
      <c r="AQ245" s="186"/>
    </row>
    <row r="246" spans="1:43" s="198" customFormat="1" ht="11.25">
      <c r="A246" s="244"/>
      <c r="B246" s="244"/>
      <c r="E246" s="325"/>
      <c r="I246" s="245"/>
      <c r="J246" s="245"/>
      <c r="K246" s="245"/>
      <c r="L246" s="245"/>
      <c r="M246" s="245"/>
      <c r="N246" s="245"/>
      <c r="O246" s="245"/>
      <c r="AC246" s="245"/>
      <c r="AD246" s="246"/>
      <c r="AE246" s="246"/>
      <c r="AF246" s="246"/>
      <c r="AG246" s="246"/>
      <c r="AH246" s="246"/>
      <c r="AI246" s="246"/>
      <c r="AJ246" s="246"/>
      <c r="AK246" s="246"/>
      <c r="AL246" s="246"/>
      <c r="AM246" s="246"/>
      <c r="AN246" s="246"/>
      <c r="AO246" s="247"/>
      <c r="AP246" s="417"/>
      <c r="AQ246" s="186"/>
    </row>
    <row r="247" spans="1:43" s="198" customFormat="1" ht="11.25">
      <c r="A247" s="244"/>
      <c r="B247" s="244"/>
      <c r="E247" s="325"/>
      <c r="I247" s="245"/>
      <c r="J247" s="245"/>
      <c r="K247" s="245"/>
      <c r="L247" s="245"/>
      <c r="M247" s="245"/>
      <c r="N247" s="245"/>
      <c r="O247" s="245"/>
      <c r="AC247" s="245"/>
      <c r="AD247" s="246"/>
      <c r="AE247" s="246"/>
      <c r="AF247" s="246"/>
      <c r="AG247" s="246"/>
      <c r="AH247" s="246"/>
      <c r="AI247" s="246"/>
      <c r="AJ247" s="246"/>
      <c r="AK247" s="246"/>
      <c r="AL247" s="246"/>
      <c r="AM247" s="246"/>
      <c r="AN247" s="246"/>
      <c r="AO247" s="247"/>
      <c r="AP247" s="417"/>
      <c r="AQ247" s="186"/>
    </row>
    <row r="248" spans="1:43" s="198" customFormat="1" ht="11.25">
      <c r="A248" s="244"/>
      <c r="B248" s="244"/>
      <c r="E248" s="325"/>
      <c r="I248" s="245"/>
      <c r="J248" s="245"/>
      <c r="K248" s="245"/>
      <c r="L248" s="245"/>
      <c r="M248" s="245"/>
      <c r="N248" s="245"/>
      <c r="O248" s="245"/>
      <c r="AC248" s="245"/>
      <c r="AD248" s="246"/>
      <c r="AE248" s="246"/>
      <c r="AF248" s="246"/>
      <c r="AG248" s="246"/>
      <c r="AH248" s="246"/>
      <c r="AI248" s="246"/>
      <c r="AJ248" s="246"/>
      <c r="AK248" s="246"/>
      <c r="AL248" s="246"/>
      <c r="AM248" s="246"/>
      <c r="AN248" s="246"/>
      <c r="AO248" s="247"/>
      <c r="AP248" s="417"/>
      <c r="AQ248" s="186"/>
    </row>
    <row r="249" spans="1:43" s="198" customFormat="1" ht="11.25">
      <c r="A249" s="244"/>
      <c r="B249" s="244"/>
      <c r="E249" s="325"/>
      <c r="I249" s="245"/>
      <c r="J249" s="245"/>
      <c r="K249" s="245"/>
      <c r="L249" s="245"/>
      <c r="M249" s="245"/>
      <c r="N249" s="245"/>
      <c r="O249" s="245"/>
      <c r="AC249" s="245"/>
      <c r="AD249" s="246"/>
      <c r="AE249" s="246"/>
      <c r="AF249" s="246"/>
      <c r="AG249" s="246"/>
      <c r="AH249" s="246"/>
      <c r="AI249" s="246"/>
      <c r="AJ249" s="246"/>
      <c r="AK249" s="246"/>
      <c r="AL249" s="246"/>
      <c r="AM249" s="246"/>
      <c r="AN249" s="246"/>
      <c r="AO249" s="247"/>
      <c r="AP249" s="417"/>
      <c r="AQ249" s="186"/>
    </row>
    <row r="250" spans="1:43" s="198" customFormat="1" ht="11.25">
      <c r="A250" s="244"/>
      <c r="B250" s="244"/>
      <c r="E250" s="325"/>
      <c r="I250" s="245"/>
      <c r="J250" s="245"/>
      <c r="K250" s="245"/>
      <c r="L250" s="245"/>
      <c r="M250" s="245"/>
      <c r="N250" s="245"/>
      <c r="O250" s="245"/>
      <c r="AC250" s="245"/>
      <c r="AD250" s="246"/>
      <c r="AE250" s="246"/>
      <c r="AF250" s="246"/>
      <c r="AG250" s="246"/>
      <c r="AH250" s="246"/>
      <c r="AI250" s="246"/>
      <c r="AJ250" s="246"/>
      <c r="AK250" s="246"/>
      <c r="AL250" s="246"/>
      <c r="AM250" s="246"/>
      <c r="AN250" s="246"/>
      <c r="AO250" s="247"/>
      <c r="AP250" s="417"/>
      <c r="AQ250" s="186"/>
    </row>
    <row r="251" spans="1:43" s="198" customFormat="1" ht="11.25">
      <c r="A251" s="244"/>
      <c r="B251" s="244"/>
      <c r="E251" s="325"/>
      <c r="I251" s="245"/>
      <c r="J251" s="245"/>
      <c r="K251" s="245"/>
      <c r="L251" s="245"/>
      <c r="M251" s="245"/>
      <c r="N251" s="245"/>
      <c r="O251" s="245"/>
      <c r="AC251" s="245"/>
      <c r="AD251" s="246"/>
      <c r="AE251" s="246"/>
      <c r="AF251" s="246"/>
      <c r="AG251" s="246"/>
      <c r="AH251" s="246"/>
      <c r="AI251" s="246"/>
      <c r="AJ251" s="246"/>
      <c r="AK251" s="246"/>
      <c r="AL251" s="246"/>
      <c r="AM251" s="246"/>
      <c r="AN251" s="246"/>
      <c r="AO251" s="247"/>
      <c r="AP251" s="417"/>
      <c r="AQ251" s="186"/>
    </row>
    <row r="252" spans="1:43" s="198" customFormat="1" ht="11.25">
      <c r="A252" s="244"/>
      <c r="B252" s="244"/>
      <c r="E252" s="325"/>
      <c r="I252" s="245"/>
      <c r="J252" s="245"/>
      <c r="K252" s="245"/>
      <c r="L252" s="245"/>
      <c r="M252" s="245"/>
      <c r="N252" s="245"/>
      <c r="O252" s="245"/>
      <c r="AC252" s="245"/>
      <c r="AD252" s="246"/>
      <c r="AE252" s="246"/>
      <c r="AF252" s="246"/>
      <c r="AG252" s="246"/>
      <c r="AH252" s="246"/>
      <c r="AI252" s="246"/>
      <c r="AJ252" s="246"/>
      <c r="AK252" s="246"/>
      <c r="AL252" s="246"/>
      <c r="AM252" s="246"/>
      <c r="AN252" s="246"/>
      <c r="AO252" s="247"/>
      <c r="AP252" s="417"/>
      <c r="AQ252" s="186"/>
    </row>
    <row r="253" spans="1:43" s="198" customFormat="1" ht="11.25">
      <c r="A253" s="244"/>
      <c r="B253" s="244"/>
      <c r="E253" s="325"/>
      <c r="I253" s="245"/>
      <c r="J253" s="245"/>
      <c r="K253" s="245"/>
      <c r="L253" s="245"/>
      <c r="M253" s="245"/>
      <c r="N253" s="245"/>
      <c r="O253" s="245"/>
      <c r="AC253" s="245"/>
      <c r="AD253" s="246"/>
      <c r="AE253" s="246"/>
      <c r="AF253" s="246"/>
      <c r="AG253" s="246"/>
      <c r="AH253" s="246"/>
      <c r="AI253" s="246"/>
      <c r="AJ253" s="246"/>
      <c r="AK253" s="246"/>
      <c r="AL253" s="246"/>
      <c r="AM253" s="246"/>
      <c r="AN253" s="246"/>
      <c r="AO253" s="247"/>
      <c r="AP253" s="417"/>
      <c r="AQ253" s="186"/>
    </row>
    <row r="254" spans="1:43" s="198" customFormat="1" ht="11.25">
      <c r="A254" s="244"/>
      <c r="B254" s="244"/>
      <c r="E254" s="325"/>
      <c r="I254" s="245"/>
      <c r="J254" s="245"/>
      <c r="K254" s="245"/>
      <c r="L254" s="245"/>
      <c r="M254" s="245"/>
      <c r="N254" s="245"/>
      <c r="O254" s="245"/>
      <c r="AC254" s="245"/>
      <c r="AD254" s="246"/>
      <c r="AE254" s="246"/>
      <c r="AF254" s="246"/>
      <c r="AG254" s="246"/>
      <c r="AH254" s="246"/>
      <c r="AI254" s="246"/>
      <c r="AJ254" s="246"/>
      <c r="AK254" s="246"/>
      <c r="AL254" s="246"/>
      <c r="AM254" s="246"/>
      <c r="AN254" s="246"/>
      <c r="AO254" s="247"/>
      <c r="AP254" s="417"/>
      <c r="AQ254" s="186"/>
    </row>
    <row r="255" spans="1:43" s="198" customFormat="1" ht="11.25">
      <c r="A255" s="244"/>
      <c r="B255" s="244"/>
      <c r="E255" s="325"/>
      <c r="I255" s="245"/>
      <c r="J255" s="245"/>
      <c r="K255" s="245"/>
      <c r="L255" s="245"/>
      <c r="M255" s="245"/>
      <c r="N255" s="245"/>
      <c r="O255" s="245"/>
      <c r="AC255" s="245"/>
      <c r="AD255" s="246"/>
      <c r="AE255" s="246"/>
      <c r="AF255" s="246"/>
      <c r="AG255" s="246"/>
      <c r="AH255" s="246"/>
      <c r="AI255" s="246"/>
      <c r="AJ255" s="246"/>
      <c r="AK255" s="246"/>
      <c r="AL255" s="246"/>
      <c r="AM255" s="246"/>
      <c r="AN255" s="246"/>
      <c r="AO255" s="247"/>
      <c r="AP255" s="417"/>
      <c r="AQ255" s="186"/>
    </row>
    <row r="256" spans="1:43" s="198" customFormat="1" ht="11.25">
      <c r="A256" s="244"/>
      <c r="B256" s="244"/>
      <c r="E256" s="325"/>
      <c r="I256" s="245"/>
      <c r="J256" s="245"/>
      <c r="K256" s="245"/>
      <c r="L256" s="245"/>
      <c r="M256" s="245"/>
      <c r="N256" s="245"/>
      <c r="O256" s="245"/>
      <c r="AC256" s="245"/>
      <c r="AD256" s="246"/>
      <c r="AE256" s="246"/>
      <c r="AF256" s="246"/>
      <c r="AG256" s="246"/>
      <c r="AH256" s="246"/>
      <c r="AI256" s="246"/>
      <c r="AJ256" s="246"/>
      <c r="AK256" s="246"/>
      <c r="AL256" s="246"/>
      <c r="AM256" s="246"/>
      <c r="AN256" s="246"/>
      <c r="AO256" s="247"/>
      <c r="AP256" s="417"/>
      <c r="AQ256" s="186"/>
    </row>
    <row r="257" spans="1:43" s="198" customFormat="1" ht="11.25">
      <c r="A257" s="244"/>
      <c r="B257" s="244"/>
      <c r="E257" s="325"/>
      <c r="I257" s="245"/>
      <c r="J257" s="245"/>
      <c r="K257" s="245"/>
      <c r="L257" s="245"/>
      <c r="M257" s="245"/>
      <c r="N257" s="245"/>
      <c r="O257" s="245"/>
      <c r="AC257" s="245"/>
      <c r="AD257" s="246"/>
      <c r="AE257" s="246"/>
      <c r="AF257" s="246"/>
      <c r="AG257" s="246"/>
      <c r="AH257" s="246"/>
      <c r="AI257" s="246"/>
      <c r="AJ257" s="246"/>
      <c r="AK257" s="246"/>
      <c r="AL257" s="246"/>
      <c r="AM257" s="246"/>
      <c r="AN257" s="246"/>
      <c r="AO257" s="247"/>
      <c r="AP257" s="417"/>
      <c r="AQ257" s="186"/>
    </row>
    <row r="258" spans="1:43" s="198" customFormat="1" ht="11.25">
      <c r="A258" s="244"/>
      <c r="B258" s="244"/>
      <c r="E258" s="325"/>
      <c r="I258" s="245"/>
      <c r="J258" s="245"/>
      <c r="K258" s="245"/>
      <c r="L258" s="245"/>
      <c r="M258" s="245"/>
      <c r="N258" s="245"/>
      <c r="O258" s="245"/>
      <c r="AC258" s="245"/>
      <c r="AD258" s="246"/>
      <c r="AE258" s="246"/>
      <c r="AF258" s="246"/>
      <c r="AG258" s="246"/>
      <c r="AH258" s="246"/>
      <c r="AI258" s="246"/>
      <c r="AJ258" s="246"/>
      <c r="AK258" s="246"/>
      <c r="AL258" s="246"/>
      <c r="AM258" s="246"/>
      <c r="AN258" s="246"/>
      <c r="AO258" s="247"/>
      <c r="AP258" s="417"/>
      <c r="AQ258" s="186"/>
    </row>
    <row r="259" spans="1:43" s="198" customFormat="1" ht="11.25">
      <c r="A259" s="244"/>
      <c r="B259" s="244"/>
      <c r="E259" s="325"/>
      <c r="I259" s="245"/>
      <c r="J259" s="245"/>
      <c r="K259" s="245"/>
      <c r="L259" s="245"/>
      <c r="M259" s="245"/>
      <c r="N259" s="245"/>
      <c r="O259" s="245"/>
      <c r="AC259" s="245"/>
      <c r="AD259" s="246"/>
      <c r="AE259" s="246"/>
      <c r="AF259" s="246"/>
      <c r="AG259" s="246"/>
      <c r="AH259" s="246"/>
      <c r="AI259" s="246"/>
      <c r="AJ259" s="246"/>
      <c r="AK259" s="246"/>
      <c r="AL259" s="246"/>
      <c r="AM259" s="246"/>
      <c r="AN259" s="246"/>
      <c r="AO259" s="247"/>
      <c r="AP259" s="417"/>
      <c r="AQ259" s="186"/>
    </row>
    <row r="260" spans="1:43" s="198" customFormat="1" ht="11.25">
      <c r="A260" s="244"/>
      <c r="B260" s="244"/>
      <c r="E260" s="325"/>
      <c r="I260" s="245"/>
      <c r="J260" s="245"/>
      <c r="K260" s="245"/>
      <c r="L260" s="245"/>
      <c r="M260" s="245"/>
      <c r="N260" s="245"/>
      <c r="O260" s="245"/>
      <c r="AC260" s="245"/>
      <c r="AD260" s="246"/>
      <c r="AE260" s="246"/>
      <c r="AF260" s="246"/>
      <c r="AG260" s="246"/>
      <c r="AH260" s="246"/>
      <c r="AI260" s="246"/>
      <c r="AJ260" s="246"/>
      <c r="AK260" s="246"/>
      <c r="AL260" s="246"/>
      <c r="AM260" s="246"/>
      <c r="AN260" s="246"/>
      <c r="AO260" s="247"/>
      <c r="AP260" s="417"/>
      <c r="AQ260" s="186"/>
    </row>
    <row r="261" spans="1:43" s="198" customFormat="1" ht="11.25">
      <c r="A261" s="244"/>
      <c r="B261" s="244"/>
      <c r="E261" s="325"/>
      <c r="I261" s="245"/>
      <c r="J261" s="245"/>
      <c r="K261" s="245"/>
      <c r="L261" s="245"/>
      <c r="M261" s="245"/>
      <c r="N261" s="245"/>
      <c r="O261" s="245"/>
      <c r="AC261" s="245"/>
      <c r="AD261" s="246"/>
      <c r="AE261" s="246"/>
      <c r="AF261" s="246"/>
      <c r="AG261" s="246"/>
      <c r="AH261" s="246"/>
      <c r="AI261" s="246"/>
      <c r="AJ261" s="246"/>
      <c r="AK261" s="246"/>
      <c r="AL261" s="246"/>
      <c r="AM261" s="246"/>
      <c r="AN261" s="246"/>
      <c r="AO261" s="247"/>
      <c r="AP261" s="417"/>
      <c r="AQ261" s="186"/>
    </row>
    <row r="262" spans="1:43" s="198" customFormat="1" ht="11.25">
      <c r="A262" s="244"/>
      <c r="B262" s="244"/>
      <c r="E262" s="325"/>
      <c r="I262" s="245"/>
      <c r="J262" s="245"/>
      <c r="K262" s="245"/>
      <c r="L262" s="245"/>
      <c r="M262" s="245"/>
      <c r="N262" s="245"/>
      <c r="O262" s="245"/>
      <c r="AC262" s="245"/>
      <c r="AD262" s="246"/>
      <c r="AE262" s="246"/>
      <c r="AF262" s="246"/>
      <c r="AG262" s="246"/>
      <c r="AH262" s="246"/>
      <c r="AI262" s="246"/>
      <c r="AJ262" s="246"/>
      <c r="AK262" s="246"/>
      <c r="AL262" s="246"/>
      <c r="AM262" s="246"/>
      <c r="AN262" s="246"/>
      <c r="AO262" s="247"/>
      <c r="AP262" s="417"/>
      <c r="AQ262" s="186"/>
    </row>
    <row r="263" spans="1:43" s="198" customFormat="1" ht="11.25">
      <c r="A263" s="244"/>
      <c r="B263" s="244"/>
      <c r="E263" s="325"/>
      <c r="I263" s="245"/>
      <c r="J263" s="245"/>
      <c r="K263" s="245"/>
      <c r="L263" s="245"/>
      <c r="M263" s="245"/>
      <c r="N263" s="245"/>
      <c r="O263" s="245"/>
      <c r="AC263" s="245"/>
      <c r="AD263" s="246"/>
      <c r="AE263" s="246"/>
      <c r="AF263" s="246"/>
      <c r="AG263" s="246"/>
      <c r="AH263" s="246"/>
      <c r="AI263" s="246"/>
      <c r="AJ263" s="246"/>
      <c r="AK263" s="246"/>
      <c r="AL263" s="246"/>
      <c r="AM263" s="246"/>
      <c r="AN263" s="246"/>
      <c r="AO263" s="247"/>
      <c r="AP263" s="417"/>
      <c r="AQ263" s="186"/>
    </row>
    <row r="264" spans="1:43" s="198" customFormat="1" ht="11.25">
      <c r="A264" s="244"/>
      <c r="B264" s="244"/>
      <c r="E264" s="325"/>
      <c r="I264" s="245"/>
      <c r="J264" s="245"/>
      <c r="K264" s="245"/>
      <c r="L264" s="245"/>
      <c r="M264" s="245"/>
      <c r="N264" s="245"/>
      <c r="O264" s="245"/>
      <c r="AC264" s="245"/>
      <c r="AD264" s="246"/>
      <c r="AE264" s="246"/>
      <c r="AF264" s="246"/>
      <c r="AG264" s="246"/>
      <c r="AH264" s="246"/>
      <c r="AI264" s="246"/>
      <c r="AJ264" s="246"/>
      <c r="AK264" s="246"/>
      <c r="AL264" s="246"/>
      <c r="AM264" s="246"/>
      <c r="AN264" s="246"/>
      <c r="AO264" s="247"/>
      <c r="AP264" s="417"/>
      <c r="AQ264" s="186"/>
    </row>
    <row r="265" spans="1:43" s="198" customFormat="1" ht="11.25">
      <c r="A265" s="244"/>
      <c r="B265" s="244"/>
      <c r="E265" s="325"/>
      <c r="I265" s="245"/>
      <c r="J265" s="245"/>
      <c r="K265" s="245"/>
      <c r="L265" s="245"/>
      <c r="M265" s="245"/>
      <c r="N265" s="245"/>
      <c r="O265" s="245"/>
      <c r="AC265" s="245"/>
      <c r="AD265" s="246"/>
      <c r="AE265" s="246"/>
      <c r="AF265" s="246"/>
      <c r="AG265" s="246"/>
      <c r="AH265" s="246"/>
      <c r="AI265" s="246"/>
      <c r="AJ265" s="246"/>
      <c r="AK265" s="246"/>
      <c r="AL265" s="246"/>
      <c r="AM265" s="246"/>
      <c r="AN265" s="246"/>
      <c r="AO265" s="247"/>
      <c r="AP265" s="417"/>
      <c r="AQ265" s="186"/>
    </row>
    <row r="266" spans="1:43" s="198" customFormat="1" ht="11.25">
      <c r="A266" s="244"/>
      <c r="B266" s="244"/>
      <c r="E266" s="325"/>
      <c r="I266" s="245"/>
      <c r="J266" s="245"/>
      <c r="K266" s="245"/>
      <c r="L266" s="245"/>
      <c r="M266" s="245"/>
      <c r="N266" s="245"/>
      <c r="O266" s="245"/>
      <c r="AC266" s="245"/>
      <c r="AD266" s="246"/>
      <c r="AE266" s="246"/>
      <c r="AF266" s="246"/>
      <c r="AG266" s="246"/>
      <c r="AH266" s="246"/>
      <c r="AI266" s="246"/>
      <c r="AJ266" s="246"/>
      <c r="AK266" s="246"/>
      <c r="AL266" s="246"/>
      <c r="AM266" s="246"/>
      <c r="AN266" s="246"/>
      <c r="AO266" s="247"/>
      <c r="AP266" s="417"/>
      <c r="AQ266" s="186"/>
    </row>
    <row r="267" spans="1:43" s="198" customFormat="1" ht="11.25">
      <c r="A267" s="244"/>
      <c r="B267" s="244"/>
      <c r="E267" s="325"/>
      <c r="I267" s="245"/>
      <c r="J267" s="245"/>
      <c r="K267" s="245"/>
      <c r="L267" s="245"/>
      <c r="M267" s="245"/>
      <c r="N267" s="245"/>
      <c r="O267" s="245"/>
      <c r="AC267" s="245"/>
      <c r="AD267" s="246"/>
      <c r="AE267" s="246"/>
      <c r="AF267" s="246"/>
      <c r="AG267" s="246"/>
      <c r="AH267" s="246"/>
      <c r="AI267" s="246"/>
      <c r="AJ267" s="246"/>
      <c r="AK267" s="246"/>
      <c r="AL267" s="246"/>
      <c r="AM267" s="246"/>
      <c r="AN267" s="246"/>
      <c r="AO267" s="247"/>
      <c r="AP267" s="417"/>
      <c r="AQ267" s="186"/>
    </row>
    <row r="268" spans="1:43" s="198" customFormat="1" ht="11.25">
      <c r="A268" s="244"/>
      <c r="B268" s="244"/>
      <c r="E268" s="325"/>
      <c r="I268" s="245"/>
      <c r="J268" s="245"/>
      <c r="K268" s="245"/>
      <c r="L268" s="245"/>
      <c r="M268" s="245"/>
      <c r="N268" s="245"/>
      <c r="O268" s="245"/>
      <c r="AC268" s="245"/>
      <c r="AD268" s="246"/>
      <c r="AE268" s="246"/>
      <c r="AF268" s="246"/>
      <c r="AG268" s="246"/>
      <c r="AH268" s="246"/>
      <c r="AI268" s="246"/>
      <c r="AJ268" s="246"/>
      <c r="AK268" s="246"/>
      <c r="AL268" s="246"/>
      <c r="AM268" s="246"/>
      <c r="AN268" s="246"/>
      <c r="AO268" s="247"/>
      <c r="AP268" s="417"/>
      <c r="AQ268" s="186"/>
    </row>
    <row r="269" spans="1:43" s="198" customFormat="1" ht="11.25">
      <c r="A269" s="244"/>
      <c r="B269" s="244"/>
      <c r="E269" s="325"/>
      <c r="I269" s="245"/>
      <c r="J269" s="245"/>
      <c r="K269" s="245"/>
      <c r="L269" s="245"/>
      <c r="M269" s="245"/>
      <c r="N269" s="245"/>
      <c r="O269" s="245"/>
      <c r="AC269" s="245"/>
      <c r="AD269" s="246"/>
      <c r="AE269" s="246"/>
      <c r="AF269" s="246"/>
      <c r="AG269" s="246"/>
      <c r="AH269" s="246"/>
      <c r="AI269" s="246"/>
      <c r="AJ269" s="246"/>
      <c r="AK269" s="246"/>
      <c r="AL269" s="246"/>
      <c r="AM269" s="246"/>
      <c r="AN269" s="246"/>
      <c r="AO269" s="247"/>
      <c r="AP269" s="417"/>
      <c r="AQ269" s="186"/>
    </row>
    <row r="270" spans="1:43" s="198" customFormat="1" ht="11.25">
      <c r="A270" s="244"/>
      <c r="B270" s="244"/>
      <c r="E270" s="325"/>
      <c r="I270" s="245"/>
      <c r="J270" s="245"/>
      <c r="K270" s="245"/>
      <c r="L270" s="245"/>
      <c r="M270" s="245"/>
      <c r="N270" s="245"/>
      <c r="O270" s="245"/>
      <c r="AC270" s="245"/>
      <c r="AD270" s="246"/>
      <c r="AE270" s="246"/>
      <c r="AF270" s="246"/>
      <c r="AG270" s="246"/>
      <c r="AH270" s="246"/>
      <c r="AI270" s="246"/>
      <c r="AJ270" s="246"/>
      <c r="AK270" s="246"/>
      <c r="AL270" s="246"/>
      <c r="AM270" s="246"/>
      <c r="AN270" s="246"/>
      <c r="AO270" s="247"/>
      <c r="AP270" s="417"/>
      <c r="AQ270" s="186"/>
    </row>
    <row r="271" spans="1:43" s="198" customFormat="1" ht="11.25">
      <c r="A271" s="244"/>
      <c r="B271" s="244"/>
      <c r="E271" s="325"/>
      <c r="I271" s="245"/>
      <c r="J271" s="245"/>
      <c r="K271" s="245"/>
      <c r="L271" s="245"/>
      <c r="M271" s="245"/>
      <c r="N271" s="245"/>
      <c r="O271" s="245"/>
      <c r="AC271" s="245"/>
      <c r="AD271" s="246"/>
      <c r="AE271" s="246"/>
      <c r="AF271" s="246"/>
      <c r="AG271" s="246"/>
      <c r="AH271" s="246"/>
      <c r="AI271" s="246"/>
      <c r="AJ271" s="246"/>
      <c r="AK271" s="246"/>
      <c r="AL271" s="246"/>
      <c r="AM271" s="246"/>
      <c r="AN271" s="246"/>
      <c r="AO271" s="247"/>
      <c r="AP271" s="417"/>
      <c r="AQ271" s="186"/>
    </row>
    <row r="272" spans="1:43" s="198" customFormat="1" ht="11.25">
      <c r="A272" s="244"/>
      <c r="B272" s="244"/>
      <c r="E272" s="325"/>
      <c r="I272" s="245"/>
      <c r="J272" s="245"/>
      <c r="K272" s="245"/>
      <c r="L272" s="245"/>
      <c r="M272" s="245"/>
      <c r="N272" s="245"/>
      <c r="O272" s="245"/>
      <c r="AC272" s="245"/>
      <c r="AD272" s="246"/>
      <c r="AE272" s="246"/>
      <c r="AF272" s="246"/>
      <c r="AG272" s="246"/>
      <c r="AH272" s="246"/>
      <c r="AI272" s="246"/>
      <c r="AJ272" s="246"/>
      <c r="AK272" s="246"/>
      <c r="AL272" s="246"/>
      <c r="AM272" s="246"/>
      <c r="AN272" s="246"/>
      <c r="AO272" s="247"/>
      <c r="AP272" s="417"/>
      <c r="AQ272" s="186"/>
    </row>
    <row r="273" spans="1:43" s="198" customFormat="1" ht="11.25">
      <c r="A273" s="244"/>
      <c r="B273" s="244"/>
      <c r="E273" s="325"/>
      <c r="I273" s="245"/>
      <c r="J273" s="245"/>
      <c r="K273" s="245"/>
      <c r="L273" s="245"/>
      <c r="M273" s="245"/>
      <c r="N273" s="245"/>
      <c r="O273" s="245"/>
      <c r="AC273" s="245"/>
      <c r="AD273" s="246"/>
      <c r="AE273" s="246"/>
      <c r="AF273" s="246"/>
      <c r="AG273" s="246"/>
      <c r="AH273" s="246"/>
      <c r="AI273" s="246"/>
      <c r="AJ273" s="246"/>
      <c r="AK273" s="246"/>
      <c r="AL273" s="246"/>
      <c r="AM273" s="246"/>
      <c r="AN273" s="246"/>
      <c r="AO273" s="247"/>
      <c r="AP273" s="417"/>
      <c r="AQ273" s="186"/>
    </row>
    <row r="274" spans="1:43" s="198" customFormat="1" ht="11.25">
      <c r="A274" s="244"/>
      <c r="B274" s="244"/>
      <c r="E274" s="325"/>
      <c r="I274" s="245"/>
      <c r="J274" s="245"/>
      <c r="K274" s="245"/>
      <c r="L274" s="245"/>
      <c r="M274" s="245"/>
      <c r="N274" s="245"/>
      <c r="O274" s="245"/>
      <c r="AC274" s="245"/>
      <c r="AD274" s="246"/>
      <c r="AE274" s="246"/>
      <c r="AF274" s="246"/>
      <c r="AG274" s="246"/>
      <c r="AH274" s="246"/>
      <c r="AI274" s="246"/>
      <c r="AJ274" s="246"/>
      <c r="AK274" s="246"/>
      <c r="AL274" s="246"/>
      <c r="AM274" s="246"/>
      <c r="AN274" s="246"/>
      <c r="AO274" s="247"/>
      <c r="AP274" s="417"/>
      <c r="AQ274" s="186"/>
    </row>
    <row r="275" spans="1:43" s="198" customFormat="1" ht="11.25">
      <c r="A275" s="244"/>
      <c r="B275" s="244"/>
      <c r="E275" s="325"/>
      <c r="I275" s="245"/>
      <c r="J275" s="245"/>
      <c r="K275" s="245"/>
      <c r="L275" s="245"/>
      <c r="M275" s="245"/>
      <c r="N275" s="245"/>
      <c r="O275" s="245"/>
      <c r="AC275" s="245"/>
      <c r="AD275" s="246"/>
      <c r="AE275" s="246"/>
      <c r="AF275" s="246"/>
      <c r="AG275" s="246"/>
      <c r="AH275" s="246"/>
      <c r="AI275" s="246"/>
      <c r="AJ275" s="246"/>
      <c r="AK275" s="246"/>
      <c r="AL275" s="246"/>
      <c r="AM275" s="246"/>
      <c r="AN275" s="246"/>
      <c r="AO275" s="247"/>
      <c r="AP275" s="417"/>
      <c r="AQ275" s="186"/>
    </row>
    <row r="276" spans="1:43" s="198" customFormat="1" ht="11.25">
      <c r="A276" s="244"/>
      <c r="B276" s="244"/>
      <c r="E276" s="325"/>
      <c r="I276" s="245"/>
      <c r="J276" s="245"/>
      <c r="K276" s="245"/>
      <c r="L276" s="245"/>
      <c r="M276" s="245"/>
      <c r="N276" s="245"/>
      <c r="O276" s="245"/>
      <c r="AC276" s="245"/>
      <c r="AD276" s="246"/>
      <c r="AE276" s="246"/>
      <c r="AF276" s="246"/>
      <c r="AG276" s="246"/>
      <c r="AH276" s="246"/>
      <c r="AI276" s="246"/>
      <c r="AJ276" s="246"/>
      <c r="AK276" s="246"/>
      <c r="AL276" s="246"/>
      <c r="AM276" s="246"/>
      <c r="AN276" s="246"/>
      <c r="AO276" s="247"/>
      <c r="AP276" s="417"/>
      <c r="AQ276" s="186"/>
    </row>
    <row r="277" spans="1:43" s="198" customFormat="1" ht="11.25">
      <c r="A277" s="244"/>
      <c r="B277" s="244"/>
      <c r="E277" s="325"/>
      <c r="I277" s="245"/>
      <c r="J277" s="245"/>
      <c r="K277" s="245"/>
      <c r="L277" s="245"/>
      <c r="M277" s="245"/>
      <c r="N277" s="245"/>
      <c r="O277" s="245"/>
      <c r="AC277" s="245"/>
      <c r="AD277" s="246"/>
      <c r="AE277" s="246"/>
      <c r="AF277" s="246"/>
      <c r="AG277" s="246"/>
      <c r="AH277" s="246"/>
      <c r="AI277" s="246"/>
      <c r="AJ277" s="246"/>
      <c r="AK277" s="246"/>
      <c r="AL277" s="246"/>
      <c r="AM277" s="246"/>
      <c r="AN277" s="246"/>
      <c r="AO277" s="247"/>
      <c r="AP277" s="417"/>
      <c r="AQ277" s="186"/>
    </row>
    <row r="278" spans="1:43" s="198" customFormat="1" ht="11.25">
      <c r="A278" s="244"/>
      <c r="B278" s="244"/>
      <c r="E278" s="325"/>
      <c r="I278" s="245"/>
      <c r="J278" s="245"/>
      <c r="K278" s="245"/>
      <c r="L278" s="245"/>
      <c r="M278" s="245"/>
      <c r="N278" s="245"/>
      <c r="O278" s="245"/>
      <c r="AC278" s="245"/>
      <c r="AD278" s="246"/>
      <c r="AE278" s="246"/>
      <c r="AF278" s="246"/>
      <c r="AG278" s="246"/>
      <c r="AH278" s="246"/>
      <c r="AI278" s="246"/>
      <c r="AJ278" s="246"/>
      <c r="AK278" s="246"/>
      <c r="AL278" s="246"/>
      <c r="AM278" s="246"/>
      <c r="AN278" s="246"/>
      <c r="AO278" s="247"/>
      <c r="AP278" s="417"/>
      <c r="AQ278" s="186"/>
    </row>
    <row r="279" spans="1:43" s="198" customFormat="1" ht="11.25">
      <c r="A279" s="244"/>
      <c r="B279" s="244"/>
      <c r="E279" s="325"/>
      <c r="I279" s="245"/>
      <c r="J279" s="245"/>
      <c r="K279" s="245"/>
      <c r="L279" s="245"/>
      <c r="M279" s="245"/>
      <c r="N279" s="245"/>
      <c r="O279" s="245"/>
      <c r="AC279" s="245"/>
      <c r="AD279" s="246"/>
      <c r="AE279" s="246"/>
      <c r="AF279" s="246"/>
      <c r="AG279" s="246"/>
      <c r="AH279" s="246"/>
      <c r="AI279" s="246"/>
      <c r="AJ279" s="246"/>
      <c r="AK279" s="246"/>
      <c r="AL279" s="246"/>
      <c r="AM279" s="246"/>
      <c r="AN279" s="246"/>
      <c r="AO279" s="247"/>
      <c r="AP279" s="417"/>
      <c r="AQ279" s="186"/>
    </row>
    <row r="280" spans="1:43" s="198" customFormat="1" ht="11.25">
      <c r="A280" s="244"/>
      <c r="B280" s="244"/>
      <c r="E280" s="325"/>
      <c r="I280" s="245"/>
      <c r="J280" s="245"/>
      <c r="K280" s="245"/>
      <c r="L280" s="245"/>
      <c r="M280" s="245"/>
      <c r="N280" s="245"/>
      <c r="O280" s="245"/>
      <c r="AC280" s="245"/>
      <c r="AD280" s="246"/>
      <c r="AE280" s="246"/>
      <c r="AF280" s="246"/>
      <c r="AG280" s="246"/>
      <c r="AH280" s="246"/>
      <c r="AI280" s="246"/>
      <c r="AJ280" s="246"/>
      <c r="AK280" s="246"/>
      <c r="AL280" s="246"/>
      <c r="AM280" s="246"/>
      <c r="AN280" s="246"/>
      <c r="AO280" s="247"/>
      <c r="AP280" s="417"/>
      <c r="AQ280" s="186"/>
    </row>
    <row r="281" spans="1:43" s="198" customFormat="1" ht="11.25">
      <c r="A281" s="244"/>
      <c r="B281" s="244"/>
      <c r="E281" s="325"/>
      <c r="I281" s="245"/>
      <c r="J281" s="245"/>
      <c r="K281" s="245"/>
      <c r="L281" s="245"/>
      <c r="M281" s="245"/>
      <c r="N281" s="245"/>
      <c r="O281" s="245"/>
      <c r="AC281" s="245"/>
      <c r="AD281" s="246"/>
      <c r="AE281" s="246"/>
      <c r="AF281" s="246"/>
      <c r="AG281" s="246"/>
      <c r="AH281" s="246"/>
      <c r="AI281" s="246"/>
      <c r="AJ281" s="246"/>
      <c r="AK281" s="246"/>
      <c r="AL281" s="246"/>
      <c r="AM281" s="246"/>
      <c r="AN281" s="246"/>
      <c r="AO281" s="247"/>
      <c r="AP281" s="417"/>
      <c r="AQ281" s="186"/>
    </row>
    <row r="282" spans="1:43" s="198" customFormat="1" ht="11.25">
      <c r="A282" s="244"/>
      <c r="B282" s="244"/>
      <c r="E282" s="325"/>
      <c r="I282" s="245"/>
      <c r="J282" s="245"/>
      <c r="K282" s="245"/>
      <c r="L282" s="245"/>
      <c r="M282" s="245"/>
      <c r="N282" s="245"/>
      <c r="O282" s="245"/>
      <c r="AC282" s="245"/>
      <c r="AD282" s="246"/>
      <c r="AE282" s="246"/>
      <c r="AF282" s="246"/>
      <c r="AG282" s="246"/>
      <c r="AH282" s="246"/>
      <c r="AI282" s="246"/>
      <c r="AJ282" s="246"/>
      <c r="AK282" s="246"/>
      <c r="AL282" s="246"/>
      <c r="AM282" s="246"/>
      <c r="AN282" s="246"/>
      <c r="AO282" s="247"/>
      <c r="AP282" s="417"/>
      <c r="AQ282" s="186"/>
    </row>
    <row r="283" spans="1:43" s="198" customFormat="1" ht="11.25">
      <c r="A283" s="244"/>
      <c r="B283" s="244"/>
      <c r="E283" s="325"/>
      <c r="I283" s="245"/>
      <c r="J283" s="245"/>
      <c r="K283" s="245"/>
      <c r="L283" s="245"/>
      <c r="M283" s="245"/>
      <c r="N283" s="245"/>
      <c r="O283" s="245"/>
      <c r="AC283" s="245"/>
      <c r="AD283" s="246"/>
      <c r="AE283" s="246"/>
      <c r="AF283" s="246"/>
      <c r="AG283" s="246"/>
      <c r="AH283" s="246"/>
      <c r="AI283" s="246"/>
      <c r="AJ283" s="246"/>
      <c r="AK283" s="246"/>
      <c r="AL283" s="246"/>
      <c r="AM283" s="246"/>
      <c r="AN283" s="246"/>
      <c r="AO283" s="247"/>
      <c r="AP283" s="417"/>
      <c r="AQ283" s="186"/>
    </row>
    <row r="284" spans="1:43" s="198" customFormat="1" ht="11.25">
      <c r="A284" s="244"/>
      <c r="B284" s="244"/>
      <c r="E284" s="325"/>
      <c r="I284" s="245"/>
      <c r="J284" s="245"/>
      <c r="K284" s="245"/>
      <c r="L284" s="245"/>
      <c r="M284" s="245"/>
      <c r="N284" s="245"/>
      <c r="O284" s="245"/>
      <c r="AC284" s="245"/>
      <c r="AD284" s="246"/>
      <c r="AE284" s="246"/>
      <c r="AF284" s="246"/>
      <c r="AG284" s="246"/>
      <c r="AH284" s="246"/>
      <c r="AI284" s="246"/>
      <c r="AJ284" s="246"/>
      <c r="AK284" s="246"/>
      <c r="AL284" s="246"/>
      <c r="AM284" s="246"/>
      <c r="AN284" s="246"/>
      <c r="AO284" s="247"/>
      <c r="AP284" s="417"/>
      <c r="AQ284" s="186"/>
    </row>
    <row r="285" spans="1:43" s="198" customFormat="1" ht="11.25">
      <c r="A285" s="244"/>
      <c r="B285" s="244"/>
      <c r="E285" s="325"/>
      <c r="I285" s="245"/>
      <c r="J285" s="245"/>
      <c r="K285" s="245"/>
      <c r="L285" s="245"/>
      <c r="M285" s="245"/>
      <c r="N285" s="245"/>
      <c r="O285" s="245"/>
      <c r="AC285" s="245"/>
      <c r="AD285" s="246"/>
      <c r="AE285" s="246"/>
      <c r="AF285" s="246"/>
      <c r="AG285" s="246"/>
      <c r="AH285" s="246"/>
      <c r="AI285" s="246"/>
      <c r="AJ285" s="246"/>
      <c r="AK285" s="246"/>
      <c r="AL285" s="246"/>
      <c r="AM285" s="246"/>
      <c r="AN285" s="246"/>
      <c r="AO285" s="247"/>
      <c r="AP285" s="417"/>
      <c r="AQ285" s="186"/>
    </row>
    <row r="286" spans="1:43" s="198" customFormat="1" ht="11.25">
      <c r="A286" s="244"/>
      <c r="B286" s="244"/>
      <c r="E286" s="325"/>
      <c r="I286" s="245"/>
      <c r="J286" s="245"/>
      <c r="K286" s="245"/>
      <c r="L286" s="245"/>
      <c r="M286" s="245"/>
      <c r="N286" s="245"/>
      <c r="O286" s="245"/>
      <c r="AC286" s="245"/>
      <c r="AD286" s="246"/>
      <c r="AE286" s="246"/>
      <c r="AF286" s="246"/>
      <c r="AG286" s="246"/>
      <c r="AH286" s="246"/>
      <c r="AI286" s="246"/>
      <c r="AJ286" s="246"/>
      <c r="AK286" s="246"/>
      <c r="AL286" s="246"/>
      <c r="AM286" s="246"/>
      <c r="AN286" s="246"/>
      <c r="AO286" s="247"/>
      <c r="AP286" s="417"/>
      <c r="AQ286" s="186"/>
    </row>
    <row r="287" spans="1:43" s="198" customFormat="1" ht="11.25">
      <c r="A287" s="244"/>
      <c r="B287" s="244"/>
      <c r="E287" s="325"/>
      <c r="I287" s="245"/>
      <c r="J287" s="245"/>
      <c r="K287" s="245"/>
      <c r="L287" s="245"/>
      <c r="M287" s="245"/>
      <c r="N287" s="245"/>
      <c r="O287" s="245"/>
      <c r="AC287" s="245"/>
      <c r="AD287" s="246"/>
      <c r="AE287" s="246"/>
      <c r="AF287" s="246"/>
      <c r="AG287" s="246"/>
      <c r="AH287" s="246"/>
      <c r="AI287" s="246"/>
      <c r="AJ287" s="246"/>
      <c r="AK287" s="246"/>
      <c r="AL287" s="246"/>
      <c r="AM287" s="246"/>
      <c r="AN287" s="246"/>
      <c r="AO287" s="247"/>
      <c r="AP287" s="417"/>
      <c r="AQ287" s="186"/>
    </row>
    <row r="288" spans="1:43" s="198" customFormat="1" ht="11.25">
      <c r="A288" s="244"/>
      <c r="B288" s="244"/>
      <c r="E288" s="325"/>
      <c r="I288" s="245"/>
      <c r="J288" s="245"/>
      <c r="K288" s="245"/>
      <c r="L288" s="245"/>
      <c r="M288" s="245"/>
      <c r="N288" s="245"/>
      <c r="O288" s="245"/>
      <c r="AC288" s="245"/>
      <c r="AD288" s="246"/>
      <c r="AE288" s="246"/>
      <c r="AF288" s="246"/>
      <c r="AG288" s="246"/>
      <c r="AH288" s="246"/>
      <c r="AI288" s="246"/>
      <c r="AJ288" s="246"/>
      <c r="AK288" s="246"/>
      <c r="AL288" s="246"/>
      <c r="AM288" s="246"/>
      <c r="AN288" s="246"/>
      <c r="AO288" s="247"/>
      <c r="AP288" s="417"/>
      <c r="AQ288" s="186"/>
    </row>
    <row r="289" spans="1:43" s="198" customFormat="1" ht="11.25">
      <c r="A289" s="244"/>
      <c r="B289" s="244"/>
      <c r="E289" s="325"/>
      <c r="I289" s="245"/>
      <c r="J289" s="245"/>
      <c r="K289" s="245"/>
      <c r="L289" s="245"/>
      <c r="M289" s="245"/>
      <c r="N289" s="245"/>
      <c r="O289" s="245"/>
      <c r="AC289" s="245"/>
      <c r="AD289" s="246"/>
      <c r="AE289" s="246"/>
      <c r="AF289" s="246"/>
      <c r="AG289" s="246"/>
      <c r="AH289" s="246"/>
      <c r="AI289" s="246"/>
      <c r="AJ289" s="246"/>
      <c r="AK289" s="246"/>
      <c r="AL289" s="246"/>
      <c r="AM289" s="246"/>
      <c r="AN289" s="246"/>
      <c r="AO289" s="247"/>
      <c r="AP289" s="417"/>
      <c r="AQ289" s="186"/>
    </row>
    <row r="290" spans="1:43" s="198" customFormat="1" ht="11.25">
      <c r="A290" s="244"/>
      <c r="B290" s="244"/>
      <c r="E290" s="325"/>
      <c r="I290" s="245"/>
      <c r="J290" s="245"/>
      <c r="K290" s="245"/>
      <c r="L290" s="245"/>
      <c r="M290" s="245"/>
      <c r="N290" s="245"/>
      <c r="O290" s="245"/>
      <c r="AC290" s="245"/>
      <c r="AD290" s="246"/>
      <c r="AE290" s="246"/>
      <c r="AF290" s="246"/>
      <c r="AG290" s="246"/>
      <c r="AH290" s="246"/>
      <c r="AI290" s="246"/>
      <c r="AJ290" s="246"/>
      <c r="AK290" s="246"/>
      <c r="AL290" s="246"/>
      <c r="AM290" s="246"/>
      <c r="AN290" s="246"/>
      <c r="AO290" s="247"/>
      <c r="AP290" s="417"/>
      <c r="AQ290" s="186"/>
    </row>
    <row r="291" spans="1:43" s="198" customFormat="1" ht="11.25">
      <c r="A291" s="244"/>
      <c r="B291" s="244"/>
      <c r="E291" s="325"/>
      <c r="I291" s="245"/>
      <c r="J291" s="245"/>
      <c r="K291" s="245"/>
      <c r="L291" s="245"/>
      <c r="M291" s="245"/>
      <c r="N291" s="245"/>
      <c r="O291" s="245"/>
      <c r="AC291" s="245"/>
      <c r="AD291" s="246"/>
      <c r="AE291" s="246"/>
      <c r="AF291" s="246"/>
      <c r="AG291" s="246"/>
      <c r="AH291" s="246"/>
      <c r="AI291" s="246"/>
      <c r="AJ291" s="246"/>
      <c r="AK291" s="246"/>
      <c r="AL291" s="246"/>
      <c r="AM291" s="246"/>
      <c r="AN291" s="246"/>
      <c r="AO291" s="247"/>
      <c r="AP291" s="417"/>
      <c r="AQ291" s="186"/>
    </row>
    <row r="292" spans="1:43" s="198" customFormat="1" ht="11.25">
      <c r="A292" s="244"/>
      <c r="B292" s="244"/>
      <c r="E292" s="325"/>
      <c r="I292" s="245"/>
      <c r="J292" s="245"/>
      <c r="K292" s="245"/>
      <c r="L292" s="245"/>
      <c r="M292" s="245"/>
      <c r="N292" s="245"/>
      <c r="O292" s="245"/>
      <c r="AC292" s="245"/>
      <c r="AD292" s="246"/>
      <c r="AE292" s="246"/>
      <c r="AF292" s="246"/>
      <c r="AG292" s="246"/>
      <c r="AH292" s="246"/>
      <c r="AI292" s="246"/>
      <c r="AJ292" s="246"/>
      <c r="AK292" s="246"/>
      <c r="AL292" s="246"/>
      <c r="AM292" s="246"/>
      <c r="AN292" s="246"/>
      <c r="AO292" s="247"/>
      <c r="AP292" s="417"/>
      <c r="AQ292" s="186"/>
    </row>
    <row r="293" spans="1:43" s="198" customFormat="1" ht="11.25">
      <c r="A293" s="244"/>
      <c r="B293" s="244"/>
      <c r="E293" s="325"/>
      <c r="I293" s="245"/>
      <c r="J293" s="245"/>
      <c r="K293" s="245"/>
      <c r="L293" s="245"/>
      <c r="M293" s="245"/>
      <c r="N293" s="245"/>
      <c r="O293" s="245"/>
      <c r="AC293" s="245"/>
      <c r="AD293" s="246"/>
      <c r="AE293" s="246"/>
      <c r="AF293" s="246"/>
      <c r="AG293" s="246"/>
      <c r="AH293" s="246"/>
      <c r="AI293" s="246"/>
      <c r="AJ293" s="246"/>
      <c r="AK293" s="246"/>
      <c r="AL293" s="246"/>
      <c r="AM293" s="246"/>
      <c r="AN293" s="246"/>
      <c r="AO293" s="247"/>
      <c r="AP293" s="417"/>
      <c r="AQ293" s="186"/>
    </row>
    <row r="294" spans="1:43" s="198" customFormat="1" ht="11.25">
      <c r="A294" s="244"/>
      <c r="B294" s="244"/>
      <c r="E294" s="325"/>
      <c r="I294" s="245"/>
      <c r="J294" s="245"/>
      <c r="K294" s="245"/>
      <c r="L294" s="245"/>
      <c r="M294" s="245"/>
      <c r="N294" s="245"/>
      <c r="O294" s="245"/>
      <c r="AC294" s="245"/>
      <c r="AD294" s="246"/>
      <c r="AE294" s="246"/>
      <c r="AF294" s="246"/>
      <c r="AG294" s="246"/>
      <c r="AH294" s="246"/>
      <c r="AI294" s="246"/>
      <c r="AJ294" s="246"/>
      <c r="AK294" s="246"/>
      <c r="AL294" s="246"/>
      <c r="AM294" s="246"/>
      <c r="AN294" s="246"/>
      <c r="AO294" s="247"/>
      <c r="AP294" s="417"/>
      <c r="AQ294" s="186"/>
    </row>
    <row r="295" spans="1:43" s="198" customFormat="1" ht="11.25">
      <c r="A295" s="244"/>
      <c r="B295" s="244"/>
      <c r="E295" s="325"/>
      <c r="I295" s="245"/>
      <c r="J295" s="245"/>
      <c r="K295" s="245"/>
      <c r="L295" s="245"/>
      <c r="M295" s="245"/>
      <c r="N295" s="245"/>
      <c r="O295" s="245"/>
      <c r="AC295" s="245"/>
      <c r="AD295" s="246"/>
      <c r="AE295" s="246"/>
      <c r="AF295" s="246"/>
      <c r="AG295" s="246"/>
      <c r="AH295" s="246"/>
      <c r="AI295" s="246"/>
      <c r="AJ295" s="246"/>
      <c r="AK295" s="246"/>
      <c r="AL295" s="246"/>
      <c r="AM295" s="246"/>
      <c r="AN295" s="246"/>
      <c r="AO295" s="247"/>
      <c r="AP295" s="417"/>
      <c r="AQ295" s="186"/>
    </row>
    <row r="296" spans="1:43" s="198" customFormat="1" ht="11.25">
      <c r="A296" s="244"/>
      <c r="B296" s="244"/>
      <c r="E296" s="325"/>
      <c r="I296" s="245"/>
      <c r="J296" s="245"/>
      <c r="K296" s="245"/>
      <c r="L296" s="245"/>
      <c r="M296" s="245"/>
      <c r="N296" s="245"/>
      <c r="O296" s="245"/>
      <c r="AC296" s="245"/>
      <c r="AD296" s="246"/>
      <c r="AE296" s="246"/>
      <c r="AF296" s="246"/>
      <c r="AG296" s="246"/>
      <c r="AH296" s="246"/>
      <c r="AI296" s="246"/>
      <c r="AJ296" s="246"/>
      <c r="AK296" s="246"/>
      <c r="AL296" s="246"/>
      <c r="AM296" s="246"/>
      <c r="AN296" s="246"/>
      <c r="AO296" s="247"/>
      <c r="AP296" s="417"/>
      <c r="AQ296" s="186"/>
    </row>
    <row r="297" spans="1:43" s="198" customFormat="1" ht="11.25">
      <c r="A297" s="244"/>
      <c r="B297" s="244"/>
      <c r="E297" s="325"/>
      <c r="I297" s="245"/>
      <c r="J297" s="245"/>
      <c r="K297" s="245"/>
      <c r="L297" s="245"/>
      <c r="M297" s="245"/>
      <c r="N297" s="245"/>
      <c r="O297" s="245"/>
      <c r="AC297" s="245"/>
      <c r="AD297" s="246"/>
      <c r="AE297" s="246"/>
      <c r="AF297" s="246"/>
      <c r="AG297" s="246"/>
      <c r="AH297" s="246"/>
      <c r="AI297" s="246"/>
      <c r="AJ297" s="246"/>
      <c r="AK297" s="246"/>
      <c r="AL297" s="246"/>
      <c r="AM297" s="246"/>
      <c r="AN297" s="246"/>
      <c r="AO297" s="247"/>
      <c r="AP297" s="417"/>
      <c r="AQ297" s="186"/>
    </row>
    <row r="298" spans="1:43" s="198" customFormat="1" ht="11.25">
      <c r="A298" s="244"/>
      <c r="B298" s="244"/>
      <c r="E298" s="325"/>
      <c r="I298" s="245"/>
      <c r="J298" s="245"/>
      <c r="K298" s="245"/>
      <c r="L298" s="245"/>
      <c r="M298" s="245"/>
      <c r="N298" s="245"/>
      <c r="O298" s="245"/>
      <c r="AC298" s="245"/>
      <c r="AD298" s="246"/>
      <c r="AE298" s="246"/>
      <c r="AF298" s="246"/>
      <c r="AG298" s="246"/>
      <c r="AH298" s="246"/>
      <c r="AI298" s="246"/>
      <c r="AJ298" s="246"/>
      <c r="AK298" s="246"/>
      <c r="AL298" s="246"/>
      <c r="AM298" s="246"/>
      <c r="AN298" s="246"/>
      <c r="AO298" s="247"/>
      <c r="AP298" s="417"/>
      <c r="AQ298" s="186"/>
    </row>
    <row r="299" spans="1:43" s="198" customFormat="1" ht="11.25">
      <c r="A299" s="244"/>
      <c r="B299" s="244"/>
      <c r="E299" s="325"/>
      <c r="I299" s="245"/>
      <c r="J299" s="245"/>
      <c r="K299" s="245"/>
      <c r="L299" s="245"/>
      <c r="M299" s="245"/>
      <c r="N299" s="245"/>
      <c r="O299" s="245"/>
      <c r="AC299" s="245"/>
      <c r="AD299" s="246"/>
      <c r="AE299" s="246"/>
      <c r="AF299" s="246"/>
      <c r="AG299" s="246"/>
      <c r="AH299" s="246"/>
      <c r="AI299" s="246"/>
      <c r="AJ299" s="246"/>
      <c r="AK299" s="246"/>
      <c r="AL299" s="246"/>
      <c r="AM299" s="246"/>
      <c r="AN299" s="246"/>
      <c r="AO299" s="247"/>
      <c r="AP299" s="417"/>
      <c r="AQ299" s="186"/>
    </row>
    <row r="300" spans="1:43" s="198" customFormat="1" ht="11.25">
      <c r="A300" s="244"/>
      <c r="B300" s="244"/>
      <c r="E300" s="325"/>
      <c r="I300" s="245"/>
      <c r="J300" s="245"/>
      <c r="K300" s="245"/>
      <c r="L300" s="245"/>
      <c r="M300" s="245"/>
      <c r="N300" s="245"/>
      <c r="O300" s="245"/>
      <c r="AC300" s="245"/>
      <c r="AD300" s="246"/>
      <c r="AE300" s="246"/>
      <c r="AF300" s="246"/>
      <c r="AG300" s="246"/>
      <c r="AH300" s="246"/>
      <c r="AI300" s="246"/>
      <c r="AJ300" s="246"/>
      <c r="AK300" s="246"/>
      <c r="AL300" s="246"/>
      <c r="AM300" s="246"/>
      <c r="AN300" s="246"/>
      <c r="AO300" s="247"/>
      <c r="AP300" s="417"/>
      <c r="AQ300" s="186"/>
    </row>
    <row r="301" spans="1:43" s="198" customFormat="1" ht="11.25">
      <c r="A301" s="244"/>
      <c r="B301" s="244"/>
      <c r="E301" s="325"/>
      <c r="I301" s="245"/>
      <c r="J301" s="245"/>
      <c r="K301" s="245"/>
      <c r="L301" s="245"/>
      <c r="M301" s="245"/>
      <c r="N301" s="245"/>
      <c r="O301" s="245"/>
      <c r="AC301" s="245"/>
      <c r="AD301" s="246"/>
      <c r="AE301" s="246"/>
      <c r="AF301" s="246"/>
      <c r="AG301" s="246"/>
      <c r="AH301" s="246"/>
      <c r="AI301" s="246"/>
      <c r="AJ301" s="246"/>
      <c r="AK301" s="246"/>
      <c r="AL301" s="246"/>
      <c r="AM301" s="246"/>
      <c r="AN301" s="246"/>
      <c r="AO301" s="247"/>
      <c r="AP301" s="417"/>
      <c r="AQ301" s="186"/>
    </row>
    <row r="302" spans="1:43" s="198" customFormat="1" ht="11.25">
      <c r="A302" s="244"/>
      <c r="B302" s="244"/>
      <c r="E302" s="325"/>
      <c r="I302" s="245"/>
      <c r="J302" s="245"/>
      <c r="K302" s="245"/>
      <c r="L302" s="245"/>
      <c r="M302" s="245"/>
      <c r="N302" s="245"/>
      <c r="O302" s="245"/>
      <c r="AC302" s="245"/>
      <c r="AD302" s="246"/>
      <c r="AE302" s="246"/>
      <c r="AF302" s="246"/>
      <c r="AG302" s="246"/>
      <c r="AH302" s="246"/>
      <c r="AI302" s="246"/>
      <c r="AJ302" s="246"/>
      <c r="AK302" s="246"/>
      <c r="AL302" s="246"/>
      <c r="AM302" s="246"/>
      <c r="AN302" s="246"/>
      <c r="AO302" s="247"/>
      <c r="AP302" s="417"/>
      <c r="AQ302" s="186"/>
    </row>
    <row r="303" spans="1:43" s="198" customFormat="1" ht="11.25">
      <c r="A303" s="244"/>
      <c r="B303" s="244"/>
      <c r="E303" s="325"/>
      <c r="I303" s="245"/>
      <c r="J303" s="245"/>
      <c r="K303" s="245"/>
      <c r="L303" s="245"/>
      <c r="M303" s="245"/>
      <c r="N303" s="245"/>
      <c r="O303" s="245"/>
      <c r="AC303" s="245"/>
      <c r="AD303" s="246"/>
      <c r="AE303" s="246"/>
      <c r="AF303" s="246"/>
      <c r="AG303" s="246"/>
      <c r="AH303" s="246"/>
      <c r="AI303" s="246"/>
      <c r="AJ303" s="246"/>
      <c r="AK303" s="246"/>
      <c r="AL303" s="246"/>
      <c r="AM303" s="246"/>
      <c r="AN303" s="246"/>
      <c r="AO303" s="247"/>
      <c r="AP303" s="417"/>
      <c r="AQ303" s="186"/>
    </row>
    <row r="304" spans="1:43" s="198" customFormat="1" ht="11.25">
      <c r="A304" s="244"/>
      <c r="B304" s="244"/>
      <c r="E304" s="325"/>
      <c r="I304" s="245"/>
      <c r="J304" s="245"/>
      <c r="K304" s="245"/>
      <c r="L304" s="245"/>
      <c r="M304" s="245"/>
      <c r="N304" s="245"/>
      <c r="O304" s="245"/>
      <c r="AC304" s="245"/>
      <c r="AD304" s="246"/>
      <c r="AE304" s="246"/>
      <c r="AF304" s="246"/>
      <c r="AG304" s="246"/>
      <c r="AH304" s="246"/>
      <c r="AI304" s="246"/>
      <c r="AJ304" s="246"/>
      <c r="AK304" s="246"/>
      <c r="AL304" s="246"/>
      <c r="AM304" s="246"/>
      <c r="AN304" s="246"/>
      <c r="AO304" s="247"/>
      <c r="AP304" s="417"/>
      <c r="AQ304" s="186"/>
    </row>
    <row r="305" spans="1:43" s="198" customFormat="1" ht="11.25">
      <c r="A305" s="244"/>
      <c r="B305" s="244"/>
      <c r="E305" s="325"/>
      <c r="I305" s="245"/>
      <c r="J305" s="245"/>
      <c r="K305" s="245"/>
      <c r="L305" s="245"/>
      <c r="M305" s="245"/>
      <c r="N305" s="245"/>
      <c r="O305" s="245"/>
      <c r="AC305" s="245"/>
      <c r="AD305" s="246"/>
      <c r="AE305" s="246"/>
      <c r="AF305" s="246"/>
      <c r="AG305" s="246"/>
      <c r="AH305" s="246"/>
      <c r="AI305" s="246"/>
      <c r="AJ305" s="246"/>
      <c r="AK305" s="246"/>
      <c r="AL305" s="246"/>
      <c r="AM305" s="246"/>
      <c r="AN305" s="246"/>
      <c r="AO305" s="247"/>
      <c r="AP305" s="417"/>
      <c r="AQ305" s="186"/>
    </row>
    <row r="306" spans="1:43" s="198" customFormat="1" ht="11.25">
      <c r="A306" s="244"/>
      <c r="B306" s="244"/>
      <c r="E306" s="325"/>
      <c r="I306" s="245"/>
      <c r="J306" s="245"/>
      <c r="K306" s="245"/>
      <c r="L306" s="245"/>
      <c r="M306" s="245"/>
      <c r="N306" s="245"/>
      <c r="O306" s="245"/>
      <c r="AC306" s="245"/>
      <c r="AD306" s="246"/>
      <c r="AE306" s="246"/>
      <c r="AF306" s="246"/>
      <c r="AG306" s="246"/>
      <c r="AH306" s="246"/>
      <c r="AI306" s="246"/>
      <c r="AJ306" s="246"/>
      <c r="AK306" s="246"/>
      <c r="AL306" s="246"/>
      <c r="AM306" s="246"/>
      <c r="AN306" s="246"/>
      <c r="AO306" s="247"/>
      <c r="AP306" s="417"/>
      <c r="AQ306" s="186"/>
    </row>
    <row r="307" spans="1:43" s="198" customFormat="1" ht="11.25">
      <c r="A307" s="244"/>
      <c r="B307" s="244"/>
      <c r="E307" s="325"/>
      <c r="I307" s="245"/>
      <c r="J307" s="245"/>
      <c r="K307" s="245"/>
      <c r="L307" s="245"/>
      <c r="M307" s="245"/>
      <c r="N307" s="245"/>
      <c r="O307" s="245"/>
      <c r="AC307" s="245"/>
      <c r="AD307" s="246"/>
      <c r="AE307" s="246"/>
      <c r="AF307" s="246"/>
      <c r="AG307" s="246"/>
      <c r="AH307" s="246"/>
      <c r="AI307" s="246"/>
      <c r="AJ307" s="246"/>
      <c r="AK307" s="246"/>
      <c r="AL307" s="246"/>
      <c r="AM307" s="246"/>
      <c r="AN307" s="246"/>
      <c r="AO307" s="247"/>
      <c r="AP307" s="417"/>
      <c r="AQ307" s="186"/>
    </row>
    <row r="308" spans="1:43" s="198" customFormat="1" ht="11.25">
      <c r="A308" s="244"/>
      <c r="B308" s="244"/>
      <c r="E308" s="325"/>
      <c r="I308" s="245"/>
      <c r="J308" s="245"/>
      <c r="K308" s="245"/>
      <c r="L308" s="245"/>
      <c r="M308" s="245"/>
      <c r="N308" s="245"/>
      <c r="O308" s="245"/>
      <c r="AC308" s="245"/>
      <c r="AD308" s="246"/>
      <c r="AE308" s="246"/>
      <c r="AF308" s="246"/>
      <c r="AG308" s="246"/>
      <c r="AH308" s="246"/>
      <c r="AI308" s="246"/>
      <c r="AJ308" s="246"/>
      <c r="AK308" s="246"/>
      <c r="AL308" s="246"/>
      <c r="AM308" s="246"/>
      <c r="AN308" s="246"/>
      <c r="AO308" s="247"/>
      <c r="AP308" s="417"/>
      <c r="AQ308" s="186"/>
    </row>
    <row r="309" spans="1:43" s="198" customFormat="1" ht="11.25">
      <c r="A309" s="244"/>
      <c r="B309" s="244"/>
      <c r="E309" s="325"/>
      <c r="I309" s="245"/>
      <c r="J309" s="245"/>
      <c r="K309" s="245"/>
      <c r="L309" s="245"/>
      <c r="M309" s="245"/>
      <c r="N309" s="245"/>
      <c r="O309" s="245"/>
      <c r="AC309" s="245"/>
      <c r="AD309" s="246"/>
      <c r="AE309" s="246"/>
      <c r="AF309" s="246"/>
      <c r="AG309" s="246"/>
      <c r="AH309" s="246"/>
      <c r="AI309" s="246"/>
      <c r="AJ309" s="246"/>
      <c r="AK309" s="246"/>
      <c r="AL309" s="246"/>
      <c r="AM309" s="246"/>
      <c r="AN309" s="246"/>
      <c r="AO309" s="247"/>
      <c r="AP309" s="417"/>
      <c r="AQ309" s="186"/>
    </row>
    <row r="310" spans="1:43" s="198" customFormat="1" ht="11.25">
      <c r="A310" s="244"/>
      <c r="B310" s="244"/>
      <c r="E310" s="325"/>
      <c r="I310" s="245"/>
      <c r="J310" s="245"/>
      <c r="K310" s="245"/>
      <c r="L310" s="245"/>
      <c r="M310" s="245"/>
      <c r="N310" s="245"/>
      <c r="O310" s="245"/>
      <c r="AC310" s="245"/>
      <c r="AD310" s="246"/>
      <c r="AE310" s="246"/>
      <c r="AF310" s="246"/>
      <c r="AG310" s="246"/>
      <c r="AH310" s="246"/>
      <c r="AI310" s="246"/>
      <c r="AJ310" s="246"/>
      <c r="AK310" s="246"/>
      <c r="AL310" s="246"/>
      <c r="AM310" s="246"/>
      <c r="AN310" s="246"/>
      <c r="AO310" s="247"/>
      <c r="AP310" s="417"/>
      <c r="AQ310" s="186"/>
    </row>
    <row r="311" spans="1:43" s="198" customFormat="1" ht="11.25">
      <c r="A311" s="244"/>
      <c r="B311" s="244"/>
      <c r="E311" s="325"/>
      <c r="I311" s="245"/>
      <c r="J311" s="245"/>
      <c r="K311" s="245"/>
      <c r="L311" s="245"/>
      <c r="M311" s="245"/>
      <c r="N311" s="245"/>
      <c r="O311" s="245"/>
      <c r="AC311" s="245"/>
      <c r="AD311" s="246"/>
      <c r="AE311" s="246"/>
      <c r="AF311" s="246"/>
      <c r="AG311" s="246"/>
      <c r="AH311" s="246"/>
      <c r="AI311" s="246"/>
      <c r="AJ311" s="246"/>
      <c r="AK311" s="246"/>
      <c r="AL311" s="246"/>
      <c r="AM311" s="246"/>
      <c r="AN311" s="246"/>
      <c r="AO311" s="247"/>
      <c r="AP311" s="417"/>
      <c r="AQ311" s="186"/>
    </row>
    <row r="312" spans="1:43" s="198" customFormat="1" ht="11.25">
      <c r="A312" s="244"/>
      <c r="B312" s="244"/>
      <c r="E312" s="325"/>
      <c r="I312" s="245"/>
      <c r="J312" s="245"/>
      <c r="K312" s="245"/>
      <c r="L312" s="245"/>
      <c r="M312" s="245"/>
      <c r="N312" s="245"/>
      <c r="O312" s="245"/>
      <c r="AC312" s="245"/>
      <c r="AD312" s="246"/>
      <c r="AE312" s="246"/>
      <c r="AF312" s="246"/>
      <c r="AG312" s="246"/>
      <c r="AH312" s="246"/>
      <c r="AI312" s="246"/>
      <c r="AJ312" s="246"/>
      <c r="AK312" s="246"/>
      <c r="AL312" s="246"/>
      <c r="AM312" s="246"/>
      <c r="AN312" s="246"/>
      <c r="AO312" s="247"/>
      <c r="AP312" s="417"/>
      <c r="AQ312" s="186"/>
    </row>
    <row r="313" spans="1:43" s="198" customFormat="1" ht="11.25">
      <c r="A313" s="244"/>
      <c r="B313" s="244"/>
      <c r="E313" s="325"/>
      <c r="I313" s="245"/>
      <c r="J313" s="245"/>
      <c r="K313" s="245"/>
      <c r="L313" s="245"/>
      <c r="M313" s="245"/>
      <c r="N313" s="245"/>
      <c r="O313" s="245"/>
      <c r="AC313" s="245"/>
      <c r="AD313" s="246"/>
      <c r="AE313" s="246"/>
      <c r="AF313" s="246"/>
      <c r="AG313" s="246"/>
      <c r="AH313" s="246"/>
      <c r="AI313" s="246"/>
      <c r="AJ313" s="246"/>
      <c r="AK313" s="246"/>
      <c r="AL313" s="246"/>
      <c r="AM313" s="246"/>
      <c r="AN313" s="246"/>
      <c r="AO313" s="247"/>
      <c r="AP313" s="417"/>
      <c r="AQ313" s="186"/>
    </row>
    <row r="314" spans="1:43" s="198" customFormat="1" ht="11.25">
      <c r="A314" s="244"/>
      <c r="B314" s="244"/>
      <c r="E314" s="325"/>
      <c r="I314" s="245"/>
      <c r="J314" s="245"/>
      <c r="K314" s="245"/>
      <c r="L314" s="245"/>
      <c r="M314" s="245"/>
      <c r="N314" s="245"/>
      <c r="O314" s="245"/>
      <c r="AC314" s="245"/>
      <c r="AD314" s="246"/>
      <c r="AE314" s="246"/>
      <c r="AF314" s="246"/>
      <c r="AG314" s="246"/>
      <c r="AH314" s="246"/>
      <c r="AI314" s="246"/>
      <c r="AJ314" s="246"/>
      <c r="AK314" s="246"/>
      <c r="AL314" s="246"/>
      <c r="AM314" s="246"/>
      <c r="AN314" s="246"/>
      <c r="AO314" s="247"/>
      <c r="AP314" s="417"/>
      <c r="AQ314" s="186"/>
    </row>
    <row r="315" spans="1:43" s="198" customFormat="1" ht="11.25">
      <c r="A315" s="244"/>
      <c r="B315" s="244"/>
      <c r="E315" s="325"/>
      <c r="I315" s="245"/>
      <c r="J315" s="245"/>
      <c r="K315" s="245"/>
      <c r="L315" s="245"/>
      <c r="M315" s="245"/>
      <c r="N315" s="245"/>
      <c r="O315" s="245"/>
      <c r="AC315" s="245"/>
      <c r="AD315" s="246"/>
      <c r="AE315" s="246"/>
      <c r="AF315" s="246"/>
      <c r="AG315" s="246"/>
      <c r="AH315" s="246"/>
      <c r="AI315" s="246"/>
      <c r="AJ315" s="246"/>
      <c r="AK315" s="246"/>
      <c r="AL315" s="246"/>
      <c r="AM315" s="246"/>
      <c r="AN315" s="246"/>
      <c r="AO315" s="247"/>
      <c r="AP315" s="417"/>
      <c r="AQ315" s="186"/>
    </row>
    <row r="316" spans="1:43" s="198" customFormat="1" ht="11.25">
      <c r="A316" s="244"/>
      <c r="B316" s="244"/>
      <c r="E316" s="325"/>
      <c r="I316" s="245"/>
      <c r="J316" s="245"/>
      <c r="K316" s="245"/>
      <c r="L316" s="245"/>
      <c r="M316" s="245"/>
      <c r="N316" s="245"/>
      <c r="O316" s="245"/>
      <c r="AC316" s="245"/>
      <c r="AD316" s="246"/>
      <c r="AE316" s="246"/>
      <c r="AF316" s="246"/>
      <c r="AG316" s="246"/>
      <c r="AH316" s="246"/>
      <c r="AI316" s="246"/>
      <c r="AJ316" s="246"/>
      <c r="AK316" s="246"/>
      <c r="AL316" s="246"/>
      <c r="AM316" s="246"/>
      <c r="AN316" s="246"/>
      <c r="AO316" s="247"/>
      <c r="AP316" s="417"/>
      <c r="AQ316" s="186"/>
    </row>
    <row r="317" spans="1:43" s="198" customFormat="1" ht="11.25">
      <c r="A317" s="244"/>
      <c r="B317" s="244"/>
      <c r="E317" s="325"/>
      <c r="I317" s="245"/>
      <c r="J317" s="245"/>
      <c r="K317" s="245"/>
      <c r="L317" s="245"/>
      <c r="M317" s="245"/>
      <c r="N317" s="245"/>
      <c r="O317" s="245"/>
      <c r="AC317" s="245"/>
      <c r="AD317" s="246"/>
      <c r="AE317" s="246"/>
      <c r="AF317" s="246"/>
      <c r="AG317" s="246"/>
      <c r="AH317" s="246"/>
      <c r="AI317" s="246"/>
      <c r="AJ317" s="246"/>
      <c r="AK317" s="246"/>
      <c r="AL317" s="246"/>
      <c r="AM317" s="246"/>
      <c r="AN317" s="246"/>
      <c r="AO317" s="247"/>
      <c r="AP317" s="417"/>
      <c r="AQ317" s="186"/>
    </row>
    <row r="318" spans="1:43" s="198" customFormat="1" ht="11.25">
      <c r="A318" s="244"/>
      <c r="B318" s="244"/>
      <c r="E318" s="325"/>
      <c r="I318" s="245"/>
      <c r="J318" s="245"/>
      <c r="K318" s="245"/>
      <c r="L318" s="245"/>
      <c r="M318" s="245"/>
      <c r="N318" s="245"/>
      <c r="O318" s="245"/>
      <c r="AC318" s="245"/>
      <c r="AD318" s="246"/>
      <c r="AE318" s="246"/>
      <c r="AF318" s="246"/>
      <c r="AG318" s="246"/>
      <c r="AH318" s="246"/>
      <c r="AI318" s="246"/>
      <c r="AJ318" s="246"/>
      <c r="AK318" s="246"/>
      <c r="AL318" s="246"/>
      <c r="AM318" s="246"/>
      <c r="AN318" s="246"/>
      <c r="AO318" s="247"/>
      <c r="AP318" s="417"/>
      <c r="AQ318" s="186"/>
    </row>
    <row r="319" spans="1:43" s="198" customFormat="1" ht="11.25">
      <c r="A319" s="244"/>
      <c r="B319" s="244"/>
      <c r="E319" s="325"/>
      <c r="I319" s="245"/>
      <c r="J319" s="245"/>
      <c r="K319" s="245"/>
      <c r="L319" s="245"/>
      <c r="M319" s="245"/>
      <c r="N319" s="245"/>
      <c r="O319" s="245"/>
      <c r="AC319" s="245"/>
      <c r="AD319" s="246"/>
      <c r="AE319" s="246"/>
      <c r="AF319" s="246"/>
      <c r="AG319" s="246"/>
      <c r="AH319" s="246"/>
      <c r="AI319" s="246"/>
      <c r="AJ319" s="246"/>
      <c r="AK319" s="246"/>
      <c r="AL319" s="246"/>
      <c r="AM319" s="246"/>
      <c r="AN319" s="246"/>
      <c r="AO319" s="247"/>
      <c r="AP319" s="417"/>
      <c r="AQ319" s="186"/>
    </row>
    <row r="320" spans="1:43" s="198" customFormat="1" ht="11.25">
      <c r="A320" s="244"/>
      <c r="B320" s="244"/>
      <c r="E320" s="325"/>
      <c r="I320" s="245"/>
      <c r="J320" s="245"/>
      <c r="K320" s="245"/>
      <c r="L320" s="245"/>
      <c r="M320" s="245"/>
      <c r="N320" s="245"/>
      <c r="O320" s="245"/>
      <c r="AC320" s="245"/>
      <c r="AD320" s="246"/>
      <c r="AE320" s="246"/>
      <c r="AF320" s="246"/>
      <c r="AG320" s="246"/>
      <c r="AH320" s="246"/>
      <c r="AI320" s="246"/>
      <c r="AJ320" s="246"/>
      <c r="AK320" s="246"/>
      <c r="AL320" s="246"/>
      <c r="AM320" s="246"/>
      <c r="AN320" s="246"/>
      <c r="AO320" s="247"/>
      <c r="AP320" s="417"/>
      <c r="AQ320" s="186"/>
    </row>
    <row r="321" spans="1:43" s="198" customFormat="1" ht="11.25">
      <c r="A321" s="244"/>
      <c r="B321" s="244"/>
      <c r="E321" s="325"/>
      <c r="I321" s="245"/>
      <c r="J321" s="245"/>
      <c r="K321" s="245"/>
      <c r="L321" s="245"/>
      <c r="M321" s="245"/>
      <c r="N321" s="245"/>
      <c r="O321" s="245"/>
      <c r="AC321" s="245"/>
      <c r="AD321" s="246"/>
      <c r="AE321" s="246"/>
      <c r="AF321" s="246"/>
      <c r="AG321" s="246"/>
      <c r="AH321" s="246"/>
      <c r="AI321" s="246"/>
      <c r="AJ321" s="246"/>
      <c r="AK321" s="246"/>
      <c r="AL321" s="246"/>
      <c r="AM321" s="246"/>
      <c r="AN321" s="246"/>
      <c r="AO321" s="247"/>
      <c r="AP321" s="417"/>
      <c r="AQ321" s="186"/>
    </row>
    <row r="322" spans="1:43" s="198" customFormat="1" ht="11.25">
      <c r="A322" s="244"/>
      <c r="B322" s="244"/>
      <c r="E322" s="325"/>
      <c r="I322" s="245"/>
      <c r="J322" s="245"/>
      <c r="K322" s="245"/>
      <c r="L322" s="245"/>
      <c r="M322" s="245"/>
      <c r="N322" s="245"/>
      <c r="O322" s="245"/>
      <c r="AC322" s="245"/>
      <c r="AD322" s="246"/>
      <c r="AE322" s="246"/>
      <c r="AF322" s="246"/>
      <c r="AG322" s="246"/>
      <c r="AH322" s="246"/>
      <c r="AI322" s="246"/>
      <c r="AJ322" s="246"/>
      <c r="AK322" s="246"/>
      <c r="AL322" s="246"/>
      <c r="AM322" s="246"/>
      <c r="AN322" s="246"/>
      <c r="AO322" s="247"/>
      <c r="AP322" s="417"/>
      <c r="AQ322" s="186"/>
    </row>
    <row r="323" spans="1:43" s="198" customFormat="1" ht="11.25">
      <c r="A323" s="244"/>
      <c r="B323" s="244"/>
      <c r="E323" s="325"/>
      <c r="I323" s="245"/>
      <c r="J323" s="245"/>
      <c r="K323" s="245"/>
      <c r="L323" s="245"/>
      <c r="M323" s="245"/>
      <c r="N323" s="245"/>
      <c r="O323" s="245"/>
      <c r="AC323" s="245"/>
      <c r="AD323" s="246"/>
      <c r="AE323" s="246"/>
      <c r="AF323" s="246"/>
      <c r="AG323" s="246"/>
      <c r="AH323" s="246"/>
      <c r="AI323" s="246"/>
      <c r="AJ323" s="246"/>
      <c r="AK323" s="246"/>
      <c r="AL323" s="246"/>
      <c r="AM323" s="246"/>
      <c r="AN323" s="246"/>
      <c r="AO323" s="247"/>
      <c r="AP323" s="417"/>
      <c r="AQ323" s="186"/>
    </row>
    <row r="324" spans="1:43" s="198" customFormat="1" ht="11.25">
      <c r="A324" s="244"/>
      <c r="B324" s="244"/>
      <c r="E324" s="325"/>
      <c r="I324" s="245"/>
      <c r="J324" s="245"/>
      <c r="K324" s="245"/>
      <c r="L324" s="245"/>
      <c r="M324" s="245"/>
      <c r="N324" s="245"/>
      <c r="O324" s="245"/>
      <c r="AC324" s="245"/>
      <c r="AD324" s="246"/>
      <c r="AE324" s="246"/>
      <c r="AF324" s="246"/>
      <c r="AG324" s="246"/>
      <c r="AH324" s="246"/>
      <c r="AI324" s="246"/>
      <c r="AJ324" s="246"/>
      <c r="AK324" s="246"/>
      <c r="AL324" s="246"/>
      <c r="AM324" s="246"/>
      <c r="AN324" s="246"/>
      <c r="AO324" s="247"/>
      <c r="AP324" s="417"/>
      <c r="AQ324" s="186"/>
    </row>
    <row r="325" spans="1:43" s="198" customFormat="1" ht="11.25">
      <c r="A325" s="244"/>
      <c r="B325" s="244"/>
      <c r="E325" s="325"/>
      <c r="I325" s="245"/>
      <c r="J325" s="245"/>
      <c r="K325" s="245"/>
      <c r="L325" s="245"/>
      <c r="M325" s="245"/>
      <c r="N325" s="245"/>
      <c r="O325" s="245"/>
      <c r="AC325" s="245"/>
      <c r="AD325" s="246"/>
      <c r="AE325" s="246"/>
      <c r="AF325" s="246"/>
      <c r="AG325" s="246"/>
      <c r="AH325" s="246"/>
      <c r="AI325" s="246"/>
      <c r="AJ325" s="246"/>
      <c r="AK325" s="246"/>
      <c r="AL325" s="246"/>
      <c r="AM325" s="246"/>
      <c r="AN325" s="246"/>
      <c r="AO325" s="247"/>
      <c r="AP325" s="417"/>
      <c r="AQ325" s="186"/>
    </row>
    <row r="326" spans="1:43" s="198" customFormat="1" ht="11.25">
      <c r="A326" s="244"/>
      <c r="B326" s="244"/>
      <c r="E326" s="325"/>
      <c r="I326" s="245"/>
      <c r="J326" s="245"/>
      <c r="K326" s="245"/>
      <c r="L326" s="245"/>
      <c r="M326" s="245"/>
      <c r="N326" s="245"/>
      <c r="O326" s="245"/>
      <c r="AC326" s="245"/>
      <c r="AD326" s="246"/>
      <c r="AE326" s="246"/>
      <c r="AF326" s="246"/>
      <c r="AG326" s="246"/>
      <c r="AH326" s="246"/>
      <c r="AI326" s="246"/>
      <c r="AJ326" s="246"/>
      <c r="AK326" s="246"/>
      <c r="AL326" s="246"/>
      <c r="AM326" s="246"/>
      <c r="AN326" s="246"/>
      <c r="AO326" s="247"/>
      <c r="AP326" s="417"/>
      <c r="AQ326" s="186"/>
    </row>
    <row r="327" spans="1:43" s="198" customFormat="1" ht="11.25">
      <c r="A327" s="244"/>
      <c r="B327" s="244"/>
      <c r="E327" s="325"/>
      <c r="I327" s="245"/>
      <c r="J327" s="245"/>
      <c r="K327" s="245"/>
      <c r="L327" s="245"/>
      <c r="M327" s="245"/>
      <c r="N327" s="245"/>
      <c r="O327" s="245"/>
      <c r="AC327" s="245"/>
      <c r="AD327" s="246"/>
      <c r="AE327" s="246"/>
      <c r="AF327" s="246"/>
      <c r="AG327" s="246"/>
      <c r="AH327" s="246"/>
      <c r="AI327" s="246"/>
      <c r="AJ327" s="246"/>
      <c r="AK327" s="246"/>
      <c r="AL327" s="246"/>
      <c r="AM327" s="246"/>
      <c r="AN327" s="246"/>
      <c r="AO327" s="247"/>
      <c r="AP327" s="417"/>
      <c r="AQ327" s="186"/>
    </row>
    <row r="328" spans="1:43" s="198" customFormat="1" ht="11.25">
      <c r="A328" s="244"/>
      <c r="B328" s="244"/>
      <c r="E328" s="325"/>
      <c r="I328" s="245"/>
      <c r="J328" s="245"/>
      <c r="K328" s="245"/>
      <c r="L328" s="245"/>
      <c r="M328" s="245"/>
      <c r="N328" s="245"/>
      <c r="O328" s="245"/>
      <c r="AC328" s="245"/>
      <c r="AD328" s="246"/>
      <c r="AE328" s="246"/>
      <c r="AF328" s="246"/>
      <c r="AG328" s="246"/>
      <c r="AH328" s="246"/>
      <c r="AI328" s="246"/>
      <c r="AJ328" s="246"/>
      <c r="AK328" s="246"/>
      <c r="AL328" s="246"/>
      <c r="AM328" s="246"/>
      <c r="AN328" s="246"/>
      <c r="AO328" s="247"/>
      <c r="AP328" s="417"/>
      <c r="AQ328" s="186"/>
    </row>
    <row r="329" spans="1:43" s="198" customFormat="1" ht="11.25">
      <c r="A329" s="244"/>
      <c r="B329" s="244"/>
      <c r="E329" s="325"/>
      <c r="I329" s="245"/>
      <c r="J329" s="245"/>
      <c r="K329" s="245"/>
      <c r="L329" s="245"/>
      <c r="M329" s="245"/>
      <c r="N329" s="245"/>
      <c r="O329" s="245"/>
      <c r="AC329" s="245"/>
      <c r="AD329" s="246"/>
      <c r="AE329" s="246"/>
      <c r="AF329" s="246"/>
      <c r="AG329" s="246"/>
      <c r="AH329" s="246"/>
      <c r="AI329" s="246"/>
      <c r="AJ329" s="246"/>
      <c r="AK329" s="246"/>
      <c r="AL329" s="246"/>
      <c r="AM329" s="246"/>
      <c r="AN329" s="246"/>
      <c r="AO329" s="247"/>
      <c r="AP329" s="417"/>
      <c r="AQ329" s="186"/>
    </row>
    <row r="330" spans="1:43" s="198" customFormat="1" ht="11.25">
      <c r="A330" s="244"/>
      <c r="B330" s="244"/>
      <c r="E330" s="325"/>
      <c r="I330" s="245"/>
      <c r="J330" s="245"/>
      <c r="K330" s="245"/>
      <c r="L330" s="245"/>
      <c r="M330" s="245"/>
      <c r="N330" s="245"/>
      <c r="O330" s="245"/>
      <c r="AC330" s="245"/>
      <c r="AD330" s="246"/>
      <c r="AE330" s="246"/>
      <c r="AF330" s="246"/>
      <c r="AG330" s="246"/>
      <c r="AH330" s="246"/>
      <c r="AI330" s="246"/>
      <c r="AJ330" s="246"/>
      <c r="AK330" s="246"/>
      <c r="AL330" s="246"/>
      <c r="AM330" s="246"/>
      <c r="AN330" s="246"/>
      <c r="AO330" s="247"/>
      <c r="AP330" s="417"/>
      <c r="AQ330" s="186"/>
    </row>
    <row r="331" spans="1:43" s="198" customFormat="1" ht="11.25">
      <c r="A331" s="244"/>
      <c r="B331" s="244"/>
      <c r="E331" s="325"/>
      <c r="I331" s="245"/>
      <c r="J331" s="245"/>
      <c r="K331" s="245"/>
      <c r="L331" s="245"/>
      <c r="M331" s="245"/>
      <c r="N331" s="245"/>
      <c r="O331" s="245"/>
      <c r="AC331" s="245"/>
      <c r="AD331" s="246"/>
      <c r="AE331" s="246"/>
      <c r="AF331" s="246"/>
      <c r="AG331" s="246"/>
      <c r="AH331" s="246"/>
      <c r="AI331" s="246"/>
      <c r="AJ331" s="246"/>
      <c r="AK331" s="246"/>
      <c r="AL331" s="246"/>
      <c r="AM331" s="246"/>
      <c r="AN331" s="246"/>
      <c r="AO331" s="247"/>
      <c r="AP331" s="417"/>
      <c r="AQ331" s="186"/>
    </row>
    <row r="332" spans="1:43" s="198" customFormat="1" ht="11.25">
      <c r="A332" s="244"/>
      <c r="B332" s="244"/>
      <c r="E332" s="325"/>
      <c r="I332" s="245"/>
      <c r="J332" s="245"/>
      <c r="K332" s="245"/>
      <c r="L332" s="245"/>
      <c r="M332" s="245"/>
      <c r="N332" s="245"/>
      <c r="O332" s="245"/>
      <c r="AC332" s="245"/>
      <c r="AD332" s="246"/>
      <c r="AE332" s="246"/>
      <c r="AF332" s="246"/>
      <c r="AG332" s="246"/>
      <c r="AH332" s="246"/>
      <c r="AI332" s="246"/>
      <c r="AJ332" s="246"/>
      <c r="AK332" s="246"/>
      <c r="AL332" s="246"/>
      <c r="AM332" s="246"/>
      <c r="AN332" s="246"/>
      <c r="AO332" s="247"/>
      <c r="AP332" s="417"/>
      <c r="AQ332" s="186"/>
    </row>
    <row r="333" spans="1:43" s="15" customFormat="1">
      <c r="A333" s="105"/>
      <c r="B333" s="105"/>
      <c r="D333" s="97"/>
      <c r="E333" s="156"/>
      <c r="I333" s="148"/>
      <c r="J333" s="148"/>
      <c r="K333" s="148"/>
      <c r="L333" s="148"/>
      <c r="M333" s="148"/>
      <c r="N333" s="148"/>
      <c r="O333" s="148"/>
      <c r="AC333" s="148"/>
      <c r="AD333" s="94"/>
      <c r="AE333" s="94"/>
      <c r="AF333" s="94"/>
      <c r="AG333" s="94"/>
      <c r="AH333" s="94"/>
      <c r="AI333" s="94"/>
      <c r="AJ333" s="94"/>
      <c r="AK333" s="94"/>
      <c r="AL333" s="94"/>
      <c r="AM333" s="94"/>
      <c r="AN333" s="94"/>
      <c r="AO333" s="238"/>
      <c r="AP333" s="426"/>
      <c r="AQ333" s="223"/>
    </row>
    <row r="334" spans="1:43" s="15" customFormat="1">
      <c r="A334" s="105"/>
      <c r="B334" s="105"/>
      <c r="D334" s="97"/>
      <c r="E334" s="156"/>
      <c r="I334" s="148"/>
      <c r="J334" s="148"/>
      <c r="K334" s="148"/>
      <c r="L334" s="148"/>
      <c r="M334" s="148"/>
      <c r="N334" s="148"/>
      <c r="O334" s="148"/>
      <c r="AC334" s="148"/>
      <c r="AD334" s="94"/>
      <c r="AE334" s="94"/>
      <c r="AF334" s="94"/>
      <c r="AG334" s="94"/>
      <c r="AH334" s="94"/>
      <c r="AI334" s="94"/>
      <c r="AJ334" s="94"/>
      <c r="AK334" s="94"/>
      <c r="AL334" s="94"/>
      <c r="AM334" s="94"/>
      <c r="AN334" s="94"/>
      <c r="AO334" s="238"/>
      <c r="AP334" s="426"/>
      <c r="AQ334" s="223"/>
    </row>
    <row r="335" spans="1:43" s="15" customFormat="1">
      <c r="A335" s="105"/>
      <c r="B335" s="105"/>
      <c r="D335" s="97"/>
      <c r="E335" s="156"/>
      <c r="I335" s="148"/>
      <c r="J335" s="148"/>
      <c r="K335" s="148"/>
      <c r="L335" s="148"/>
      <c r="M335" s="148"/>
      <c r="N335" s="148"/>
      <c r="O335" s="148"/>
      <c r="AC335" s="148"/>
      <c r="AD335" s="94"/>
      <c r="AE335" s="94"/>
      <c r="AF335" s="94"/>
      <c r="AG335" s="94"/>
      <c r="AH335" s="94"/>
      <c r="AI335" s="94"/>
      <c r="AJ335" s="94"/>
      <c r="AK335" s="94"/>
      <c r="AL335" s="94"/>
      <c r="AM335" s="94"/>
      <c r="AN335" s="94"/>
      <c r="AO335" s="238"/>
      <c r="AP335" s="426"/>
      <c r="AQ335" s="223"/>
    </row>
    <row r="336" spans="1:43" s="15" customFormat="1">
      <c r="A336" s="105"/>
      <c r="B336" s="105"/>
      <c r="D336" s="97"/>
      <c r="E336" s="156"/>
      <c r="I336" s="148"/>
      <c r="J336" s="148"/>
      <c r="K336" s="148"/>
      <c r="L336" s="148"/>
      <c r="M336" s="148"/>
      <c r="N336" s="148"/>
      <c r="O336" s="148"/>
      <c r="AC336" s="148"/>
      <c r="AD336" s="94"/>
      <c r="AE336" s="94"/>
      <c r="AF336" s="94"/>
      <c r="AG336" s="94"/>
      <c r="AH336" s="94"/>
      <c r="AI336" s="94"/>
      <c r="AJ336" s="94"/>
      <c r="AK336" s="94"/>
      <c r="AL336" s="94"/>
      <c r="AM336" s="94"/>
      <c r="AN336" s="94"/>
      <c r="AO336" s="238"/>
      <c r="AP336" s="426"/>
      <c r="AQ336" s="223"/>
    </row>
    <row r="337" spans="1:43" s="15" customFormat="1">
      <c r="A337" s="105"/>
      <c r="B337" s="105"/>
      <c r="D337" s="97"/>
      <c r="E337" s="156"/>
      <c r="I337" s="148"/>
      <c r="J337" s="148"/>
      <c r="K337" s="148"/>
      <c r="L337" s="148"/>
      <c r="M337" s="148"/>
      <c r="N337" s="148"/>
      <c r="O337" s="148"/>
      <c r="AC337" s="148"/>
      <c r="AD337" s="94"/>
      <c r="AE337" s="94"/>
      <c r="AF337" s="94"/>
      <c r="AG337" s="94"/>
      <c r="AH337" s="94"/>
      <c r="AI337" s="94"/>
      <c r="AJ337" s="94"/>
      <c r="AK337" s="94"/>
      <c r="AL337" s="94"/>
      <c r="AM337" s="94"/>
      <c r="AN337" s="94"/>
      <c r="AO337" s="238"/>
      <c r="AP337" s="426"/>
      <c r="AQ337" s="223"/>
    </row>
    <row r="338" spans="1:43" s="15" customFormat="1">
      <c r="A338" s="105"/>
      <c r="B338" s="105"/>
      <c r="D338" s="97"/>
      <c r="E338" s="156"/>
      <c r="I338" s="148"/>
      <c r="J338" s="148"/>
      <c r="K338" s="148"/>
      <c r="L338" s="148"/>
      <c r="M338" s="148"/>
      <c r="N338" s="148"/>
      <c r="O338" s="148"/>
      <c r="AC338" s="148"/>
      <c r="AD338" s="94"/>
      <c r="AE338" s="94"/>
      <c r="AF338" s="94"/>
      <c r="AG338" s="94"/>
      <c r="AH338" s="94"/>
      <c r="AI338" s="94"/>
      <c r="AJ338" s="94"/>
      <c r="AK338" s="94"/>
      <c r="AL338" s="94"/>
      <c r="AM338" s="94"/>
      <c r="AN338" s="94"/>
      <c r="AO338" s="238"/>
      <c r="AP338" s="426"/>
      <c r="AQ338" s="223"/>
    </row>
    <row r="339" spans="1:43" s="15" customFormat="1">
      <c r="A339" s="105"/>
      <c r="B339" s="105"/>
      <c r="D339" s="97"/>
      <c r="E339" s="156"/>
      <c r="I339" s="148"/>
      <c r="J339" s="148"/>
      <c r="K339" s="148"/>
      <c r="L339" s="148"/>
      <c r="M339" s="148"/>
      <c r="N339" s="148"/>
      <c r="O339" s="148"/>
      <c r="AC339" s="148"/>
      <c r="AD339" s="94"/>
      <c r="AE339" s="94"/>
      <c r="AF339" s="94"/>
      <c r="AG339" s="94"/>
      <c r="AH339" s="94"/>
      <c r="AI339" s="94"/>
      <c r="AJ339" s="94"/>
      <c r="AK339" s="94"/>
      <c r="AL339" s="94"/>
      <c r="AM339" s="94"/>
      <c r="AN339" s="94"/>
      <c r="AO339" s="238"/>
      <c r="AP339" s="426"/>
      <c r="AQ339" s="223"/>
    </row>
    <row r="340" spans="1:43" s="15" customFormat="1">
      <c r="A340" s="105"/>
      <c r="B340" s="105"/>
      <c r="D340" s="97"/>
      <c r="E340" s="156"/>
      <c r="I340" s="148"/>
      <c r="J340" s="148"/>
      <c r="K340" s="148"/>
      <c r="L340" s="148"/>
      <c r="M340" s="148"/>
      <c r="N340" s="148"/>
      <c r="O340" s="148"/>
      <c r="AC340" s="148"/>
      <c r="AD340" s="94"/>
      <c r="AE340" s="94"/>
      <c r="AF340" s="94"/>
      <c r="AG340" s="94"/>
      <c r="AH340" s="94"/>
      <c r="AI340" s="94"/>
      <c r="AJ340" s="94"/>
      <c r="AK340" s="94"/>
      <c r="AL340" s="94"/>
      <c r="AM340" s="94"/>
      <c r="AN340" s="94"/>
      <c r="AO340" s="238"/>
      <c r="AP340" s="426"/>
      <c r="AQ340" s="223"/>
    </row>
    <row r="341" spans="1:43" s="15" customFormat="1">
      <c r="A341" s="105"/>
      <c r="B341" s="105"/>
      <c r="D341" s="97"/>
      <c r="E341" s="156"/>
      <c r="I341" s="148"/>
      <c r="J341" s="148"/>
      <c r="K341" s="148"/>
      <c r="L341" s="148"/>
      <c r="M341" s="148"/>
      <c r="N341" s="148"/>
      <c r="O341" s="148"/>
      <c r="AC341" s="148"/>
      <c r="AD341" s="94"/>
      <c r="AE341" s="94"/>
      <c r="AF341" s="94"/>
      <c r="AG341" s="94"/>
      <c r="AH341" s="94"/>
      <c r="AI341" s="94"/>
      <c r="AJ341" s="94"/>
      <c r="AK341" s="94"/>
      <c r="AL341" s="94"/>
      <c r="AM341" s="94"/>
      <c r="AN341" s="94"/>
      <c r="AO341" s="238"/>
      <c r="AP341" s="426"/>
      <c r="AQ341" s="223"/>
    </row>
    <row r="342" spans="1:43" s="15" customFormat="1">
      <c r="A342" s="105"/>
      <c r="B342" s="105"/>
      <c r="D342" s="97"/>
      <c r="E342" s="156"/>
      <c r="I342" s="148"/>
      <c r="J342" s="148"/>
      <c r="K342" s="148"/>
      <c r="L342" s="148"/>
      <c r="M342" s="148"/>
      <c r="N342" s="148"/>
      <c r="O342" s="148"/>
      <c r="AC342" s="148"/>
      <c r="AD342" s="94"/>
      <c r="AE342" s="94"/>
      <c r="AF342" s="94"/>
      <c r="AG342" s="94"/>
      <c r="AH342" s="94"/>
      <c r="AI342" s="94"/>
      <c r="AJ342" s="94"/>
      <c r="AK342" s="94"/>
      <c r="AL342" s="94"/>
      <c r="AM342" s="94"/>
      <c r="AN342" s="94"/>
      <c r="AO342" s="238"/>
      <c r="AP342" s="426"/>
      <c r="AQ342" s="223"/>
    </row>
    <row r="343" spans="1:43" s="15" customFormat="1">
      <c r="A343" s="105"/>
      <c r="B343" s="105"/>
      <c r="D343" s="97"/>
      <c r="E343" s="156"/>
      <c r="I343" s="148"/>
      <c r="J343" s="148"/>
      <c r="K343" s="148"/>
      <c r="L343" s="148"/>
      <c r="M343" s="148"/>
      <c r="N343" s="148"/>
      <c r="O343" s="148"/>
      <c r="AC343" s="148"/>
      <c r="AD343" s="94"/>
      <c r="AE343" s="94"/>
      <c r="AF343" s="94"/>
      <c r="AG343" s="94"/>
      <c r="AH343" s="94"/>
      <c r="AI343" s="94"/>
      <c r="AJ343" s="94"/>
      <c r="AK343" s="94"/>
      <c r="AL343" s="94"/>
      <c r="AM343" s="94"/>
      <c r="AN343" s="94"/>
      <c r="AO343" s="238"/>
      <c r="AP343" s="426"/>
      <c r="AQ343" s="223"/>
    </row>
    <row r="344" spans="1:43" s="15" customFormat="1">
      <c r="A344" s="105"/>
      <c r="B344" s="105"/>
      <c r="D344" s="97"/>
      <c r="E344" s="156"/>
      <c r="I344" s="148"/>
      <c r="J344" s="148"/>
      <c r="K344" s="148"/>
      <c r="L344" s="148"/>
      <c r="M344" s="148"/>
      <c r="N344" s="148"/>
      <c r="O344" s="148"/>
      <c r="AC344" s="148"/>
      <c r="AD344" s="94"/>
      <c r="AE344" s="94"/>
      <c r="AF344" s="94"/>
      <c r="AG344" s="94"/>
      <c r="AH344" s="94"/>
      <c r="AI344" s="94"/>
      <c r="AJ344" s="94"/>
      <c r="AK344" s="94"/>
      <c r="AL344" s="94"/>
      <c r="AM344" s="94"/>
      <c r="AN344" s="94"/>
      <c r="AO344" s="238"/>
      <c r="AP344" s="426"/>
      <c r="AQ344" s="223"/>
    </row>
    <row r="345" spans="1:43" s="15" customFormat="1">
      <c r="A345" s="105"/>
      <c r="B345" s="105"/>
      <c r="D345" s="97"/>
      <c r="E345" s="156"/>
      <c r="I345" s="148"/>
      <c r="J345" s="148"/>
      <c r="K345" s="148"/>
      <c r="L345" s="148"/>
      <c r="M345" s="148"/>
      <c r="N345" s="148"/>
      <c r="O345" s="148"/>
      <c r="AC345" s="148"/>
      <c r="AD345" s="94"/>
      <c r="AE345" s="94"/>
      <c r="AF345" s="94"/>
      <c r="AG345" s="94"/>
      <c r="AH345" s="94"/>
      <c r="AI345" s="94"/>
      <c r="AJ345" s="94"/>
      <c r="AK345" s="94"/>
      <c r="AL345" s="94"/>
      <c r="AM345" s="94"/>
      <c r="AN345" s="94"/>
      <c r="AO345" s="238"/>
      <c r="AP345" s="426"/>
      <c r="AQ345" s="223"/>
    </row>
    <row r="346" spans="1:43" s="15" customFormat="1">
      <c r="A346" s="105"/>
      <c r="B346" s="105"/>
      <c r="D346" s="97"/>
      <c r="E346" s="156"/>
      <c r="I346" s="148"/>
      <c r="J346" s="148"/>
      <c r="K346" s="148"/>
      <c r="L346" s="148"/>
      <c r="M346" s="148"/>
      <c r="N346" s="148"/>
      <c r="O346" s="148"/>
      <c r="AC346" s="148"/>
      <c r="AD346" s="94"/>
      <c r="AE346" s="94"/>
      <c r="AF346" s="94"/>
      <c r="AG346" s="94"/>
      <c r="AH346" s="94"/>
      <c r="AI346" s="94"/>
      <c r="AJ346" s="94"/>
      <c r="AK346" s="94"/>
      <c r="AL346" s="94"/>
      <c r="AM346" s="94"/>
      <c r="AN346" s="94"/>
      <c r="AO346" s="238"/>
      <c r="AP346" s="426"/>
      <c r="AQ346" s="223"/>
    </row>
    <row r="347" spans="1:43" s="15" customFormat="1">
      <c r="A347" s="105"/>
      <c r="B347" s="105"/>
      <c r="D347" s="97"/>
      <c r="E347" s="156"/>
      <c r="I347" s="148"/>
      <c r="J347" s="148"/>
      <c r="K347" s="148"/>
      <c r="L347" s="148"/>
      <c r="M347" s="148"/>
      <c r="N347" s="148"/>
      <c r="O347" s="148"/>
      <c r="AC347" s="148"/>
      <c r="AD347" s="94"/>
      <c r="AE347" s="94"/>
      <c r="AF347" s="94"/>
      <c r="AG347" s="94"/>
      <c r="AH347" s="94"/>
      <c r="AI347" s="94"/>
      <c r="AJ347" s="94"/>
      <c r="AK347" s="94"/>
      <c r="AL347" s="94"/>
      <c r="AM347" s="94"/>
      <c r="AN347" s="94"/>
      <c r="AO347" s="238"/>
      <c r="AP347" s="426"/>
      <c r="AQ347" s="223"/>
    </row>
    <row r="348" spans="1:43" s="15" customFormat="1">
      <c r="A348" s="105"/>
      <c r="B348" s="105"/>
      <c r="D348" s="97"/>
      <c r="E348" s="156"/>
      <c r="I348" s="148"/>
      <c r="J348" s="148"/>
      <c r="K348" s="148"/>
      <c r="L348" s="148"/>
      <c r="M348" s="148"/>
      <c r="N348" s="148"/>
      <c r="O348" s="148"/>
      <c r="AC348" s="148"/>
      <c r="AD348" s="94"/>
      <c r="AE348" s="94"/>
      <c r="AF348" s="94"/>
      <c r="AG348" s="94"/>
      <c r="AH348" s="94"/>
      <c r="AI348" s="94"/>
      <c r="AJ348" s="94"/>
      <c r="AK348" s="94"/>
      <c r="AL348" s="94"/>
      <c r="AM348" s="94"/>
      <c r="AN348" s="94"/>
      <c r="AO348" s="238"/>
      <c r="AP348" s="426"/>
      <c r="AQ348" s="223"/>
    </row>
    <row r="349" spans="1:43" s="15" customFormat="1">
      <c r="A349" s="105"/>
      <c r="B349" s="105"/>
      <c r="D349" s="97"/>
      <c r="E349" s="156"/>
      <c r="I349" s="148"/>
      <c r="J349" s="148"/>
      <c r="K349" s="148"/>
      <c r="L349" s="148"/>
      <c r="M349" s="148"/>
      <c r="N349" s="148"/>
      <c r="O349" s="148"/>
      <c r="AC349" s="148"/>
      <c r="AD349" s="94"/>
      <c r="AE349" s="94"/>
      <c r="AF349" s="94"/>
      <c r="AG349" s="94"/>
      <c r="AH349" s="94"/>
      <c r="AI349" s="94"/>
      <c r="AJ349" s="94"/>
      <c r="AK349" s="94"/>
      <c r="AL349" s="94"/>
      <c r="AM349" s="94"/>
      <c r="AN349" s="94"/>
      <c r="AO349" s="238"/>
      <c r="AP349" s="426"/>
      <c r="AQ349" s="223"/>
    </row>
    <row r="350" spans="1:43" s="15" customFormat="1">
      <c r="A350" s="105"/>
      <c r="B350" s="105"/>
      <c r="D350" s="97"/>
      <c r="E350" s="156"/>
      <c r="I350" s="148"/>
      <c r="J350" s="148"/>
      <c r="K350" s="148"/>
      <c r="L350" s="148"/>
      <c r="M350" s="148"/>
      <c r="N350" s="148"/>
      <c r="O350" s="148"/>
      <c r="AC350" s="148"/>
      <c r="AD350" s="94"/>
      <c r="AE350" s="94"/>
      <c r="AF350" s="94"/>
      <c r="AG350" s="94"/>
      <c r="AH350" s="94"/>
      <c r="AI350" s="94"/>
      <c r="AJ350" s="94"/>
      <c r="AK350" s="94"/>
      <c r="AL350" s="94"/>
      <c r="AM350" s="94"/>
      <c r="AN350" s="94"/>
      <c r="AO350" s="238"/>
      <c r="AP350" s="426"/>
      <c r="AQ350" s="223"/>
    </row>
    <row r="351" spans="1:43" s="15" customFormat="1">
      <c r="A351" s="105"/>
      <c r="B351" s="105"/>
      <c r="D351" s="97"/>
      <c r="E351" s="156"/>
      <c r="I351" s="148"/>
      <c r="J351" s="148"/>
      <c r="K351" s="148"/>
      <c r="L351" s="148"/>
      <c r="M351" s="148"/>
      <c r="N351" s="148"/>
      <c r="O351" s="148"/>
      <c r="AC351" s="148"/>
      <c r="AD351" s="94"/>
      <c r="AE351" s="94"/>
      <c r="AF351" s="94"/>
      <c r="AG351" s="94"/>
      <c r="AH351" s="94"/>
      <c r="AI351" s="94"/>
      <c r="AJ351" s="94"/>
      <c r="AK351" s="94"/>
      <c r="AL351" s="94"/>
      <c r="AM351" s="94"/>
      <c r="AN351" s="94"/>
      <c r="AO351" s="238"/>
      <c r="AP351" s="426"/>
      <c r="AQ351" s="223"/>
    </row>
    <row r="352" spans="1:43" s="15" customFormat="1">
      <c r="A352" s="105"/>
      <c r="B352" s="105"/>
      <c r="D352" s="97"/>
      <c r="E352" s="156"/>
      <c r="I352" s="148"/>
      <c r="J352" s="148"/>
      <c r="K352" s="148"/>
      <c r="L352" s="148"/>
      <c r="M352" s="148"/>
      <c r="N352" s="148"/>
      <c r="O352" s="148"/>
      <c r="AC352" s="148"/>
      <c r="AD352" s="94"/>
      <c r="AE352" s="94"/>
      <c r="AF352" s="94"/>
      <c r="AG352" s="94"/>
      <c r="AH352" s="94"/>
      <c r="AI352" s="94"/>
      <c r="AJ352" s="94"/>
      <c r="AK352" s="94"/>
      <c r="AL352" s="94"/>
      <c r="AM352" s="94"/>
      <c r="AN352" s="94"/>
      <c r="AO352" s="238"/>
      <c r="AP352" s="426"/>
      <c r="AQ352" s="223"/>
    </row>
    <row r="353" spans="1:43" s="15" customFormat="1">
      <c r="A353" s="105"/>
      <c r="B353" s="105"/>
      <c r="D353" s="97"/>
      <c r="E353" s="156"/>
      <c r="I353" s="148"/>
      <c r="J353" s="148"/>
      <c r="K353" s="148"/>
      <c r="L353" s="148"/>
      <c r="M353" s="148"/>
      <c r="N353" s="148"/>
      <c r="O353" s="148"/>
      <c r="AC353" s="148"/>
      <c r="AD353" s="94"/>
      <c r="AE353" s="94"/>
      <c r="AF353" s="94"/>
      <c r="AG353" s="94"/>
      <c r="AH353" s="94"/>
      <c r="AI353" s="94"/>
      <c r="AJ353" s="94"/>
      <c r="AK353" s="94"/>
      <c r="AL353" s="94"/>
      <c r="AM353" s="94"/>
      <c r="AN353" s="94"/>
      <c r="AO353" s="238"/>
      <c r="AP353" s="426"/>
      <c r="AQ353" s="223"/>
    </row>
    <row r="354" spans="1:43" s="15" customFormat="1">
      <c r="A354" s="105"/>
      <c r="B354" s="105"/>
      <c r="D354" s="97"/>
      <c r="E354" s="156"/>
      <c r="I354" s="148"/>
      <c r="J354" s="148"/>
      <c r="K354" s="148"/>
      <c r="L354" s="148"/>
      <c r="M354" s="148"/>
      <c r="N354" s="148"/>
      <c r="O354" s="148"/>
      <c r="AC354" s="148"/>
      <c r="AD354" s="94"/>
      <c r="AE354" s="94"/>
      <c r="AF354" s="94"/>
      <c r="AG354" s="94"/>
      <c r="AH354" s="94"/>
      <c r="AI354" s="94"/>
      <c r="AJ354" s="94"/>
      <c r="AK354" s="94"/>
      <c r="AL354" s="94"/>
      <c r="AM354" s="94"/>
      <c r="AN354" s="94"/>
      <c r="AO354" s="238"/>
      <c r="AP354" s="426"/>
      <c r="AQ354" s="223"/>
    </row>
    <row r="355" spans="1:43" s="15" customFormat="1">
      <c r="A355" s="105"/>
      <c r="B355" s="105"/>
      <c r="D355" s="97"/>
      <c r="E355" s="156"/>
      <c r="I355" s="148"/>
      <c r="J355" s="148"/>
      <c r="K355" s="148"/>
      <c r="L355" s="148"/>
      <c r="M355" s="148"/>
      <c r="N355" s="148"/>
      <c r="O355" s="148"/>
      <c r="AC355" s="148"/>
      <c r="AD355" s="94"/>
      <c r="AE355" s="94"/>
      <c r="AF355" s="94"/>
      <c r="AG355" s="94"/>
      <c r="AH355" s="94"/>
      <c r="AI355" s="94"/>
      <c r="AJ355" s="94"/>
      <c r="AK355" s="94"/>
      <c r="AL355" s="94"/>
      <c r="AM355" s="94"/>
      <c r="AN355" s="94"/>
      <c r="AO355" s="238"/>
      <c r="AP355" s="426"/>
      <c r="AQ355" s="223"/>
    </row>
    <row r="356" spans="1:43" s="15" customFormat="1">
      <c r="A356" s="105"/>
      <c r="B356" s="105"/>
      <c r="D356" s="97"/>
      <c r="E356" s="156"/>
      <c r="I356" s="148"/>
      <c r="J356" s="148"/>
      <c r="K356" s="148"/>
      <c r="L356" s="148"/>
      <c r="M356" s="148"/>
      <c r="N356" s="148"/>
      <c r="O356" s="148"/>
      <c r="AC356" s="148"/>
      <c r="AD356" s="94"/>
      <c r="AE356" s="94"/>
      <c r="AF356" s="94"/>
      <c r="AG356" s="94"/>
      <c r="AH356" s="94"/>
      <c r="AI356" s="94"/>
      <c r="AJ356" s="94"/>
      <c r="AK356" s="94"/>
      <c r="AL356" s="94"/>
      <c r="AM356" s="94"/>
      <c r="AN356" s="94"/>
      <c r="AO356" s="238"/>
      <c r="AP356" s="426"/>
      <c r="AQ356" s="223"/>
    </row>
    <row r="357" spans="1:43" s="15" customFormat="1">
      <c r="A357" s="105"/>
      <c r="B357" s="105"/>
      <c r="D357" s="97"/>
      <c r="E357" s="156"/>
      <c r="I357" s="148"/>
      <c r="J357" s="148"/>
      <c r="K357" s="148"/>
      <c r="L357" s="148"/>
      <c r="M357" s="148"/>
      <c r="N357" s="148"/>
      <c r="O357" s="148"/>
      <c r="AC357" s="148"/>
      <c r="AD357" s="94"/>
      <c r="AE357" s="94"/>
      <c r="AF357" s="94"/>
      <c r="AG357" s="94"/>
      <c r="AH357" s="94"/>
      <c r="AI357" s="94"/>
      <c r="AJ357" s="94"/>
      <c r="AK357" s="94"/>
      <c r="AL357" s="94"/>
      <c r="AM357" s="94"/>
      <c r="AN357" s="94"/>
      <c r="AO357" s="238"/>
      <c r="AP357" s="426"/>
      <c r="AQ357" s="223"/>
    </row>
    <row r="358" spans="1:43" s="15" customFormat="1">
      <c r="A358" s="105"/>
      <c r="B358" s="105"/>
      <c r="D358" s="97"/>
      <c r="E358" s="156"/>
      <c r="I358" s="148"/>
      <c r="J358" s="148"/>
      <c r="K358" s="148"/>
      <c r="L358" s="148"/>
      <c r="M358" s="148"/>
      <c r="N358" s="148"/>
      <c r="O358" s="148"/>
      <c r="AC358" s="148"/>
      <c r="AD358" s="94"/>
      <c r="AE358" s="94"/>
      <c r="AF358" s="94"/>
      <c r="AG358" s="94"/>
      <c r="AH358" s="94"/>
      <c r="AI358" s="94"/>
      <c r="AJ358" s="94"/>
      <c r="AK358" s="94"/>
      <c r="AL358" s="94"/>
      <c r="AM358" s="94"/>
      <c r="AN358" s="94"/>
      <c r="AO358" s="238"/>
      <c r="AP358" s="426"/>
      <c r="AQ358" s="223"/>
    </row>
    <row r="359" spans="1:43" s="15" customFormat="1">
      <c r="A359" s="105"/>
      <c r="B359" s="105"/>
      <c r="D359" s="97"/>
      <c r="E359" s="156"/>
      <c r="I359" s="148"/>
      <c r="J359" s="148"/>
      <c r="K359" s="148"/>
      <c r="L359" s="148"/>
      <c r="M359" s="148"/>
      <c r="N359" s="148"/>
      <c r="O359" s="148"/>
      <c r="AC359" s="148"/>
      <c r="AD359" s="94"/>
      <c r="AE359" s="94"/>
      <c r="AF359" s="94"/>
      <c r="AG359" s="94"/>
      <c r="AH359" s="94"/>
      <c r="AI359" s="94"/>
      <c r="AJ359" s="94"/>
      <c r="AK359" s="94"/>
      <c r="AL359" s="94"/>
      <c r="AM359" s="94"/>
      <c r="AN359" s="94"/>
      <c r="AO359" s="238"/>
      <c r="AP359" s="426"/>
      <c r="AQ359" s="223"/>
    </row>
    <row r="360" spans="1:43" s="15" customFormat="1">
      <c r="A360" s="105"/>
      <c r="B360" s="105"/>
      <c r="D360" s="97"/>
      <c r="E360" s="156"/>
      <c r="I360" s="148"/>
      <c r="J360" s="148"/>
      <c r="K360" s="148"/>
      <c r="L360" s="148"/>
      <c r="M360" s="148"/>
      <c r="N360" s="148"/>
      <c r="O360" s="148"/>
      <c r="AC360" s="148"/>
      <c r="AD360" s="94"/>
      <c r="AE360" s="94"/>
      <c r="AF360" s="94"/>
      <c r="AG360" s="94"/>
      <c r="AH360" s="94"/>
      <c r="AI360" s="94"/>
      <c r="AJ360" s="94"/>
      <c r="AK360" s="94"/>
      <c r="AL360" s="94"/>
      <c r="AM360" s="94"/>
      <c r="AN360" s="94"/>
      <c r="AO360" s="238"/>
      <c r="AP360" s="426"/>
      <c r="AQ360" s="223"/>
    </row>
    <row r="361" spans="1:43" s="15" customFormat="1">
      <c r="A361" s="105"/>
      <c r="B361" s="105"/>
      <c r="D361" s="97"/>
      <c r="E361" s="156"/>
      <c r="I361" s="148"/>
      <c r="J361" s="148"/>
      <c r="K361" s="148"/>
      <c r="L361" s="148"/>
      <c r="M361" s="148"/>
      <c r="N361" s="148"/>
      <c r="O361" s="148"/>
      <c r="AC361" s="148"/>
      <c r="AD361" s="94"/>
      <c r="AE361" s="94"/>
      <c r="AF361" s="94"/>
      <c r="AG361" s="94"/>
      <c r="AH361" s="94"/>
      <c r="AI361" s="94"/>
      <c r="AJ361" s="94"/>
      <c r="AK361" s="94"/>
      <c r="AL361" s="94"/>
      <c r="AM361" s="94"/>
      <c r="AN361" s="94"/>
      <c r="AO361" s="238"/>
      <c r="AP361" s="426"/>
      <c r="AQ361" s="223"/>
    </row>
    <row r="362" spans="1:43" s="15" customFormat="1">
      <c r="A362" s="105"/>
      <c r="B362" s="105"/>
      <c r="D362" s="97"/>
      <c r="E362" s="156"/>
      <c r="I362" s="148"/>
      <c r="J362" s="148"/>
      <c r="K362" s="148"/>
      <c r="L362" s="148"/>
      <c r="M362" s="148"/>
      <c r="N362" s="148"/>
      <c r="O362" s="148"/>
      <c r="AC362" s="148"/>
      <c r="AD362" s="94"/>
      <c r="AE362" s="94"/>
      <c r="AF362" s="94"/>
      <c r="AG362" s="94"/>
      <c r="AH362" s="94"/>
      <c r="AI362" s="94"/>
      <c r="AJ362" s="94"/>
      <c r="AK362" s="94"/>
      <c r="AL362" s="94"/>
      <c r="AM362" s="94"/>
      <c r="AN362" s="94"/>
      <c r="AO362" s="238"/>
      <c r="AP362" s="426"/>
      <c r="AQ362" s="223"/>
    </row>
    <row r="363" spans="1:43" s="15" customFormat="1">
      <c r="A363" s="105"/>
      <c r="B363" s="105"/>
      <c r="D363" s="97"/>
      <c r="E363" s="156"/>
      <c r="I363" s="148"/>
      <c r="J363" s="148"/>
      <c r="K363" s="148"/>
      <c r="L363" s="148"/>
      <c r="M363" s="148"/>
      <c r="N363" s="148"/>
      <c r="O363" s="148"/>
      <c r="AC363" s="148"/>
      <c r="AD363" s="94"/>
      <c r="AE363" s="94"/>
      <c r="AF363" s="94"/>
      <c r="AG363" s="94"/>
      <c r="AH363" s="94"/>
      <c r="AI363" s="94"/>
      <c r="AJ363" s="94"/>
      <c r="AK363" s="94"/>
      <c r="AL363" s="94"/>
      <c r="AM363" s="94"/>
      <c r="AN363" s="94"/>
      <c r="AO363" s="238"/>
      <c r="AP363" s="426"/>
      <c r="AQ363" s="223"/>
    </row>
    <row r="364" spans="1:43" s="15" customFormat="1">
      <c r="A364" s="105"/>
      <c r="B364" s="105"/>
      <c r="D364" s="97"/>
      <c r="E364" s="156"/>
      <c r="I364" s="148"/>
      <c r="J364" s="148"/>
      <c r="K364" s="148"/>
      <c r="L364" s="148"/>
      <c r="M364" s="148"/>
      <c r="N364" s="148"/>
      <c r="O364" s="148"/>
      <c r="AC364" s="148"/>
      <c r="AD364" s="94"/>
      <c r="AE364" s="94"/>
      <c r="AF364" s="94"/>
      <c r="AG364" s="94"/>
      <c r="AH364" s="94"/>
      <c r="AI364" s="94"/>
      <c r="AJ364" s="94"/>
      <c r="AK364" s="94"/>
      <c r="AL364" s="94"/>
      <c r="AM364" s="94"/>
      <c r="AN364" s="94"/>
      <c r="AO364" s="238"/>
      <c r="AP364" s="426"/>
      <c r="AQ364" s="223"/>
    </row>
    <row r="365" spans="1:43" s="15" customFormat="1">
      <c r="A365" s="105"/>
      <c r="B365" s="105"/>
      <c r="D365" s="97"/>
      <c r="E365" s="156"/>
      <c r="I365" s="148"/>
      <c r="J365" s="148"/>
      <c r="K365" s="148"/>
      <c r="L365" s="148"/>
      <c r="M365" s="148"/>
      <c r="N365" s="148"/>
      <c r="O365" s="148"/>
      <c r="AC365" s="148"/>
      <c r="AD365" s="94"/>
      <c r="AE365" s="94"/>
      <c r="AF365" s="94"/>
      <c r="AG365" s="94"/>
      <c r="AH365" s="94"/>
      <c r="AI365" s="94"/>
      <c r="AJ365" s="94"/>
      <c r="AK365" s="94"/>
      <c r="AL365" s="94"/>
      <c r="AM365" s="94"/>
      <c r="AN365" s="94"/>
      <c r="AO365" s="238"/>
      <c r="AP365" s="426"/>
      <c r="AQ365" s="223"/>
    </row>
    <row r="366" spans="1:43" s="15" customFormat="1">
      <c r="A366" s="105"/>
      <c r="B366" s="105"/>
      <c r="D366" s="97"/>
      <c r="E366" s="156"/>
      <c r="I366" s="148"/>
      <c r="J366" s="148"/>
      <c r="K366" s="148"/>
      <c r="L366" s="148"/>
      <c r="M366" s="148"/>
      <c r="N366" s="148"/>
      <c r="O366" s="148"/>
      <c r="AC366" s="148"/>
      <c r="AD366" s="94"/>
      <c r="AE366" s="94"/>
      <c r="AF366" s="94"/>
      <c r="AG366" s="94"/>
      <c r="AH366" s="94"/>
      <c r="AI366" s="94"/>
      <c r="AJ366" s="94"/>
      <c r="AK366" s="94"/>
      <c r="AL366" s="94"/>
      <c r="AM366" s="94"/>
      <c r="AN366" s="94"/>
      <c r="AO366" s="238"/>
      <c r="AP366" s="426"/>
      <c r="AQ366" s="223"/>
    </row>
    <row r="367" spans="1:43" s="15" customFormat="1">
      <c r="A367" s="105"/>
      <c r="B367" s="105"/>
      <c r="D367" s="97"/>
      <c r="E367" s="156"/>
      <c r="I367" s="148"/>
      <c r="J367" s="148"/>
      <c r="K367" s="148"/>
      <c r="L367" s="148"/>
      <c r="M367" s="148"/>
      <c r="N367" s="148"/>
      <c r="O367" s="148"/>
      <c r="AC367" s="148"/>
      <c r="AD367" s="94"/>
      <c r="AE367" s="94"/>
      <c r="AF367" s="94"/>
      <c r="AG367" s="94"/>
      <c r="AH367" s="94"/>
      <c r="AI367" s="94"/>
      <c r="AJ367" s="94"/>
      <c r="AK367" s="94"/>
      <c r="AL367" s="94"/>
      <c r="AM367" s="94"/>
      <c r="AN367" s="94"/>
      <c r="AO367" s="238"/>
      <c r="AP367" s="426"/>
      <c r="AQ367" s="223"/>
    </row>
    <row r="368" spans="1:43" s="15" customFormat="1">
      <c r="A368" s="105"/>
      <c r="B368" s="105"/>
      <c r="D368" s="97"/>
      <c r="E368" s="156"/>
      <c r="I368" s="148"/>
      <c r="J368" s="148"/>
      <c r="K368" s="148"/>
      <c r="L368" s="148"/>
      <c r="M368" s="148"/>
      <c r="N368" s="148"/>
      <c r="O368" s="148"/>
      <c r="AC368" s="148"/>
      <c r="AD368" s="94"/>
      <c r="AE368" s="94"/>
      <c r="AF368" s="94"/>
      <c r="AG368" s="94"/>
      <c r="AH368" s="94"/>
      <c r="AI368" s="94"/>
      <c r="AJ368" s="94"/>
      <c r="AK368" s="94"/>
      <c r="AL368" s="94"/>
      <c r="AM368" s="94"/>
      <c r="AN368" s="94"/>
      <c r="AO368" s="238"/>
      <c r="AP368" s="426"/>
      <c r="AQ368" s="223"/>
    </row>
    <row r="369" spans="1:43" s="15" customFormat="1">
      <c r="A369" s="105"/>
      <c r="B369" s="105"/>
      <c r="D369" s="97"/>
      <c r="E369" s="156"/>
      <c r="I369" s="148"/>
      <c r="J369" s="148"/>
      <c r="K369" s="148"/>
      <c r="L369" s="148"/>
      <c r="M369" s="148"/>
      <c r="N369" s="148"/>
      <c r="O369" s="148"/>
      <c r="AC369" s="148"/>
      <c r="AD369" s="94"/>
      <c r="AE369" s="94"/>
      <c r="AF369" s="94"/>
      <c r="AG369" s="94"/>
      <c r="AH369" s="94"/>
      <c r="AI369" s="94"/>
      <c r="AJ369" s="94"/>
      <c r="AK369" s="94"/>
      <c r="AL369" s="94"/>
      <c r="AM369" s="94"/>
      <c r="AN369" s="94"/>
      <c r="AO369" s="238"/>
      <c r="AP369" s="426"/>
      <c r="AQ369" s="223"/>
    </row>
    <row r="370" spans="1:43" s="15" customFormat="1">
      <c r="A370" s="105"/>
      <c r="B370" s="105"/>
      <c r="D370" s="97"/>
      <c r="E370" s="156"/>
      <c r="I370" s="148"/>
      <c r="J370" s="148"/>
      <c r="K370" s="148"/>
      <c r="L370" s="148"/>
      <c r="M370" s="148"/>
      <c r="N370" s="148"/>
      <c r="O370" s="148"/>
      <c r="AC370" s="148"/>
      <c r="AD370" s="94"/>
      <c r="AE370" s="94"/>
      <c r="AF370" s="94"/>
      <c r="AG370" s="94"/>
      <c r="AH370" s="94"/>
      <c r="AI370" s="94"/>
      <c r="AJ370" s="94"/>
      <c r="AK370" s="94"/>
      <c r="AL370" s="94"/>
      <c r="AM370" s="94"/>
      <c r="AN370" s="94"/>
      <c r="AO370" s="238"/>
      <c r="AP370" s="426"/>
      <c r="AQ370" s="223"/>
    </row>
    <row r="371" spans="1:43" s="15" customFormat="1">
      <c r="A371" s="105"/>
      <c r="B371" s="105"/>
      <c r="D371" s="97"/>
      <c r="E371" s="156"/>
      <c r="I371" s="148"/>
      <c r="J371" s="148"/>
      <c r="K371" s="148"/>
      <c r="L371" s="148"/>
      <c r="M371" s="148"/>
      <c r="N371" s="148"/>
      <c r="O371" s="148"/>
      <c r="AC371" s="148"/>
      <c r="AD371" s="94"/>
      <c r="AE371" s="94"/>
      <c r="AF371" s="94"/>
      <c r="AG371" s="94"/>
      <c r="AH371" s="94"/>
      <c r="AI371" s="94"/>
      <c r="AJ371" s="94"/>
      <c r="AK371" s="94"/>
      <c r="AL371" s="94"/>
      <c r="AM371" s="94"/>
      <c r="AN371" s="94"/>
      <c r="AO371" s="238"/>
      <c r="AP371" s="426"/>
      <c r="AQ371" s="223"/>
    </row>
    <row r="372" spans="1:43" s="15" customFormat="1">
      <c r="A372" s="105"/>
      <c r="B372" s="105"/>
      <c r="D372" s="97"/>
      <c r="E372" s="156"/>
      <c r="I372" s="148"/>
      <c r="J372" s="148"/>
      <c r="K372" s="148"/>
      <c r="L372" s="148"/>
      <c r="M372" s="148"/>
      <c r="N372" s="148"/>
      <c r="O372" s="148"/>
      <c r="AC372" s="148"/>
      <c r="AD372" s="94"/>
      <c r="AE372" s="94"/>
      <c r="AF372" s="94"/>
      <c r="AG372" s="94"/>
      <c r="AH372" s="94"/>
      <c r="AI372" s="94"/>
      <c r="AJ372" s="94"/>
      <c r="AK372" s="94"/>
      <c r="AL372" s="94"/>
      <c r="AM372" s="94"/>
      <c r="AN372" s="94"/>
      <c r="AO372" s="238"/>
      <c r="AP372" s="426"/>
      <c r="AQ372" s="223"/>
    </row>
    <row r="373" spans="1:43" s="15" customFormat="1">
      <c r="A373" s="105"/>
      <c r="B373" s="105"/>
      <c r="D373" s="97"/>
      <c r="E373" s="156"/>
      <c r="I373" s="148"/>
      <c r="J373" s="148"/>
      <c r="K373" s="148"/>
      <c r="L373" s="148"/>
      <c r="M373" s="148"/>
      <c r="N373" s="148"/>
      <c r="O373" s="148"/>
      <c r="AC373" s="148"/>
      <c r="AD373" s="94"/>
      <c r="AE373" s="94"/>
      <c r="AF373" s="94"/>
      <c r="AG373" s="94"/>
      <c r="AH373" s="94"/>
      <c r="AI373" s="94"/>
      <c r="AJ373" s="94"/>
      <c r="AK373" s="94"/>
      <c r="AL373" s="94"/>
      <c r="AM373" s="94"/>
      <c r="AN373" s="94"/>
      <c r="AO373" s="238"/>
      <c r="AP373" s="426"/>
      <c r="AQ373" s="223"/>
    </row>
    <row r="374" spans="1:43" s="15" customFormat="1">
      <c r="A374" s="105"/>
      <c r="B374" s="105"/>
      <c r="D374" s="97"/>
      <c r="E374" s="156"/>
      <c r="I374" s="148"/>
      <c r="J374" s="148"/>
      <c r="K374" s="148"/>
      <c r="L374" s="148"/>
      <c r="M374" s="148"/>
      <c r="N374" s="148"/>
      <c r="O374" s="148"/>
      <c r="AC374" s="148"/>
      <c r="AD374" s="94"/>
      <c r="AE374" s="94"/>
      <c r="AF374" s="94"/>
      <c r="AG374" s="94"/>
      <c r="AH374" s="94"/>
      <c r="AI374" s="94"/>
      <c r="AJ374" s="94"/>
      <c r="AK374" s="94"/>
      <c r="AL374" s="94"/>
      <c r="AM374" s="94"/>
      <c r="AN374" s="94"/>
      <c r="AO374" s="238"/>
      <c r="AP374" s="426"/>
      <c r="AQ374" s="223"/>
    </row>
    <row r="375" spans="1:43" s="15" customFormat="1">
      <c r="A375" s="105"/>
      <c r="B375" s="105"/>
      <c r="D375" s="97"/>
      <c r="E375" s="156"/>
      <c r="I375" s="148"/>
      <c r="J375" s="148"/>
      <c r="K375" s="148"/>
      <c r="L375" s="148"/>
      <c r="M375" s="148"/>
      <c r="N375" s="148"/>
      <c r="O375" s="148"/>
      <c r="AC375" s="148"/>
      <c r="AD375" s="94"/>
      <c r="AE375" s="94"/>
      <c r="AF375" s="94"/>
      <c r="AG375" s="94"/>
      <c r="AH375" s="94"/>
      <c r="AI375" s="94"/>
      <c r="AJ375" s="94"/>
      <c r="AK375" s="94"/>
      <c r="AL375" s="94"/>
      <c r="AM375" s="94"/>
      <c r="AN375" s="94"/>
      <c r="AO375" s="238"/>
      <c r="AP375" s="426"/>
      <c r="AQ375" s="223"/>
    </row>
    <row r="376" spans="1:43" s="15" customFormat="1">
      <c r="A376" s="105"/>
      <c r="B376" s="105"/>
      <c r="D376" s="97"/>
      <c r="E376" s="156"/>
      <c r="I376" s="148"/>
      <c r="J376" s="148"/>
      <c r="K376" s="148"/>
      <c r="L376" s="148"/>
      <c r="M376" s="148"/>
      <c r="N376" s="148"/>
      <c r="O376" s="148"/>
      <c r="AC376" s="148"/>
      <c r="AD376" s="94"/>
      <c r="AE376" s="94"/>
      <c r="AF376" s="94"/>
      <c r="AG376" s="94"/>
      <c r="AH376" s="94"/>
      <c r="AI376" s="94"/>
      <c r="AJ376" s="94"/>
      <c r="AK376" s="94"/>
      <c r="AL376" s="94"/>
      <c r="AM376" s="94"/>
      <c r="AN376" s="94"/>
      <c r="AO376" s="238"/>
      <c r="AP376" s="426"/>
      <c r="AQ376" s="223"/>
    </row>
    <row r="377" spans="1:43" s="15" customFormat="1">
      <c r="A377" s="105"/>
      <c r="B377" s="105"/>
      <c r="D377" s="97"/>
      <c r="E377" s="156"/>
      <c r="I377" s="148"/>
      <c r="J377" s="148"/>
      <c r="K377" s="148"/>
      <c r="L377" s="148"/>
      <c r="M377" s="148"/>
      <c r="N377" s="148"/>
      <c r="O377" s="148"/>
      <c r="AC377" s="148"/>
      <c r="AD377" s="94"/>
      <c r="AE377" s="94"/>
      <c r="AF377" s="94"/>
      <c r="AG377" s="94"/>
      <c r="AH377" s="94"/>
      <c r="AI377" s="94"/>
      <c r="AJ377" s="94"/>
      <c r="AK377" s="94"/>
      <c r="AL377" s="94"/>
      <c r="AM377" s="94"/>
      <c r="AN377" s="94"/>
      <c r="AO377" s="238"/>
      <c r="AP377" s="426"/>
      <c r="AQ377" s="223"/>
    </row>
    <row r="378" spans="1:43" s="15" customFormat="1">
      <c r="A378" s="105"/>
      <c r="B378" s="105"/>
      <c r="D378" s="97"/>
      <c r="E378" s="156"/>
      <c r="I378" s="148"/>
      <c r="J378" s="148"/>
      <c r="K378" s="148"/>
      <c r="L378" s="148"/>
      <c r="M378" s="148"/>
      <c r="N378" s="148"/>
      <c r="O378" s="148"/>
      <c r="AC378" s="148"/>
      <c r="AD378" s="94"/>
      <c r="AE378" s="94"/>
      <c r="AF378" s="94"/>
      <c r="AG378" s="94"/>
      <c r="AH378" s="94"/>
      <c r="AI378" s="94"/>
      <c r="AJ378" s="94"/>
      <c r="AK378" s="94"/>
      <c r="AL378" s="94"/>
      <c r="AM378" s="94"/>
      <c r="AN378" s="94"/>
      <c r="AO378" s="238"/>
      <c r="AP378" s="426"/>
      <c r="AQ378" s="223"/>
    </row>
    <row r="379" spans="1:43" s="15" customFormat="1">
      <c r="A379" s="105"/>
      <c r="B379" s="105"/>
      <c r="D379" s="97"/>
      <c r="E379" s="156"/>
      <c r="I379" s="148"/>
      <c r="J379" s="148"/>
      <c r="K379" s="148"/>
      <c r="L379" s="148"/>
      <c r="M379" s="148"/>
      <c r="N379" s="148"/>
      <c r="O379" s="148"/>
      <c r="AC379" s="148"/>
      <c r="AD379" s="94"/>
      <c r="AE379" s="94"/>
      <c r="AF379" s="94"/>
      <c r="AG379" s="94"/>
      <c r="AH379" s="94"/>
      <c r="AI379" s="94"/>
      <c r="AJ379" s="94"/>
      <c r="AK379" s="94"/>
      <c r="AL379" s="94"/>
      <c r="AM379" s="94"/>
      <c r="AN379" s="94"/>
      <c r="AO379" s="238"/>
      <c r="AP379" s="426"/>
      <c r="AQ379" s="223"/>
    </row>
    <row r="380" spans="1:43" s="15" customFormat="1">
      <c r="A380" s="105"/>
      <c r="B380" s="105"/>
      <c r="D380" s="97"/>
      <c r="E380" s="156"/>
      <c r="I380" s="148"/>
      <c r="J380" s="148"/>
      <c r="K380" s="148"/>
      <c r="L380" s="148"/>
      <c r="M380" s="148"/>
      <c r="N380" s="148"/>
      <c r="O380" s="148"/>
      <c r="AC380" s="148"/>
      <c r="AD380" s="94"/>
      <c r="AE380" s="94"/>
      <c r="AF380" s="94"/>
      <c r="AG380" s="94"/>
      <c r="AH380" s="94"/>
      <c r="AI380" s="94"/>
      <c r="AJ380" s="94"/>
      <c r="AK380" s="94"/>
      <c r="AL380" s="94"/>
      <c r="AM380" s="94"/>
      <c r="AN380" s="94"/>
      <c r="AO380" s="238"/>
      <c r="AP380" s="426"/>
      <c r="AQ380" s="223"/>
    </row>
    <row r="381" spans="1:43" s="15" customFormat="1">
      <c r="A381" s="105"/>
      <c r="B381" s="105"/>
      <c r="D381" s="97"/>
      <c r="E381" s="156"/>
      <c r="I381" s="148"/>
      <c r="J381" s="148"/>
      <c r="K381" s="148"/>
      <c r="L381" s="148"/>
      <c r="M381" s="148"/>
      <c r="N381" s="148"/>
      <c r="O381" s="148"/>
      <c r="AC381" s="148"/>
      <c r="AD381" s="94"/>
      <c r="AE381" s="94"/>
      <c r="AF381" s="94"/>
      <c r="AG381" s="94"/>
      <c r="AH381" s="94"/>
      <c r="AI381" s="94"/>
      <c r="AJ381" s="94"/>
      <c r="AK381" s="94"/>
      <c r="AL381" s="94"/>
      <c r="AM381" s="94"/>
      <c r="AN381" s="94"/>
      <c r="AO381" s="238"/>
      <c r="AP381" s="426"/>
      <c r="AQ381" s="223"/>
    </row>
    <row r="382" spans="1:43" s="15" customFormat="1">
      <c r="A382" s="105"/>
      <c r="B382" s="105"/>
      <c r="D382" s="97"/>
      <c r="E382" s="156"/>
      <c r="I382" s="148"/>
      <c r="J382" s="148"/>
      <c r="K382" s="148"/>
      <c r="L382" s="148"/>
      <c r="M382" s="148"/>
      <c r="N382" s="148"/>
      <c r="O382" s="148"/>
      <c r="AC382" s="148"/>
      <c r="AD382" s="94"/>
      <c r="AE382" s="94"/>
      <c r="AF382" s="94"/>
      <c r="AG382" s="94"/>
      <c r="AH382" s="94"/>
      <c r="AI382" s="94"/>
      <c r="AJ382" s="94"/>
      <c r="AK382" s="94"/>
      <c r="AL382" s="94"/>
      <c r="AM382" s="94"/>
      <c r="AN382" s="94"/>
      <c r="AO382" s="238"/>
      <c r="AP382" s="426"/>
      <c r="AQ382" s="223"/>
    </row>
    <row r="383" spans="1:43" s="15" customFormat="1">
      <c r="A383" s="105"/>
      <c r="B383" s="105"/>
      <c r="D383" s="97"/>
      <c r="E383" s="156"/>
      <c r="I383" s="148"/>
      <c r="J383" s="148"/>
      <c r="K383" s="148"/>
      <c r="L383" s="148"/>
      <c r="M383" s="148"/>
      <c r="N383" s="148"/>
      <c r="O383" s="148"/>
      <c r="AC383" s="148"/>
      <c r="AD383" s="94"/>
      <c r="AE383" s="94"/>
      <c r="AF383" s="94"/>
      <c r="AG383" s="94"/>
      <c r="AH383" s="94"/>
      <c r="AI383" s="94"/>
      <c r="AJ383" s="94"/>
      <c r="AK383" s="94"/>
      <c r="AL383" s="94"/>
      <c r="AM383" s="94"/>
      <c r="AN383" s="94"/>
      <c r="AO383" s="238"/>
      <c r="AP383" s="426"/>
      <c r="AQ383" s="223"/>
    </row>
    <row r="384" spans="1:43" s="15" customFormat="1">
      <c r="A384" s="105"/>
      <c r="B384" s="105"/>
      <c r="D384" s="97"/>
      <c r="E384" s="156"/>
      <c r="I384" s="148"/>
      <c r="J384" s="148"/>
      <c r="K384" s="148"/>
      <c r="L384" s="148"/>
      <c r="M384" s="148"/>
      <c r="N384" s="148"/>
      <c r="O384" s="148"/>
      <c r="AC384" s="148"/>
      <c r="AD384" s="94"/>
      <c r="AE384" s="94"/>
      <c r="AF384" s="94"/>
      <c r="AG384" s="94"/>
      <c r="AH384" s="94"/>
      <c r="AI384" s="94"/>
      <c r="AJ384" s="94"/>
      <c r="AK384" s="94"/>
      <c r="AL384" s="94"/>
      <c r="AM384" s="94"/>
      <c r="AN384" s="94"/>
      <c r="AO384" s="238"/>
      <c r="AP384" s="426"/>
      <c r="AQ384" s="223"/>
    </row>
    <row r="385" spans="1:43" s="15" customFormat="1">
      <c r="A385" s="105"/>
      <c r="B385" s="105"/>
      <c r="D385" s="97"/>
      <c r="E385" s="156"/>
      <c r="I385" s="148"/>
      <c r="J385" s="148"/>
      <c r="K385" s="148"/>
      <c r="L385" s="148"/>
      <c r="M385" s="148"/>
      <c r="N385" s="148"/>
      <c r="O385" s="148"/>
      <c r="AC385" s="148"/>
      <c r="AD385" s="94"/>
      <c r="AE385" s="94"/>
      <c r="AF385" s="94"/>
      <c r="AG385" s="94"/>
      <c r="AH385" s="94"/>
      <c r="AI385" s="94"/>
      <c r="AJ385" s="94"/>
      <c r="AK385" s="94"/>
      <c r="AL385" s="94"/>
      <c r="AM385" s="94"/>
      <c r="AN385" s="94"/>
      <c r="AO385" s="238"/>
      <c r="AP385" s="426"/>
      <c r="AQ385" s="223"/>
    </row>
    <row r="386" spans="1:43" s="15" customFormat="1">
      <c r="A386" s="105"/>
      <c r="B386" s="105"/>
      <c r="D386" s="97"/>
      <c r="E386" s="156"/>
      <c r="I386" s="148"/>
      <c r="J386" s="148"/>
      <c r="K386" s="148"/>
      <c r="L386" s="148"/>
      <c r="M386" s="148"/>
      <c r="N386" s="148"/>
      <c r="O386" s="148"/>
      <c r="AC386" s="148"/>
      <c r="AD386" s="94"/>
      <c r="AE386" s="94"/>
      <c r="AF386" s="94"/>
      <c r="AG386" s="94"/>
      <c r="AH386" s="94"/>
      <c r="AI386" s="94"/>
      <c r="AJ386" s="94"/>
      <c r="AK386" s="94"/>
      <c r="AL386" s="94"/>
      <c r="AM386" s="94"/>
      <c r="AN386" s="94"/>
      <c r="AO386" s="238"/>
      <c r="AP386" s="426"/>
      <c r="AQ386" s="223"/>
    </row>
    <row r="387" spans="1:43" s="15" customFormat="1">
      <c r="A387" s="105"/>
      <c r="B387" s="105"/>
      <c r="D387" s="97"/>
      <c r="E387" s="156"/>
      <c r="I387" s="148"/>
      <c r="J387" s="148"/>
      <c r="K387" s="148"/>
      <c r="L387" s="148"/>
      <c r="M387" s="148"/>
      <c r="N387" s="148"/>
      <c r="O387" s="148"/>
      <c r="AC387" s="148"/>
      <c r="AD387" s="94"/>
      <c r="AE387" s="94"/>
      <c r="AF387" s="94"/>
      <c r="AG387" s="94"/>
      <c r="AH387" s="94"/>
      <c r="AI387" s="94"/>
      <c r="AJ387" s="94"/>
      <c r="AK387" s="94"/>
      <c r="AL387" s="94"/>
      <c r="AM387" s="94"/>
      <c r="AN387" s="94"/>
      <c r="AO387" s="238"/>
      <c r="AP387" s="426"/>
      <c r="AQ387" s="223"/>
    </row>
    <row r="388" spans="1:43" s="15" customFormat="1">
      <c r="A388" s="105"/>
      <c r="B388" s="105"/>
      <c r="D388" s="97"/>
      <c r="E388" s="156"/>
      <c r="I388" s="148"/>
      <c r="J388" s="148"/>
      <c r="K388" s="148"/>
      <c r="L388" s="148"/>
      <c r="M388" s="148"/>
      <c r="N388" s="148"/>
      <c r="O388" s="148"/>
      <c r="AC388" s="148"/>
      <c r="AD388" s="94"/>
      <c r="AE388" s="94"/>
      <c r="AF388" s="94"/>
      <c r="AG388" s="94"/>
      <c r="AH388" s="94"/>
      <c r="AI388" s="94"/>
      <c r="AJ388" s="94"/>
      <c r="AK388" s="94"/>
      <c r="AL388" s="94"/>
      <c r="AM388" s="94"/>
      <c r="AN388" s="94"/>
      <c r="AO388" s="238"/>
      <c r="AP388" s="426"/>
      <c r="AQ388" s="223"/>
    </row>
    <row r="389" spans="1:43" s="15" customFormat="1">
      <c r="A389" s="105"/>
      <c r="B389" s="105"/>
      <c r="D389" s="97"/>
      <c r="E389" s="156"/>
      <c r="I389" s="148"/>
      <c r="J389" s="148"/>
      <c r="K389" s="148"/>
      <c r="L389" s="148"/>
      <c r="M389" s="148"/>
      <c r="N389" s="148"/>
      <c r="O389" s="148"/>
      <c r="AC389" s="148"/>
      <c r="AD389" s="94"/>
      <c r="AE389" s="94"/>
      <c r="AF389" s="94"/>
      <c r="AG389" s="94"/>
      <c r="AH389" s="94"/>
      <c r="AI389" s="94"/>
      <c r="AJ389" s="94"/>
      <c r="AK389" s="94"/>
      <c r="AL389" s="94"/>
      <c r="AM389" s="94"/>
      <c r="AN389" s="94"/>
      <c r="AO389" s="238"/>
      <c r="AP389" s="426"/>
      <c r="AQ389" s="223"/>
    </row>
    <row r="390" spans="1:43" s="15" customFormat="1">
      <c r="A390" s="105"/>
      <c r="B390" s="105"/>
      <c r="D390" s="97"/>
      <c r="E390" s="156"/>
      <c r="I390" s="148"/>
      <c r="J390" s="148"/>
      <c r="K390" s="148"/>
      <c r="L390" s="148"/>
      <c r="M390" s="148"/>
      <c r="N390" s="148"/>
      <c r="O390" s="148"/>
      <c r="AC390" s="148"/>
      <c r="AD390" s="94"/>
      <c r="AE390" s="94"/>
      <c r="AF390" s="94"/>
      <c r="AG390" s="94"/>
      <c r="AH390" s="94"/>
      <c r="AI390" s="94"/>
      <c r="AJ390" s="94"/>
      <c r="AK390" s="94"/>
      <c r="AL390" s="94"/>
      <c r="AM390" s="94"/>
      <c r="AN390" s="94"/>
      <c r="AO390" s="238"/>
      <c r="AP390" s="426"/>
      <c r="AQ390" s="223"/>
    </row>
    <row r="391" spans="1:43" s="15" customFormat="1">
      <c r="A391" s="105"/>
      <c r="B391" s="105"/>
      <c r="D391" s="97"/>
      <c r="E391" s="156"/>
      <c r="I391" s="148"/>
      <c r="J391" s="148"/>
      <c r="K391" s="148"/>
      <c r="L391" s="148"/>
      <c r="M391" s="148"/>
      <c r="N391" s="148"/>
      <c r="O391" s="148"/>
      <c r="AC391" s="148"/>
      <c r="AD391" s="94"/>
      <c r="AE391" s="94"/>
      <c r="AF391" s="94"/>
      <c r="AG391" s="94"/>
      <c r="AH391" s="94"/>
      <c r="AI391" s="94"/>
      <c r="AJ391" s="94"/>
      <c r="AK391" s="94"/>
      <c r="AL391" s="94"/>
      <c r="AM391" s="94"/>
      <c r="AN391" s="94"/>
      <c r="AO391" s="238"/>
      <c r="AP391" s="426"/>
      <c r="AQ391" s="223"/>
    </row>
    <row r="392" spans="1:43" s="15" customFormat="1">
      <c r="A392" s="105"/>
      <c r="B392" s="105"/>
      <c r="D392" s="97"/>
      <c r="E392" s="156"/>
      <c r="I392" s="148"/>
      <c r="J392" s="148"/>
      <c r="K392" s="148"/>
      <c r="L392" s="148"/>
      <c r="M392" s="148"/>
      <c r="N392" s="148"/>
      <c r="O392" s="148"/>
      <c r="AC392" s="148"/>
      <c r="AD392" s="94"/>
      <c r="AE392" s="94"/>
      <c r="AF392" s="94"/>
      <c r="AG392" s="94"/>
      <c r="AH392" s="94"/>
      <c r="AI392" s="94"/>
      <c r="AJ392" s="94"/>
      <c r="AK392" s="94"/>
      <c r="AL392" s="94"/>
      <c r="AM392" s="94"/>
      <c r="AN392" s="94"/>
      <c r="AO392" s="238"/>
      <c r="AP392" s="426"/>
      <c r="AQ392" s="223"/>
    </row>
    <row r="393" spans="1:43" s="15" customFormat="1">
      <c r="A393" s="105"/>
      <c r="B393" s="105"/>
      <c r="D393" s="97"/>
      <c r="E393" s="156"/>
      <c r="I393" s="148"/>
      <c r="J393" s="148"/>
      <c r="K393" s="148"/>
      <c r="L393" s="148"/>
      <c r="M393" s="148"/>
      <c r="N393" s="148"/>
      <c r="O393" s="148"/>
      <c r="AC393" s="148"/>
      <c r="AD393" s="94"/>
      <c r="AE393" s="94"/>
      <c r="AF393" s="94"/>
      <c r="AG393" s="94"/>
      <c r="AH393" s="94"/>
      <c r="AI393" s="94"/>
      <c r="AJ393" s="94"/>
      <c r="AK393" s="94"/>
      <c r="AL393" s="94"/>
      <c r="AM393" s="94"/>
      <c r="AN393" s="94"/>
      <c r="AO393" s="238"/>
      <c r="AP393" s="426"/>
      <c r="AQ393" s="223"/>
    </row>
    <row r="394" spans="1:43" s="15" customFormat="1">
      <c r="A394" s="105"/>
      <c r="B394" s="105"/>
      <c r="D394" s="97"/>
      <c r="E394" s="156"/>
      <c r="I394" s="148"/>
      <c r="J394" s="148"/>
      <c r="K394" s="148"/>
      <c r="L394" s="148"/>
      <c r="M394" s="148"/>
      <c r="N394" s="148"/>
      <c r="O394" s="148"/>
      <c r="AC394" s="148"/>
      <c r="AD394" s="94"/>
      <c r="AE394" s="94"/>
      <c r="AF394" s="94"/>
      <c r="AG394" s="94"/>
      <c r="AH394" s="94"/>
      <c r="AI394" s="94"/>
      <c r="AJ394" s="94"/>
      <c r="AK394" s="94"/>
      <c r="AL394" s="94"/>
      <c r="AM394" s="94"/>
      <c r="AN394" s="94"/>
      <c r="AO394" s="238"/>
      <c r="AP394" s="426"/>
      <c r="AQ394" s="223"/>
    </row>
    <row r="395" spans="1:43" s="15" customFormat="1">
      <c r="A395" s="105"/>
      <c r="B395" s="105"/>
      <c r="D395" s="97"/>
      <c r="E395" s="156"/>
      <c r="I395" s="148"/>
      <c r="J395" s="148"/>
      <c r="K395" s="148"/>
      <c r="L395" s="148"/>
      <c r="M395" s="148"/>
      <c r="N395" s="148"/>
      <c r="O395" s="148"/>
      <c r="AC395" s="148"/>
      <c r="AD395" s="94"/>
      <c r="AE395" s="94"/>
      <c r="AF395" s="94"/>
      <c r="AG395" s="94"/>
      <c r="AH395" s="94"/>
      <c r="AI395" s="94"/>
      <c r="AJ395" s="94"/>
      <c r="AK395" s="94"/>
      <c r="AL395" s="94"/>
      <c r="AM395" s="94"/>
      <c r="AN395" s="94"/>
      <c r="AO395" s="238"/>
      <c r="AP395" s="426"/>
      <c r="AQ395" s="223"/>
    </row>
    <row r="396" spans="1:43" s="15" customFormat="1">
      <c r="A396" s="105"/>
      <c r="B396" s="105"/>
      <c r="D396" s="97"/>
      <c r="E396" s="156"/>
      <c r="I396" s="148"/>
      <c r="J396" s="148"/>
      <c r="K396" s="148"/>
      <c r="L396" s="148"/>
      <c r="M396" s="148"/>
      <c r="N396" s="148"/>
      <c r="O396" s="148"/>
      <c r="AC396" s="148"/>
      <c r="AD396" s="94"/>
      <c r="AE396" s="94"/>
      <c r="AF396" s="94"/>
      <c r="AG396" s="94"/>
      <c r="AH396" s="94"/>
      <c r="AI396" s="94"/>
      <c r="AJ396" s="94"/>
      <c r="AK396" s="94"/>
      <c r="AL396" s="94"/>
      <c r="AM396" s="94"/>
      <c r="AN396" s="94"/>
      <c r="AO396" s="238"/>
      <c r="AP396" s="426"/>
      <c r="AQ396" s="223"/>
    </row>
    <row r="397" spans="1:43" s="15" customFormat="1">
      <c r="A397" s="105"/>
      <c r="B397" s="105"/>
      <c r="D397" s="97"/>
      <c r="E397" s="156"/>
      <c r="I397" s="148"/>
      <c r="J397" s="148"/>
      <c r="K397" s="148"/>
      <c r="L397" s="148"/>
      <c r="M397" s="148"/>
      <c r="N397" s="148"/>
      <c r="O397" s="148"/>
      <c r="AC397" s="148"/>
      <c r="AD397" s="94"/>
      <c r="AE397" s="94"/>
      <c r="AF397" s="94"/>
      <c r="AG397" s="94"/>
      <c r="AH397" s="94"/>
      <c r="AI397" s="94"/>
      <c r="AJ397" s="94"/>
      <c r="AK397" s="94"/>
      <c r="AL397" s="94"/>
      <c r="AM397" s="94"/>
      <c r="AN397" s="94"/>
      <c r="AO397" s="238"/>
      <c r="AP397" s="426"/>
      <c r="AQ397" s="223"/>
    </row>
    <row r="398" spans="1:43" s="15" customFormat="1">
      <c r="A398" s="105"/>
      <c r="B398" s="105"/>
      <c r="D398" s="97"/>
      <c r="E398" s="156"/>
      <c r="I398" s="148"/>
      <c r="J398" s="148"/>
      <c r="K398" s="148"/>
      <c r="L398" s="148"/>
      <c r="M398" s="148"/>
      <c r="N398" s="148"/>
      <c r="O398" s="148"/>
      <c r="AC398" s="148"/>
      <c r="AD398" s="94"/>
      <c r="AE398" s="94"/>
      <c r="AF398" s="94"/>
      <c r="AG398" s="94"/>
      <c r="AH398" s="94"/>
      <c r="AI398" s="94"/>
      <c r="AJ398" s="94"/>
      <c r="AK398" s="94"/>
      <c r="AL398" s="94"/>
      <c r="AM398" s="94"/>
      <c r="AN398" s="94"/>
      <c r="AO398" s="238"/>
      <c r="AP398" s="426"/>
      <c r="AQ398" s="223"/>
    </row>
    <row r="399" spans="1:43" s="15" customFormat="1">
      <c r="A399" s="105"/>
      <c r="B399" s="105"/>
      <c r="D399" s="97"/>
      <c r="E399" s="156"/>
      <c r="I399" s="148"/>
      <c r="J399" s="148"/>
      <c r="K399" s="148"/>
      <c r="L399" s="148"/>
      <c r="M399" s="148"/>
      <c r="N399" s="148"/>
      <c r="O399" s="148"/>
      <c r="AC399" s="148"/>
      <c r="AD399" s="94"/>
      <c r="AE399" s="94"/>
      <c r="AF399" s="94"/>
      <c r="AG399" s="94"/>
      <c r="AH399" s="94"/>
      <c r="AI399" s="94"/>
      <c r="AJ399" s="94"/>
      <c r="AK399" s="94"/>
      <c r="AL399" s="94"/>
      <c r="AM399" s="94"/>
      <c r="AN399" s="94"/>
      <c r="AO399" s="238"/>
      <c r="AP399" s="426"/>
      <c r="AQ399" s="223"/>
    </row>
    <row r="400" spans="1:43" s="15" customFormat="1">
      <c r="A400" s="105"/>
      <c r="B400" s="105"/>
      <c r="D400" s="97"/>
      <c r="E400" s="156"/>
      <c r="I400" s="148"/>
      <c r="J400" s="148"/>
      <c r="K400" s="148"/>
      <c r="L400" s="148"/>
      <c r="M400" s="148"/>
      <c r="N400" s="148"/>
      <c r="O400" s="148"/>
      <c r="AC400" s="148"/>
      <c r="AD400" s="94"/>
      <c r="AE400" s="94"/>
      <c r="AF400" s="94"/>
      <c r="AG400" s="94"/>
      <c r="AH400" s="94"/>
      <c r="AI400" s="94"/>
      <c r="AJ400" s="94"/>
      <c r="AK400" s="94"/>
      <c r="AL400" s="94"/>
      <c r="AM400" s="94"/>
      <c r="AN400" s="94"/>
      <c r="AO400" s="238"/>
      <c r="AP400" s="426"/>
      <c r="AQ400" s="223"/>
    </row>
    <row r="401" spans="1:43" s="15" customFormat="1">
      <c r="A401" s="105"/>
      <c r="B401" s="105"/>
      <c r="D401" s="97"/>
      <c r="E401" s="156"/>
      <c r="I401" s="148"/>
      <c r="J401" s="148"/>
      <c r="K401" s="148"/>
      <c r="L401" s="148"/>
      <c r="M401" s="148"/>
      <c r="N401" s="148"/>
      <c r="O401" s="148"/>
      <c r="AC401" s="148"/>
      <c r="AD401" s="94"/>
      <c r="AE401" s="94"/>
      <c r="AF401" s="94"/>
      <c r="AG401" s="94"/>
      <c r="AH401" s="94"/>
      <c r="AI401" s="94"/>
      <c r="AJ401" s="94"/>
      <c r="AK401" s="94"/>
      <c r="AL401" s="94"/>
      <c r="AM401" s="94"/>
      <c r="AN401" s="94"/>
      <c r="AO401" s="238"/>
      <c r="AP401" s="426"/>
      <c r="AQ401" s="223"/>
    </row>
    <row r="402" spans="1:43" s="15" customFormat="1">
      <c r="A402" s="105"/>
      <c r="B402" s="105"/>
      <c r="D402" s="97"/>
      <c r="E402" s="156"/>
      <c r="I402" s="148"/>
      <c r="J402" s="148"/>
      <c r="K402" s="148"/>
      <c r="L402" s="148"/>
      <c r="M402" s="148"/>
      <c r="N402" s="148"/>
      <c r="O402" s="148"/>
      <c r="AC402" s="148"/>
      <c r="AD402" s="94"/>
      <c r="AE402" s="94"/>
      <c r="AF402" s="94"/>
      <c r="AG402" s="94"/>
      <c r="AH402" s="94"/>
      <c r="AI402" s="94"/>
      <c r="AJ402" s="94"/>
      <c r="AK402" s="94"/>
      <c r="AL402" s="94"/>
      <c r="AM402" s="94"/>
      <c r="AN402" s="94"/>
      <c r="AO402" s="238"/>
      <c r="AP402" s="426"/>
      <c r="AQ402" s="223"/>
    </row>
    <row r="403" spans="1:43" s="15" customFormat="1">
      <c r="A403" s="105"/>
      <c r="B403" s="105"/>
      <c r="D403" s="97"/>
      <c r="E403" s="156"/>
      <c r="I403" s="148"/>
      <c r="J403" s="148"/>
      <c r="K403" s="148"/>
      <c r="L403" s="148"/>
      <c r="M403" s="148"/>
      <c r="N403" s="148"/>
      <c r="O403" s="148"/>
      <c r="AC403" s="148"/>
      <c r="AD403" s="94"/>
      <c r="AE403" s="94"/>
      <c r="AF403" s="94"/>
      <c r="AG403" s="94"/>
      <c r="AH403" s="94"/>
      <c r="AI403" s="94"/>
      <c r="AJ403" s="94"/>
      <c r="AK403" s="94"/>
      <c r="AL403" s="94"/>
      <c r="AM403" s="94"/>
      <c r="AN403" s="94"/>
      <c r="AO403" s="238"/>
      <c r="AP403" s="426"/>
      <c r="AQ403" s="223"/>
    </row>
    <row r="404" spans="1:43" s="15" customFormat="1">
      <c r="A404" s="105"/>
      <c r="B404" s="105"/>
      <c r="D404" s="97"/>
      <c r="E404" s="156"/>
      <c r="I404" s="148"/>
      <c r="J404" s="148"/>
      <c r="K404" s="148"/>
      <c r="L404" s="148"/>
      <c r="M404" s="148"/>
      <c r="N404" s="148"/>
      <c r="O404" s="148"/>
      <c r="AC404" s="148"/>
      <c r="AD404" s="94"/>
      <c r="AE404" s="94"/>
      <c r="AF404" s="94"/>
      <c r="AG404" s="94"/>
      <c r="AH404" s="94"/>
      <c r="AI404" s="94"/>
      <c r="AJ404" s="94"/>
      <c r="AK404" s="94"/>
      <c r="AL404" s="94"/>
      <c r="AM404" s="94"/>
      <c r="AN404" s="94"/>
      <c r="AO404" s="238"/>
      <c r="AP404" s="426"/>
      <c r="AQ404" s="223"/>
    </row>
    <row r="405" spans="1:43" s="15" customFormat="1">
      <c r="A405" s="105"/>
      <c r="B405" s="105"/>
      <c r="D405" s="97"/>
      <c r="E405" s="156"/>
      <c r="I405" s="148"/>
      <c r="J405" s="148"/>
      <c r="K405" s="148"/>
      <c r="L405" s="148"/>
      <c r="M405" s="148"/>
      <c r="N405" s="148"/>
      <c r="O405" s="148"/>
      <c r="AC405" s="148"/>
      <c r="AD405" s="94"/>
      <c r="AE405" s="94"/>
      <c r="AF405" s="94"/>
      <c r="AG405" s="94"/>
      <c r="AH405" s="94"/>
      <c r="AI405" s="94"/>
      <c r="AJ405" s="94"/>
      <c r="AK405" s="94"/>
      <c r="AL405" s="94"/>
      <c r="AM405" s="94"/>
      <c r="AN405" s="94"/>
      <c r="AO405" s="238"/>
      <c r="AP405" s="426"/>
      <c r="AQ405" s="223"/>
    </row>
    <row r="406" spans="1:43" s="15" customFormat="1">
      <c r="A406" s="105"/>
      <c r="B406" s="105"/>
      <c r="D406" s="97"/>
      <c r="E406" s="156"/>
      <c r="I406" s="148"/>
      <c r="J406" s="148"/>
      <c r="K406" s="148"/>
      <c r="L406" s="148"/>
      <c r="M406" s="148"/>
      <c r="N406" s="148"/>
      <c r="O406" s="148"/>
      <c r="AC406" s="148"/>
      <c r="AD406" s="94"/>
      <c r="AE406" s="94"/>
      <c r="AF406" s="94"/>
      <c r="AG406" s="94"/>
      <c r="AH406" s="94"/>
      <c r="AI406" s="94"/>
      <c r="AJ406" s="94"/>
      <c r="AK406" s="94"/>
      <c r="AL406" s="94"/>
      <c r="AM406" s="94"/>
      <c r="AN406" s="94"/>
      <c r="AO406" s="238"/>
      <c r="AP406" s="426"/>
      <c r="AQ406" s="223"/>
    </row>
    <row r="407" spans="1:43" s="15" customFormat="1">
      <c r="A407" s="105"/>
      <c r="B407" s="105"/>
      <c r="D407" s="97"/>
      <c r="E407" s="156"/>
      <c r="I407" s="148"/>
      <c r="J407" s="148"/>
      <c r="K407" s="148"/>
      <c r="L407" s="148"/>
      <c r="M407" s="148"/>
      <c r="N407" s="148"/>
      <c r="O407" s="148"/>
      <c r="AC407" s="148"/>
      <c r="AD407" s="94"/>
      <c r="AE407" s="94"/>
      <c r="AF407" s="94"/>
      <c r="AG407" s="94"/>
      <c r="AH407" s="94"/>
      <c r="AI407" s="94"/>
      <c r="AJ407" s="94"/>
      <c r="AK407" s="94"/>
      <c r="AL407" s="94"/>
      <c r="AM407" s="94"/>
      <c r="AN407" s="94"/>
      <c r="AO407" s="238"/>
      <c r="AP407" s="426"/>
      <c r="AQ407" s="223"/>
    </row>
    <row r="408" spans="1:43" s="15" customFormat="1">
      <c r="A408" s="105"/>
      <c r="B408" s="105"/>
      <c r="D408" s="97"/>
      <c r="E408" s="156"/>
      <c r="I408" s="148"/>
      <c r="J408" s="148"/>
      <c r="K408" s="148"/>
      <c r="L408" s="148"/>
      <c r="M408" s="148"/>
      <c r="N408" s="148"/>
      <c r="O408" s="148"/>
      <c r="AC408" s="148"/>
      <c r="AD408" s="94"/>
      <c r="AE408" s="94"/>
      <c r="AF408" s="94"/>
      <c r="AG408" s="94"/>
      <c r="AH408" s="94"/>
      <c r="AI408" s="94"/>
      <c r="AJ408" s="94"/>
      <c r="AK408" s="94"/>
      <c r="AL408" s="94"/>
      <c r="AM408" s="94"/>
      <c r="AN408" s="94"/>
      <c r="AO408" s="238"/>
      <c r="AP408" s="426"/>
      <c r="AQ408" s="223"/>
    </row>
    <row r="409" spans="1:43" s="15" customFormat="1">
      <c r="A409" s="105"/>
      <c r="B409" s="105"/>
      <c r="D409" s="97"/>
      <c r="E409" s="156"/>
      <c r="I409" s="148"/>
      <c r="J409" s="148"/>
      <c r="K409" s="148"/>
      <c r="L409" s="148"/>
      <c r="M409" s="148"/>
      <c r="N409" s="148"/>
      <c r="O409" s="148"/>
      <c r="AC409" s="148"/>
      <c r="AD409" s="94"/>
      <c r="AE409" s="94"/>
      <c r="AF409" s="94"/>
      <c r="AG409" s="94"/>
      <c r="AH409" s="94"/>
      <c r="AI409" s="94"/>
      <c r="AJ409" s="94"/>
      <c r="AK409" s="94"/>
      <c r="AL409" s="94"/>
      <c r="AM409" s="94"/>
      <c r="AN409" s="94"/>
      <c r="AO409" s="238"/>
      <c r="AP409" s="426"/>
      <c r="AQ409" s="223"/>
    </row>
    <row r="410" spans="1:43" s="15" customFormat="1">
      <c r="A410" s="105"/>
      <c r="B410" s="105"/>
      <c r="D410" s="97"/>
      <c r="E410" s="156"/>
      <c r="I410" s="148"/>
      <c r="J410" s="148"/>
      <c r="K410" s="148"/>
      <c r="L410" s="148"/>
      <c r="M410" s="148"/>
      <c r="N410" s="148"/>
      <c r="O410" s="148"/>
      <c r="AC410" s="148"/>
      <c r="AD410" s="94"/>
      <c r="AE410" s="94"/>
      <c r="AF410" s="94"/>
      <c r="AG410" s="94"/>
      <c r="AH410" s="94"/>
      <c r="AI410" s="94"/>
      <c r="AJ410" s="94"/>
      <c r="AK410" s="94"/>
      <c r="AL410" s="94"/>
      <c r="AM410" s="94"/>
      <c r="AN410" s="94"/>
      <c r="AO410" s="238"/>
      <c r="AP410" s="426"/>
      <c r="AQ410" s="223"/>
    </row>
    <row r="411" spans="1:43" s="15" customFormat="1">
      <c r="A411" s="105"/>
      <c r="B411" s="105"/>
      <c r="D411" s="97"/>
      <c r="E411" s="156"/>
      <c r="I411" s="148"/>
      <c r="J411" s="148"/>
      <c r="K411" s="148"/>
      <c r="L411" s="148"/>
      <c r="M411" s="148"/>
      <c r="N411" s="148"/>
      <c r="O411" s="148"/>
      <c r="AC411" s="148"/>
      <c r="AD411" s="94"/>
      <c r="AE411" s="94"/>
      <c r="AF411" s="94"/>
      <c r="AG411" s="94"/>
      <c r="AH411" s="94"/>
      <c r="AI411" s="94"/>
      <c r="AJ411" s="94"/>
      <c r="AK411" s="94"/>
      <c r="AL411" s="94"/>
      <c r="AM411" s="94"/>
      <c r="AN411" s="94"/>
      <c r="AO411" s="238"/>
      <c r="AP411" s="426"/>
      <c r="AQ411" s="223"/>
    </row>
    <row r="412" spans="1:43" s="15" customFormat="1">
      <c r="A412" s="105"/>
      <c r="B412" s="105"/>
      <c r="D412" s="97"/>
      <c r="E412" s="156"/>
      <c r="I412" s="148"/>
      <c r="J412" s="148"/>
      <c r="K412" s="148"/>
      <c r="L412" s="148"/>
      <c r="M412" s="148"/>
      <c r="N412" s="148"/>
      <c r="O412" s="148"/>
      <c r="AC412" s="148"/>
      <c r="AD412" s="94"/>
      <c r="AE412" s="94"/>
      <c r="AF412" s="94"/>
      <c r="AG412" s="94"/>
      <c r="AH412" s="94"/>
      <c r="AI412" s="94"/>
      <c r="AJ412" s="94"/>
      <c r="AK412" s="94"/>
      <c r="AL412" s="94"/>
      <c r="AM412" s="94"/>
      <c r="AN412" s="94"/>
      <c r="AO412" s="238"/>
      <c r="AP412" s="426"/>
      <c r="AQ412" s="223"/>
    </row>
    <row r="413" spans="1:43" s="15" customFormat="1">
      <c r="A413" s="105"/>
      <c r="B413" s="105"/>
      <c r="D413" s="97"/>
      <c r="E413" s="156"/>
      <c r="I413" s="148"/>
      <c r="J413" s="148"/>
      <c r="K413" s="148"/>
      <c r="L413" s="148"/>
      <c r="M413" s="148"/>
      <c r="N413" s="148"/>
      <c r="O413" s="148"/>
      <c r="AC413" s="148"/>
      <c r="AD413" s="94"/>
      <c r="AE413" s="94"/>
      <c r="AF413" s="94"/>
      <c r="AG413" s="94"/>
      <c r="AH413" s="94"/>
      <c r="AI413" s="94"/>
      <c r="AJ413" s="94"/>
      <c r="AK413" s="94"/>
      <c r="AL413" s="94"/>
      <c r="AM413" s="94"/>
      <c r="AN413" s="94"/>
      <c r="AO413" s="238"/>
      <c r="AP413" s="426"/>
      <c r="AQ413" s="223"/>
    </row>
    <row r="414" spans="1:43" s="15" customFormat="1">
      <c r="A414" s="105"/>
      <c r="B414" s="105"/>
      <c r="D414" s="97"/>
      <c r="E414" s="156"/>
      <c r="I414" s="148"/>
      <c r="J414" s="148"/>
      <c r="K414" s="148"/>
      <c r="L414" s="148"/>
      <c r="M414" s="148"/>
      <c r="N414" s="148"/>
      <c r="O414" s="148"/>
      <c r="AC414" s="148"/>
      <c r="AD414" s="94"/>
      <c r="AE414" s="94"/>
      <c r="AF414" s="94"/>
      <c r="AG414" s="94"/>
      <c r="AH414" s="94"/>
      <c r="AI414" s="94"/>
      <c r="AJ414" s="94"/>
      <c r="AK414" s="94"/>
      <c r="AL414" s="94"/>
      <c r="AM414" s="94"/>
      <c r="AN414" s="94"/>
      <c r="AO414" s="238"/>
      <c r="AP414" s="426"/>
      <c r="AQ414" s="223"/>
    </row>
    <row r="415" spans="1:43" s="15" customFormat="1">
      <c r="A415" s="105"/>
      <c r="B415" s="105"/>
      <c r="D415" s="97"/>
      <c r="E415" s="156"/>
      <c r="I415" s="148"/>
      <c r="J415" s="148"/>
      <c r="K415" s="148"/>
      <c r="L415" s="148"/>
      <c r="M415" s="148"/>
      <c r="N415" s="148"/>
      <c r="O415" s="148"/>
      <c r="AC415" s="148"/>
      <c r="AD415" s="94"/>
      <c r="AE415" s="94"/>
      <c r="AF415" s="94"/>
      <c r="AG415" s="94"/>
      <c r="AH415" s="94"/>
      <c r="AI415" s="94"/>
      <c r="AJ415" s="94"/>
      <c r="AK415" s="94"/>
      <c r="AL415" s="94"/>
      <c r="AM415" s="94"/>
      <c r="AN415" s="94"/>
      <c r="AO415" s="238"/>
      <c r="AP415" s="426"/>
      <c r="AQ415" s="223"/>
    </row>
    <row r="416" spans="1:43" s="15" customFormat="1">
      <c r="A416" s="105"/>
      <c r="B416" s="105"/>
      <c r="D416" s="97"/>
      <c r="E416" s="156"/>
      <c r="I416" s="148"/>
      <c r="J416" s="148"/>
      <c r="K416" s="148"/>
      <c r="L416" s="148"/>
      <c r="M416" s="148"/>
      <c r="N416" s="148"/>
      <c r="O416" s="148"/>
      <c r="AC416" s="148"/>
      <c r="AD416" s="94"/>
      <c r="AE416" s="94"/>
      <c r="AF416" s="94"/>
      <c r="AG416" s="94"/>
      <c r="AH416" s="94"/>
      <c r="AI416" s="94"/>
      <c r="AJ416" s="94"/>
      <c r="AK416" s="94"/>
      <c r="AL416" s="94"/>
      <c r="AM416" s="94"/>
      <c r="AN416" s="94"/>
      <c r="AO416" s="238"/>
      <c r="AP416" s="426"/>
      <c r="AQ416" s="223"/>
    </row>
    <row r="417" spans="1:43" s="15" customFormat="1">
      <c r="A417" s="105"/>
      <c r="B417" s="105"/>
      <c r="D417" s="97"/>
      <c r="E417" s="156"/>
      <c r="I417" s="148"/>
      <c r="J417" s="148"/>
      <c r="K417" s="148"/>
      <c r="L417" s="148"/>
      <c r="M417" s="148"/>
      <c r="N417" s="148"/>
      <c r="O417" s="148"/>
      <c r="AC417" s="148"/>
      <c r="AD417" s="94"/>
      <c r="AE417" s="94"/>
      <c r="AF417" s="94"/>
      <c r="AG417" s="94"/>
      <c r="AH417" s="94"/>
      <c r="AI417" s="94"/>
      <c r="AJ417" s="94"/>
      <c r="AK417" s="94"/>
      <c r="AL417" s="94"/>
      <c r="AM417" s="94"/>
      <c r="AN417" s="94"/>
      <c r="AO417" s="238"/>
      <c r="AP417" s="426"/>
      <c r="AQ417" s="223"/>
    </row>
    <row r="418" spans="1:43" s="15" customFormat="1">
      <c r="A418" s="105"/>
      <c r="B418" s="105"/>
      <c r="D418" s="97"/>
      <c r="E418" s="156"/>
      <c r="I418" s="148"/>
      <c r="J418" s="148"/>
      <c r="K418" s="148"/>
      <c r="L418" s="148"/>
      <c r="M418" s="148"/>
      <c r="N418" s="148"/>
      <c r="O418" s="148"/>
      <c r="AC418" s="148"/>
      <c r="AD418" s="94"/>
      <c r="AE418" s="94"/>
      <c r="AF418" s="94"/>
      <c r="AG418" s="94"/>
      <c r="AH418" s="94"/>
      <c r="AI418" s="94"/>
      <c r="AJ418" s="94"/>
      <c r="AK418" s="94"/>
      <c r="AL418" s="94"/>
      <c r="AM418" s="94"/>
      <c r="AN418" s="94"/>
      <c r="AO418" s="238"/>
      <c r="AP418" s="426"/>
      <c r="AQ418" s="223"/>
    </row>
    <row r="419" spans="1:43" s="15" customFormat="1">
      <c r="A419" s="105"/>
      <c r="B419" s="105"/>
      <c r="D419" s="97"/>
      <c r="E419" s="156"/>
      <c r="I419" s="148"/>
      <c r="J419" s="148"/>
      <c r="K419" s="148"/>
      <c r="L419" s="148"/>
      <c r="M419" s="148"/>
      <c r="N419" s="148"/>
      <c r="O419" s="148"/>
      <c r="AC419" s="148"/>
      <c r="AD419" s="94"/>
      <c r="AE419" s="94"/>
      <c r="AF419" s="94"/>
      <c r="AG419" s="94"/>
      <c r="AH419" s="94"/>
      <c r="AI419" s="94"/>
      <c r="AJ419" s="94"/>
      <c r="AK419" s="94"/>
      <c r="AL419" s="94"/>
      <c r="AM419" s="94"/>
      <c r="AN419" s="94"/>
      <c r="AO419" s="238"/>
      <c r="AP419" s="426"/>
      <c r="AQ419" s="223"/>
    </row>
    <row r="420" spans="1:43" s="15" customFormat="1">
      <c r="A420" s="105"/>
      <c r="B420" s="105"/>
      <c r="D420" s="97"/>
      <c r="E420" s="156"/>
      <c r="I420" s="148"/>
      <c r="J420" s="148"/>
      <c r="K420" s="148"/>
      <c r="L420" s="148"/>
      <c r="M420" s="148"/>
      <c r="N420" s="148"/>
      <c r="O420" s="148"/>
      <c r="AC420" s="148"/>
      <c r="AD420" s="94"/>
      <c r="AE420" s="94"/>
      <c r="AF420" s="94"/>
      <c r="AG420" s="94"/>
      <c r="AH420" s="94"/>
      <c r="AI420" s="94"/>
      <c r="AJ420" s="94"/>
      <c r="AK420" s="94"/>
      <c r="AL420" s="94"/>
      <c r="AM420" s="94"/>
      <c r="AN420" s="94"/>
      <c r="AO420" s="238"/>
      <c r="AP420" s="426"/>
      <c r="AQ420" s="223"/>
    </row>
    <row r="421" spans="1:43" s="15" customFormat="1">
      <c r="A421" s="105"/>
      <c r="B421" s="105"/>
      <c r="D421" s="97"/>
      <c r="E421" s="156"/>
      <c r="I421" s="148"/>
      <c r="J421" s="148"/>
      <c r="K421" s="148"/>
      <c r="L421" s="148"/>
      <c r="M421" s="148"/>
      <c r="N421" s="148"/>
      <c r="O421" s="148"/>
      <c r="AC421" s="148"/>
      <c r="AD421" s="94"/>
      <c r="AE421" s="94"/>
      <c r="AF421" s="94"/>
      <c r="AG421" s="94"/>
      <c r="AH421" s="94"/>
      <c r="AI421" s="94"/>
      <c r="AJ421" s="94"/>
      <c r="AK421" s="94"/>
      <c r="AL421" s="94"/>
      <c r="AM421" s="94"/>
      <c r="AN421" s="94"/>
      <c r="AO421" s="238"/>
      <c r="AP421" s="426"/>
      <c r="AQ421" s="223"/>
    </row>
    <row r="422" spans="1:43" s="15" customFormat="1">
      <c r="A422" s="105"/>
      <c r="B422" s="105"/>
      <c r="D422" s="97"/>
      <c r="E422" s="156"/>
      <c r="I422" s="148"/>
      <c r="J422" s="148"/>
      <c r="K422" s="148"/>
      <c r="L422" s="148"/>
      <c r="M422" s="148"/>
      <c r="N422" s="148"/>
      <c r="O422" s="148"/>
      <c r="AC422" s="148"/>
      <c r="AD422" s="94"/>
      <c r="AE422" s="94"/>
      <c r="AF422" s="94"/>
      <c r="AG422" s="94"/>
      <c r="AH422" s="94"/>
      <c r="AI422" s="94"/>
      <c r="AJ422" s="94"/>
      <c r="AK422" s="94"/>
      <c r="AL422" s="94"/>
      <c r="AM422" s="94"/>
      <c r="AN422" s="94"/>
      <c r="AO422" s="238"/>
      <c r="AP422" s="426"/>
      <c r="AQ422" s="223"/>
    </row>
    <row r="423" spans="1:43" s="15" customFormat="1">
      <c r="A423" s="105"/>
      <c r="B423" s="105"/>
      <c r="D423" s="97"/>
      <c r="E423" s="156"/>
      <c r="I423" s="148"/>
      <c r="J423" s="148"/>
      <c r="K423" s="148"/>
      <c r="L423" s="148"/>
      <c r="M423" s="148"/>
      <c r="N423" s="148"/>
      <c r="O423" s="148"/>
      <c r="AC423" s="148"/>
      <c r="AD423" s="94"/>
      <c r="AE423" s="94"/>
      <c r="AF423" s="94"/>
      <c r="AG423" s="94"/>
      <c r="AH423" s="94"/>
      <c r="AI423" s="94"/>
      <c r="AJ423" s="94"/>
      <c r="AK423" s="94"/>
      <c r="AL423" s="94"/>
      <c r="AM423" s="94"/>
      <c r="AN423" s="94"/>
      <c r="AO423" s="238"/>
      <c r="AP423" s="426"/>
      <c r="AQ423" s="223"/>
    </row>
    <row r="424" spans="1:43" s="15" customFormat="1">
      <c r="A424" s="105"/>
      <c r="B424" s="105"/>
      <c r="D424" s="97"/>
      <c r="E424" s="156"/>
      <c r="I424" s="148"/>
      <c r="J424" s="148"/>
      <c r="K424" s="148"/>
      <c r="L424" s="148"/>
      <c r="M424" s="148"/>
      <c r="N424" s="148"/>
      <c r="O424" s="148"/>
      <c r="AC424" s="148"/>
      <c r="AD424" s="94"/>
      <c r="AE424" s="94"/>
      <c r="AF424" s="94"/>
      <c r="AG424" s="94"/>
      <c r="AH424" s="94"/>
      <c r="AI424" s="94"/>
      <c r="AJ424" s="94"/>
      <c r="AK424" s="94"/>
      <c r="AL424" s="94"/>
      <c r="AM424" s="94"/>
      <c r="AN424" s="94"/>
      <c r="AO424" s="238"/>
      <c r="AP424" s="426"/>
      <c r="AQ424" s="223"/>
    </row>
    <row r="425" spans="1:43" s="15" customFormat="1">
      <c r="A425" s="105"/>
      <c r="B425" s="105"/>
      <c r="D425" s="97"/>
      <c r="E425" s="156"/>
      <c r="I425" s="148"/>
      <c r="J425" s="148"/>
      <c r="K425" s="148"/>
      <c r="L425" s="148"/>
      <c r="M425" s="148"/>
      <c r="N425" s="148"/>
      <c r="O425" s="148"/>
      <c r="AC425" s="148"/>
      <c r="AD425" s="94"/>
      <c r="AE425" s="94"/>
      <c r="AF425" s="94"/>
      <c r="AG425" s="94"/>
      <c r="AH425" s="94"/>
      <c r="AI425" s="94"/>
      <c r="AJ425" s="94"/>
      <c r="AK425" s="94"/>
      <c r="AL425" s="94"/>
      <c r="AM425" s="94"/>
      <c r="AN425" s="94"/>
      <c r="AO425" s="238"/>
      <c r="AP425" s="426"/>
      <c r="AQ425" s="223"/>
    </row>
    <row r="426" spans="1:43" s="15" customFormat="1">
      <c r="A426" s="105"/>
      <c r="B426" s="105"/>
      <c r="D426" s="97"/>
      <c r="E426" s="156"/>
      <c r="I426" s="148"/>
      <c r="J426" s="148"/>
      <c r="K426" s="148"/>
      <c r="L426" s="148"/>
      <c r="M426" s="148"/>
      <c r="N426" s="148"/>
      <c r="O426" s="148"/>
      <c r="AC426" s="148"/>
      <c r="AD426" s="94"/>
      <c r="AE426" s="94"/>
      <c r="AF426" s="94"/>
      <c r="AG426" s="94"/>
      <c r="AH426" s="94"/>
      <c r="AI426" s="94"/>
      <c r="AJ426" s="94"/>
      <c r="AK426" s="94"/>
      <c r="AL426" s="94"/>
      <c r="AM426" s="94"/>
      <c r="AN426" s="94"/>
      <c r="AO426" s="238"/>
      <c r="AP426" s="426"/>
      <c r="AQ426" s="223"/>
    </row>
    <row r="427" spans="1:43" s="15" customFormat="1">
      <c r="A427" s="105"/>
      <c r="B427" s="105"/>
      <c r="D427" s="97"/>
      <c r="E427" s="156"/>
      <c r="I427" s="148"/>
      <c r="J427" s="148"/>
      <c r="K427" s="148"/>
      <c r="L427" s="148"/>
      <c r="M427" s="148"/>
      <c r="N427" s="148"/>
      <c r="O427" s="148"/>
      <c r="AC427" s="148"/>
      <c r="AD427" s="94"/>
      <c r="AE427" s="94"/>
      <c r="AF427" s="94"/>
      <c r="AG427" s="94"/>
      <c r="AH427" s="94"/>
      <c r="AI427" s="94"/>
      <c r="AJ427" s="94"/>
      <c r="AK427" s="94"/>
      <c r="AL427" s="94"/>
      <c r="AM427" s="94"/>
      <c r="AN427" s="94"/>
      <c r="AO427" s="238"/>
      <c r="AP427" s="426"/>
      <c r="AQ427" s="223"/>
    </row>
    <row r="428" spans="1:43" s="15" customFormat="1">
      <c r="A428" s="105"/>
      <c r="B428" s="105"/>
      <c r="D428" s="97"/>
      <c r="E428" s="156"/>
      <c r="I428" s="148"/>
      <c r="J428" s="148"/>
      <c r="K428" s="148"/>
      <c r="L428" s="148"/>
      <c r="M428" s="148"/>
      <c r="N428" s="148"/>
      <c r="O428" s="148"/>
      <c r="AC428" s="148"/>
      <c r="AD428" s="94"/>
      <c r="AE428" s="94"/>
      <c r="AF428" s="94"/>
      <c r="AG428" s="94"/>
      <c r="AH428" s="94"/>
      <c r="AI428" s="94"/>
      <c r="AJ428" s="94"/>
      <c r="AK428" s="94"/>
      <c r="AL428" s="94"/>
      <c r="AM428" s="94"/>
      <c r="AN428" s="94"/>
      <c r="AO428" s="238"/>
      <c r="AP428" s="426"/>
      <c r="AQ428" s="223"/>
    </row>
    <row r="429" spans="1:43" s="15" customFormat="1">
      <c r="A429" s="105"/>
      <c r="B429" s="105"/>
      <c r="D429" s="97"/>
      <c r="E429" s="156"/>
      <c r="I429" s="148"/>
      <c r="J429" s="148"/>
      <c r="K429" s="148"/>
      <c r="L429" s="148"/>
      <c r="M429" s="148"/>
      <c r="N429" s="148"/>
      <c r="O429" s="148"/>
      <c r="AC429" s="148"/>
      <c r="AD429" s="94"/>
      <c r="AE429" s="94"/>
      <c r="AF429" s="94"/>
      <c r="AG429" s="94"/>
      <c r="AH429" s="94"/>
      <c r="AI429" s="94"/>
      <c r="AJ429" s="94"/>
      <c r="AK429" s="94"/>
      <c r="AL429" s="94"/>
      <c r="AM429" s="94"/>
      <c r="AN429" s="94"/>
      <c r="AO429" s="238"/>
      <c r="AP429" s="426"/>
      <c r="AQ429" s="223"/>
    </row>
    <row r="430" spans="1:43" s="15" customFormat="1">
      <c r="A430" s="105"/>
      <c r="B430" s="105"/>
      <c r="D430" s="97"/>
      <c r="E430" s="156"/>
      <c r="I430" s="148"/>
      <c r="J430" s="148"/>
      <c r="K430" s="148"/>
      <c r="L430" s="148"/>
      <c r="M430" s="148"/>
      <c r="N430" s="148"/>
      <c r="O430" s="148"/>
      <c r="AC430" s="148"/>
      <c r="AD430" s="94"/>
      <c r="AE430" s="94"/>
      <c r="AF430" s="94"/>
      <c r="AG430" s="94"/>
      <c r="AH430" s="94"/>
      <c r="AI430" s="94"/>
      <c r="AJ430" s="94"/>
      <c r="AK430" s="94"/>
      <c r="AL430" s="94"/>
      <c r="AM430" s="94"/>
      <c r="AN430" s="94"/>
      <c r="AO430" s="238"/>
      <c r="AP430" s="426"/>
      <c r="AQ430" s="223"/>
    </row>
    <row r="431" spans="1:43" s="15" customFormat="1">
      <c r="A431" s="105"/>
      <c r="B431" s="105"/>
      <c r="D431" s="97"/>
      <c r="E431" s="156"/>
      <c r="I431" s="148"/>
      <c r="J431" s="148"/>
      <c r="K431" s="148"/>
      <c r="L431" s="148"/>
      <c r="M431" s="148"/>
      <c r="N431" s="148"/>
      <c r="O431" s="148"/>
      <c r="AC431" s="148"/>
      <c r="AD431" s="94"/>
      <c r="AE431" s="94"/>
      <c r="AF431" s="94"/>
      <c r="AG431" s="94"/>
      <c r="AH431" s="94"/>
      <c r="AI431" s="94"/>
      <c r="AJ431" s="94"/>
      <c r="AK431" s="94"/>
      <c r="AL431" s="94"/>
      <c r="AM431" s="94"/>
      <c r="AN431" s="94"/>
      <c r="AO431" s="238"/>
      <c r="AP431" s="426"/>
      <c r="AQ431" s="223"/>
    </row>
    <row r="432" spans="1:43" s="15" customFormat="1">
      <c r="A432" s="105"/>
      <c r="B432" s="105"/>
      <c r="D432" s="97"/>
      <c r="E432" s="156"/>
      <c r="I432" s="148"/>
      <c r="J432" s="148"/>
      <c r="K432" s="148"/>
      <c r="L432" s="148"/>
      <c r="M432" s="148"/>
      <c r="N432" s="148"/>
      <c r="O432" s="148"/>
      <c r="AC432" s="148"/>
      <c r="AD432" s="94"/>
      <c r="AE432" s="94"/>
      <c r="AF432" s="94"/>
      <c r="AG432" s="94"/>
      <c r="AH432" s="94"/>
      <c r="AI432" s="94"/>
      <c r="AJ432" s="94"/>
      <c r="AK432" s="94"/>
      <c r="AL432" s="94"/>
      <c r="AM432" s="94"/>
      <c r="AN432" s="94"/>
      <c r="AO432" s="238"/>
      <c r="AP432" s="426"/>
      <c r="AQ432" s="223"/>
    </row>
    <row r="433" spans="1:43" s="15" customFormat="1">
      <c r="A433" s="105"/>
      <c r="B433" s="105"/>
      <c r="D433" s="97"/>
      <c r="E433" s="156"/>
      <c r="I433" s="148"/>
      <c r="J433" s="148"/>
      <c r="K433" s="148"/>
      <c r="L433" s="148"/>
      <c r="M433" s="148"/>
      <c r="N433" s="148"/>
      <c r="O433" s="148"/>
      <c r="AC433" s="148"/>
      <c r="AD433" s="94"/>
      <c r="AE433" s="94"/>
      <c r="AF433" s="94"/>
      <c r="AG433" s="94"/>
      <c r="AH433" s="94"/>
      <c r="AI433" s="94"/>
      <c r="AJ433" s="94"/>
      <c r="AK433" s="94"/>
      <c r="AL433" s="94"/>
      <c r="AM433" s="94"/>
      <c r="AN433" s="94"/>
      <c r="AO433" s="238"/>
      <c r="AP433" s="426"/>
      <c r="AQ433" s="223"/>
    </row>
    <row r="434" spans="1:43" s="15" customFormat="1">
      <c r="A434" s="105"/>
      <c r="B434" s="105"/>
      <c r="D434" s="97"/>
      <c r="E434" s="156"/>
      <c r="I434" s="148"/>
      <c r="J434" s="148"/>
      <c r="K434" s="148"/>
      <c r="L434" s="148"/>
      <c r="M434" s="148"/>
      <c r="N434" s="148"/>
      <c r="O434" s="148"/>
      <c r="AC434" s="148"/>
      <c r="AD434" s="94"/>
      <c r="AE434" s="94"/>
      <c r="AF434" s="94"/>
      <c r="AG434" s="94"/>
      <c r="AH434" s="94"/>
      <c r="AI434" s="94"/>
      <c r="AJ434" s="94"/>
      <c r="AK434" s="94"/>
      <c r="AL434" s="94"/>
      <c r="AM434" s="94"/>
      <c r="AN434" s="94"/>
      <c r="AO434" s="238"/>
      <c r="AP434" s="426"/>
      <c r="AQ434" s="223"/>
    </row>
    <row r="435" spans="1:43" s="15" customFormat="1">
      <c r="A435" s="105"/>
      <c r="B435" s="105"/>
      <c r="D435" s="97"/>
      <c r="E435" s="156"/>
      <c r="I435" s="148"/>
      <c r="J435" s="148"/>
      <c r="K435" s="148"/>
      <c r="L435" s="148"/>
      <c r="M435" s="148"/>
      <c r="N435" s="148"/>
      <c r="O435" s="148"/>
      <c r="AC435" s="148"/>
      <c r="AD435" s="94"/>
      <c r="AE435" s="94"/>
      <c r="AF435" s="94"/>
      <c r="AG435" s="94"/>
      <c r="AH435" s="94"/>
      <c r="AI435" s="94"/>
      <c r="AJ435" s="94"/>
      <c r="AK435" s="94"/>
      <c r="AL435" s="94"/>
      <c r="AM435" s="94"/>
      <c r="AN435" s="94"/>
      <c r="AO435" s="238"/>
      <c r="AP435" s="426"/>
      <c r="AQ435" s="223"/>
    </row>
    <row r="436" spans="1:43" s="15" customFormat="1">
      <c r="A436" s="105"/>
      <c r="B436" s="105"/>
      <c r="D436" s="97"/>
      <c r="E436" s="156"/>
      <c r="I436" s="148"/>
      <c r="J436" s="148"/>
      <c r="K436" s="148"/>
      <c r="L436" s="148"/>
      <c r="M436" s="148"/>
      <c r="N436" s="148"/>
      <c r="O436" s="148"/>
      <c r="AC436" s="148"/>
      <c r="AD436" s="94"/>
      <c r="AE436" s="94"/>
      <c r="AF436" s="94"/>
      <c r="AG436" s="94"/>
      <c r="AH436" s="94"/>
      <c r="AI436" s="94"/>
      <c r="AJ436" s="94"/>
      <c r="AK436" s="94"/>
      <c r="AL436" s="94"/>
      <c r="AM436" s="94"/>
      <c r="AN436" s="94"/>
      <c r="AO436" s="238"/>
      <c r="AP436" s="426"/>
      <c r="AQ436" s="223"/>
    </row>
    <row r="437" spans="1:43" s="15" customFormat="1">
      <c r="A437" s="105"/>
      <c r="B437" s="105"/>
      <c r="D437" s="97"/>
      <c r="E437" s="156"/>
      <c r="I437" s="148"/>
      <c r="J437" s="148"/>
      <c r="K437" s="148"/>
      <c r="L437" s="148"/>
      <c r="M437" s="148"/>
      <c r="N437" s="148"/>
      <c r="O437" s="148"/>
      <c r="AC437" s="148"/>
      <c r="AD437" s="94"/>
      <c r="AE437" s="94"/>
      <c r="AF437" s="94"/>
      <c r="AG437" s="94"/>
      <c r="AH437" s="94"/>
      <c r="AI437" s="94"/>
      <c r="AJ437" s="94"/>
      <c r="AK437" s="94"/>
      <c r="AL437" s="94"/>
      <c r="AM437" s="94"/>
      <c r="AN437" s="94"/>
      <c r="AO437" s="238"/>
      <c r="AP437" s="426"/>
      <c r="AQ437" s="223"/>
    </row>
    <row r="438" spans="1:43" s="15" customFormat="1">
      <c r="A438" s="105"/>
      <c r="B438" s="105"/>
      <c r="D438" s="97"/>
      <c r="E438" s="156"/>
      <c r="I438" s="148"/>
      <c r="J438" s="148"/>
      <c r="K438" s="148"/>
      <c r="L438" s="148"/>
      <c r="M438" s="148"/>
      <c r="N438" s="148"/>
      <c r="O438" s="148"/>
      <c r="AC438" s="148"/>
      <c r="AD438" s="94"/>
      <c r="AE438" s="94"/>
      <c r="AF438" s="94"/>
      <c r="AG438" s="94"/>
      <c r="AH438" s="94"/>
      <c r="AI438" s="94"/>
      <c r="AJ438" s="94"/>
      <c r="AK438" s="94"/>
      <c r="AL438" s="94"/>
      <c r="AM438" s="94"/>
      <c r="AN438" s="94"/>
      <c r="AO438" s="238"/>
      <c r="AP438" s="426"/>
      <c r="AQ438" s="223"/>
    </row>
    <row r="439" spans="1:43" s="15" customFormat="1">
      <c r="A439" s="105"/>
      <c r="B439" s="105"/>
      <c r="D439" s="97"/>
      <c r="E439" s="156"/>
      <c r="I439" s="148"/>
      <c r="J439" s="148"/>
      <c r="K439" s="148"/>
      <c r="L439" s="148"/>
      <c r="M439" s="148"/>
      <c r="N439" s="148"/>
      <c r="O439" s="148"/>
      <c r="AC439" s="148"/>
      <c r="AD439" s="94"/>
      <c r="AE439" s="94"/>
      <c r="AF439" s="94"/>
      <c r="AG439" s="94"/>
      <c r="AH439" s="94"/>
      <c r="AI439" s="94"/>
      <c r="AJ439" s="94"/>
      <c r="AK439" s="94"/>
      <c r="AL439" s="94"/>
      <c r="AM439" s="94"/>
      <c r="AN439" s="94"/>
      <c r="AO439" s="238"/>
      <c r="AP439" s="426"/>
      <c r="AQ439" s="223"/>
    </row>
    <row r="440" spans="1:43" s="15" customFormat="1">
      <c r="A440" s="105"/>
      <c r="B440" s="105"/>
      <c r="D440" s="97"/>
      <c r="E440" s="156"/>
      <c r="I440" s="148"/>
      <c r="J440" s="148"/>
      <c r="K440" s="148"/>
      <c r="L440" s="148"/>
      <c r="M440" s="148"/>
      <c r="N440" s="148"/>
      <c r="O440" s="148"/>
      <c r="AC440" s="148"/>
      <c r="AD440" s="94"/>
      <c r="AE440" s="94"/>
      <c r="AF440" s="94"/>
      <c r="AG440" s="94"/>
      <c r="AH440" s="94"/>
      <c r="AI440" s="94"/>
      <c r="AJ440" s="94"/>
      <c r="AK440" s="94"/>
      <c r="AL440" s="94"/>
      <c r="AM440" s="94"/>
      <c r="AN440" s="94"/>
      <c r="AO440" s="238"/>
      <c r="AP440" s="426"/>
      <c r="AQ440" s="223"/>
    </row>
    <row r="441" spans="1:43" s="15" customFormat="1">
      <c r="A441" s="105"/>
      <c r="B441" s="105"/>
      <c r="D441" s="97"/>
      <c r="E441" s="156"/>
      <c r="I441" s="148"/>
      <c r="J441" s="148"/>
      <c r="K441" s="148"/>
      <c r="L441" s="148"/>
      <c r="M441" s="148"/>
      <c r="N441" s="148"/>
      <c r="O441" s="148"/>
      <c r="AC441" s="148"/>
      <c r="AD441" s="94"/>
      <c r="AE441" s="94"/>
      <c r="AF441" s="94"/>
      <c r="AG441" s="94"/>
      <c r="AH441" s="94"/>
      <c r="AI441" s="94"/>
      <c r="AJ441" s="94"/>
      <c r="AK441" s="94"/>
      <c r="AL441" s="94"/>
      <c r="AM441" s="94"/>
      <c r="AN441" s="94"/>
      <c r="AO441" s="238"/>
      <c r="AP441" s="426"/>
      <c r="AQ441" s="223"/>
    </row>
    <row r="442" spans="1:43" s="15" customFormat="1">
      <c r="A442" s="105"/>
      <c r="B442" s="105"/>
      <c r="D442" s="97"/>
      <c r="E442" s="156"/>
      <c r="I442" s="148"/>
      <c r="J442" s="148"/>
      <c r="K442" s="148"/>
      <c r="L442" s="148"/>
      <c r="M442" s="148"/>
      <c r="N442" s="148"/>
      <c r="O442" s="148"/>
      <c r="AC442" s="148"/>
      <c r="AD442" s="94"/>
      <c r="AE442" s="94"/>
      <c r="AF442" s="94"/>
      <c r="AG442" s="94"/>
      <c r="AH442" s="94"/>
      <c r="AI442" s="94"/>
      <c r="AJ442" s="94"/>
      <c r="AK442" s="94"/>
      <c r="AL442" s="94"/>
      <c r="AM442" s="94"/>
      <c r="AN442" s="94"/>
      <c r="AO442" s="238"/>
      <c r="AP442" s="426"/>
      <c r="AQ442" s="223"/>
    </row>
    <row r="443" spans="1:43" s="15" customFormat="1">
      <c r="A443" s="105"/>
      <c r="B443" s="105"/>
      <c r="D443" s="97"/>
      <c r="E443" s="156"/>
      <c r="I443" s="148"/>
      <c r="J443" s="148"/>
      <c r="K443" s="148"/>
      <c r="L443" s="148"/>
      <c r="M443" s="148"/>
      <c r="N443" s="148"/>
      <c r="O443" s="148"/>
      <c r="AC443" s="148"/>
      <c r="AD443" s="94"/>
      <c r="AE443" s="94"/>
      <c r="AF443" s="94"/>
      <c r="AG443" s="94"/>
      <c r="AH443" s="94"/>
      <c r="AI443" s="94"/>
      <c r="AJ443" s="94"/>
      <c r="AK443" s="94"/>
      <c r="AL443" s="94"/>
      <c r="AM443" s="94"/>
      <c r="AN443" s="94"/>
      <c r="AO443" s="238"/>
      <c r="AP443" s="426"/>
      <c r="AQ443" s="223"/>
    </row>
    <row r="444" spans="1:43" s="15" customFormat="1">
      <c r="A444" s="105"/>
      <c r="B444" s="105"/>
      <c r="D444" s="97"/>
      <c r="E444" s="156"/>
      <c r="I444" s="148"/>
      <c r="J444" s="148"/>
      <c r="K444" s="148"/>
      <c r="L444" s="148"/>
      <c r="M444" s="148"/>
      <c r="N444" s="148"/>
      <c r="O444" s="148"/>
      <c r="AC444" s="148"/>
      <c r="AD444" s="94"/>
      <c r="AE444" s="94"/>
      <c r="AF444" s="94"/>
      <c r="AG444" s="94"/>
      <c r="AH444" s="94"/>
      <c r="AI444" s="94"/>
      <c r="AJ444" s="94"/>
      <c r="AK444" s="94"/>
      <c r="AL444" s="94"/>
      <c r="AM444" s="94"/>
      <c r="AN444" s="94"/>
      <c r="AO444" s="238"/>
      <c r="AP444" s="426"/>
      <c r="AQ444" s="223"/>
    </row>
    <row r="445" spans="1:43" s="15" customFormat="1">
      <c r="A445" s="105"/>
      <c r="B445" s="105"/>
      <c r="D445" s="97"/>
      <c r="E445" s="156"/>
      <c r="I445" s="148"/>
      <c r="J445" s="148"/>
      <c r="K445" s="148"/>
      <c r="L445" s="148"/>
      <c r="M445" s="148"/>
      <c r="N445" s="148"/>
      <c r="O445" s="148"/>
      <c r="AC445" s="148"/>
      <c r="AD445" s="94"/>
      <c r="AE445" s="94"/>
      <c r="AF445" s="94"/>
      <c r="AG445" s="94"/>
      <c r="AH445" s="94"/>
      <c r="AI445" s="94"/>
      <c r="AJ445" s="94"/>
      <c r="AK445" s="94"/>
      <c r="AL445" s="94"/>
      <c r="AM445" s="94"/>
      <c r="AN445" s="94"/>
      <c r="AO445" s="238"/>
      <c r="AP445" s="426"/>
      <c r="AQ445" s="223"/>
    </row>
    <row r="446" spans="1:43" s="15" customFormat="1">
      <c r="A446" s="105"/>
      <c r="B446" s="105"/>
      <c r="D446" s="97"/>
      <c r="E446" s="156"/>
      <c r="I446" s="148"/>
      <c r="J446" s="148"/>
      <c r="K446" s="148"/>
      <c r="L446" s="148"/>
      <c r="M446" s="148"/>
      <c r="N446" s="148"/>
      <c r="O446" s="148"/>
      <c r="AC446" s="148"/>
      <c r="AD446" s="94"/>
      <c r="AE446" s="94"/>
      <c r="AF446" s="94"/>
      <c r="AG446" s="94"/>
      <c r="AH446" s="94"/>
      <c r="AI446" s="94"/>
      <c r="AJ446" s="94"/>
      <c r="AK446" s="94"/>
      <c r="AL446" s="94"/>
      <c r="AM446" s="94"/>
      <c r="AN446" s="94"/>
      <c r="AO446" s="238"/>
      <c r="AP446" s="426"/>
      <c r="AQ446" s="223"/>
    </row>
    <row r="447" spans="1:43" s="15" customFormat="1">
      <c r="A447" s="105"/>
      <c r="B447" s="105"/>
      <c r="D447" s="97"/>
      <c r="E447" s="156"/>
      <c r="I447" s="148"/>
      <c r="J447" s="148"/>
      <c r="K447" s="148"/>
      <c r="L447" s="148"/>
      <c r="M447" s="148"/>
      <c r="N447" s="148"/>
      <c r="O447" s="148"/>
      <c r="AC447" s="148"/>
      <c r="AD447" s="94"/>
      <c r="AE447" s="94"/>
      <c r="AF447" s="94"/>
      <c r="AG447" s="94"/>
      <c r="AH447" s="94"/>
      <c r="AI447" s="94"/>
      <c r="AJ447" s="94"/>
      <c r="AK447" s="94"/>
      <c r="AL447" s="94"/>
      <c r="AM447" s="94"/>
      <c r="AN447" s="94"/>
      <c r="AO447" s="238"/>
      <c r="AP447" s="426"/>
      <c r="AQ447" s="223"/>
    </row>
    <row r="448" spans="1:43" s="15" customFormat="1">
      <c r="A448" s="105"/>
      <c r="B448" s="105"/>
      <c r="D448" s="97"/>
      <c r="E448" s="156"/>
      <c r="I448" s="148"/>
      <c r="J448" s="148"/>
      <c r="K448" s="148"/>
      <c r="L448" s="148"/>
      <c r="M448" s="148"/>
      <c r="N448" s="148"/>
      <c r="O448" s="148"/>
      <c r="AC448" s="148"/>
      <c r="AD448" s="94"/>
      <c r="AE448" s="94"/>
      <c r="AF448" s="94"/>
      <c r="AG448" s="94"/>
      <c r="AH448" s="94"/>
      <c r="AI448" s="94"/>
      <c r="AJ448" s="94"/>
      <c r="AK448" s="94"/>
      <c r="AL448" s="94"/>
      <c r="AM448" s="94"/>
      <c r="AN448" s="94"/>
      <c r="AO448" s="238"/>
      <c r="AP448" s="426"/>
      <c r="AQ448" s="223"/>
    </row>
    <row r="449" spans="1:43" s="15" customFormat="1">
      <c r="A449" s="105"/>
      <c r="B449" s="105"/>
      <c r="D449" s="97"/>
      <c r="E449" s="156"/>
      <c r="I449" s="148"/>
      <c r="J449" s="148"/>
      <c r="K449" s="148"/>
      <c r="L449" s="148"/>
      <c r="M449" s="148"/>
      <c r="N449" s="148"/>
      <c r="O449" s="148"/>
      <c r="AC449" s="148"/>
      <c r="AD449" s="94"/>
      <c r="AE449" s="94"/>
      <c r="AF449" s="94"/>
      <c r="AG449" s="94"/>
      <c r="AH449" s="94"/>
      <c r="AI449" s="94"/>
      <c r="AJ449" s="94"/>
      <c r="AK449" s="94"/>
      <c r="AL449" s="94"/>
      <c r="AM449" s="94"/>
      <c r="AN449" s="94"/>
      <c r="AO449" s="238"/>
      <c r="AP449" s="426"/>
      <c r="AQ449" s="223"/>
    </row>
    <row r="450" spans="1:43" s="15" customFormat="1">
      <c r="A450" s="105"/>
      <c r="B450" s="105"/>
      <c r="D450" s="97"/>
      <c r="E450" s="156"/>
      <c r="I450" s="148"/>
      <c r="J450" s="148"/>
      <c r="K450" s="148"/>
      <c r="L450" s="148"/>
      <c r="M450" s="148"/>
      <c r="N450" s="148"/>
      <c r="O450" s="148"/>
      <c r="AC450" s="148"/>
      <c r="AD450" s="94"/>
      <c r="AE450" s="94"/>
      <c r="AF450" s="94"/>
      <c r="AG450" s="94"/>
      <c r="AH450" s="94"/>
      <c r="AI450" s="94"/>
      <c r="AJ450" s="94"/>
      <c r="AK450" s="94"/>
      <c r="AL450" s="94"/>
      <c r="AM450" s="94"/>
      <c r="AN450" s="94"/>
      <c r="AO450" s="238"/>
      <c r="AP450" s="426"/>
      <c r="AQ450" s="223"/>
    </row>
    <row r="451" spans="1:43" s="15" customFormat="1">
      <c r="A451" s="105"/>
      <c r="B451" s="105"/>
      <c r="D451" s="97"/>
      <c r="E451" s="156"/>
      <c r="I451" s="148"/>
      <c r="J451" s="148"/>
      <c r="K451" s="148"/>
      <c r="L451" s="148"/>
      <c r="M451" s="148"/>
      <c r="N451" s="148"/>
      <c r="O451" s="148"/>
      <c r="AC451" s="148"/>
      <c r="AD451" s="94"/>
      <c r="AE451" s="94"/>
      <c r="AF451" s="94"/>
      <c r="AG451" s="94"/>
      <c r="AH451" s="94"/>
      <c r="AI451" s="94"/>
      <c r="AJ451" s="94"/>
      <c r="AK451" s="94"/>
      <c r="AL451" s="94"/>
      <c r="AM451" s="94"/>
      <c r="AN451" s="94"/>
      <c r="AO451" s="238"/>
      <c r="AP451" s="426"/>
      <c r="AQ451" s="223"/>
    </row>
    <row r="452" spans="1:43" s="15" customFormat="1">
      <c r="A452" s="105"/>
      <c r="B452" s="105"/>
      <c r="D452" s="97"/>
      <c r="E452" s="156"/>
      <c r="I452" s="148"/>
      <c r="J452" s="148"/>
      <c r="K452" s="148"/>
      <c r="L452" s="148"/>
      <c r="M452" s="148"/>
      <c r="N452" s="148"/>
      <c r="O452" s="148"/>
      <c r="AC452" s="148"/>
      <c r="AD452" s="94"/>
      <c r="AE452" s="94"/>
      <c r="AF452" s="94"/>
      <c r="AG452" s="94"/>
      <c r="AH452" s="94"/>
      <c r="AI452" s="94"/>
      <c r="AJ452" s="94"/>
      <c r="AK452" s="94"/>
      <c r="AL452" s="94"/>
      <c r="AM452" s="94"/>
      <c r="AN452" s="94"/>
      <c r="AO452" s="238"/>
      <c r="AP452" s="426"/>
      <c r="AQ452" s="223"/>
    </row>
    <row r="453" spans="1:43" s="15" customFormat="1">
      <c r="A453" s="105"/>
      <c r="B453" s="105"/>
      <c r="D453" s="97"/>
      <c r="E453" s="156"/>
      <c r="I453" s="148"/>
      <c r="J453" s="148"/>
      <c r="K453" s="148"/>
      <c r="L453" s="148"/>
      <c r="M453" s="148"/>
      <c r="N453" s="148"/>
      <c r="O453" s="148"/>
      <c r="AC453" s="148"/>
      <c r="AD453" s="94"/>
      <c r="AE453" s="94"/>
      <c r="AF453" s="94"/>
      <c r="AG453" s="94"/>
      <c r="AH453" s="94"/>
      <c r="AI453" s="94"/>
      <c r="AJ453" s="94"/>
      <c r="AK453" s="94"/>
      <c r="AL453" s="94"/>
      <c r="AM453" s="94"/>
      <c r="AN453" s="94"/>
      <c r="AO453" s="238"/>
      <c r="AP453" s="426"/>
      <c r="AQ453" s="223"/>
    </row>
    <row r="454" spans="1:43" s="15" customFormat="1">
      <c r="A454" s="105"/>
      <c r="B454" s="105"/>
      <c r="D454" s="97"/>
      <c r="E454" s="156"/>
      <c r="I454" s="148"/>
      <c r="J454" s="148"/>
      <c r="K454" s="148"/>
      <c r="L454" s="148"/>
      <c r="M454" s="148"/>
      <c r="N454" s="148"/>
      <c r="O454" s="148"/>
      <c r="AC454" s="148"/>
      <c r="AD454" s="94"/>
      <c r="AE454" s="94"/>
      <c r="AF454" s="94"/>
      <c r="AG454" s="94"/>
      <c r="AH454" s="94"/>
      <c r="AI454" s="94"/>
      <c r="AJ454" s="94"/>
      <c r="AK454" s="94"/>
      <c r="AL454" s="94"/>
      <c r="AM454" s="94"/>
      <c r="AN454" s="94"/>
      <c r="AO454" s="238"/>
      <c r="AP454" s="426"/>
      <c r="AQ454" s="223"/>
    </row>
    <row r="455" spans="1:43" s="15" customFormat="1">
      <c r="A455" s="105"/>
      <c r="B455" s="105"/>
      <c r="D455" s="97"/>
      <c r="E455" s="156"/>
      <c r="I455" s="148"/>
      <c r="J455" s="148"/>
      <c r="K455" s="148"/>
      <c r="L455" s="148"/>
      <c r="M455" s="148"/>
      <c r="N455" s="148"/>
      <c r="O455" s="148"/>
      <c r="AC455" s="148"/>
      <c r="AD455" s="94"/>
      <c r="AE455" s="94"/>
      <c r="AF455" s="94"/>
      <c r="AG455" s="94"/>
      <c r="AH455" s="94"/>
      <c r="AI455" s="94"/>
      <c r="AJ455" s="94"/>
      <c r="AK455" s="94"/>
      <c r="AL455" s="94"/>
      <c r="AM455" s="94"/>
      <c r="AN455" s="94"/>
      <c r="AO455" s="238"/>
      <c r="AP455" s="426"/>
      <c r="AQ455" s="223"/>
    </row>
    <row r="456" spans="1:43" s="15" customFormat="1">
      <c r="A456" s="105"/>
      <c r="B456" s="105"/>
      <c r="D456" s="97"/>
      <c r="E456" s="156"/>
      <c r="I456" s="148"/>
      <c r="J456" s="148"/>
      <c r="K456" s="148"/>
      <c r="L456" s="148"/>
      <c r="M456" s="148"/>
      <c r="N456" s="148"/>
      <c r="O456" s="148"/>
      <c r="AC456" s="148"/>
      <c r="AD456" s="94"/>
      <c r="AE456" s="94"/>
      <c r="AF456" s="94"/>
      <c r="AG456" s="94"/>
      <c r="AH456" s="94"/>
      <c r="AI456" s="94"/>
      <c r="AJ456" s="94"/>
      <c r="AK456" s="94"/>
      <c r="AL456" s="94"/>
      <c r="AM456" s="94"/>
      <c r="AN456" s="94"/>
      <c r="AO456" s="238"/>
      <c r="AP456" s="426"/>
      <c r="AQ456" s="223"/>
    </row>
    <row r="457" spans="1:43" s="15" customFormat="1">
      <c r="A457" s="105"/>
      <c r="B457" s="105"/>
      <c r="D457" s="97"/>
      <c r="E457" s="156"/>
      <c r="I457" s="148"/>
      <c r="J457" s="148"/>
      <c r="K457" s="148"/>
      <c r="L457" s="148"/>
      <c r="M457" s="148"/>
      <c r="N457" s="148"/>
      <c r="O457" s="148"/>
      <c r="AC457" s="148"/>
      <c r="AD457" s="94"/>
      <c r="AE457" s="94"/>
      <c r="AF457" s="94"/>
      <c r="AG457" s="94"/>
      <c r="AH457" s="94"/>
      <c r="AI457" s="94"/>
      <c r="AJ457" s="94"/>
      <c r="AK457" s="94"/>
      <c r="AL457" s="94"/>
      <c r="AM457" s="94"/>
      <c r="AN457" s="94"/>
      <c r="AO457" s="238"/>
      <c r="AP457" s="426"/>
      <c r="AQ457" s="223"/>
    </row>
    <row r="458" spans="1:43" s="15" customFormat="1">
      <c r="A458" s="105"/>
      <c r="B458" s="105"/>
      <c r="D458" s="97"/>
      <c r="E458" s="156"/>
      <c r="I458" s="148"/>
      <c r="J458" s="148"/>
      <c r="K458" s="148"/>
      <c r="L458" s="148"/>
      <c r="M458" s="148"/>
      <c r="N458" s="148"/>
      <c r="O458" s="148"/>
      <c r="AC458" s="148"/>
      <c r="AD458" s="94"/>
      <c r="AE458" s="94"/>
      <c r="AF458" s="94"/>
      <c r="AG458" s="94"/>
      <c r="AH458" s="94"/>
      <c r="AI458" s="94"/>
      <c r="AJ458" s="94"/>
      <c r="AK458" s="94"/>
      <c r="AL458" s="94"/>
      <c r="AM458" s="94"/>
      <c r="AN458" s="94"/>
      <c r="AO458" s="238"/>
      <c r="AP458" s="426"/>
      <c r="AQ458" s="223"/>
    </row>
    <row r="459" spans="1:43" s="15" customFormat="1">
      <c r="A459" s="105"/>
      <c r="B459" s="105"/>
      <c r="D459" s="97"/>
      <c r="E459" s="156"/>
      <c r="I459" s="148"/>
      <c r="J459" s="148"/>
      <c r="K459" s="148"/>
      <c r="L459" s="148"/>
      <c r="M459" s="148"/>
      <c r="N459" s="148"/>
      <c r="O459" s="148"/>
      <c r="AC459" s="148"/>
      <c r="AD459" s="94"/>
      <c r="AE459" s="94"/>
      <c r="AF459" s="94"/>
      <c r="AG459" s="94"/>
      <c r="AH459" s="94"/>
      <c r="AI459" s="94"/>
      <c r="AJ459" s="94"/>
      <c r="AK459" s="94"/>
      <c r="AL459" s="94"/>
      <c r="AM459" s="94"/>
      <c r="AN459" s="94"/>
      <c r="AO459" s="238"/>
      <c r="AP459" s="426"/>
      <c r="AQ459" s="223"/>
    </row>
    <row r="460" spans="1:43" s="15" customFormat="1">
      <c r="A460" s="105"/>
      <c r="B460" s="105"/>
      <c r="D460" s="97"/>
      <c r="E460" s="156"/>
      <c r="I460" s="148"/>
      <c r="J460" s="148"/>
      <c r="K460" s="148"/>
      <c r="L460" s="148"/>
      <c r="M460" s="148"/>
      <c r="N460" s="148"/>
      <c r="O460" s="148"/>
      <c r="AC460" s="148"/>
      <c r="AD460" s="94"/>
      <c r="AE460" s="94"/>
      <c r="AF460" s="94"/>
      <c r="AG460" s="94"/>
      <c r="AH460" s="94"/>
      <c r="AI460" s="94"/>
      <c r="AJ460" s="94"/>
      <c r="AK460" s="94"/>
      <c r="AL460" s="94"/>
      <c r="AM460" s="94"/>
      <c r="AN460" s="94"/>
      <c r="AO460" s="238"/>
      <c r="AP460" s="426"/>
      <c r="AQ460" s="223"/>
    </row>
    <row r="461" spans="1:43" s="15" customFormat="1">
      <c r="A461" s="105"/>
      <c r="B461" s="105"/>
      <c r="D461" s="97"/>
      <c r="E461" s="156"/>
      <c r="I461" s="148"/>
      <c r="J461" s="148"/>
      <c r="K461" s="148"/>
      <c r="L461" s="148"/>
      <c r="M461" s="148"/>
      <c r="N461" s="148"/>
      <c r="O461" s="148"/>
      <c r="AC461" s="148"/>
      <c r="AD461" s="94"/>
      <c r="AE461" s="94"/>
      <c r="AF461" s="94"/>
      <c r="AG461" s="94"/>
      <c r="AH461" s="94"/>
      <c r="AI461" s="94"/>
      <c r="AJ461" s="94"/>
      <c r="AK461" s="94"/>
      <c r="AL461" s="94"/>
      <c r="AM461" s="94"/>
      <c r="AN461" s="94"/>
      <c r="AO461" s="238"/>
      <c r="AP461" s="426"/>
      <c r="AQ461" s="223"/>
    </row>
    <row r="462" spans="1:43" s="15" customFormat="1">
      <c r="A462" s="105"/>
      <c r="B462" s="105"/>
      <c r="D462" s="97"/>
      <c r="E462" s="156"/>
      <c r="I462" s="148"/>
      <c r="J462" s="148"/>
      <c r="K462" s="148"/>
      <c r="L462" s="148"/>
      <c r="M462" s="148"/>
      <c r="N462" s="148"/>
      <c r="O462" s="148"/>
      <c r="AC462" s="148"/>
      <c r="AD462" s="94"/>
      <c r="AE462" s="94"/>
      <c r="AF462" s="94"/>
      <c r="AG462" s="94"/>
      <c r="AH462" s="94"/>
      <c r="AI462" s="94"/>
      <c r="AJ462" s="94"/>
      <c r="AK462" s="94"/>
      <c r="AL462" s="94"/>
      <c r="AM462" s="94"/>
      <c r="AN462" s="94"/>
      <c r="AO462" s="238"/>
      <c r="AP462" s="426"/>
      <c r="AQ462" s="223"/>
    </row>
    <row r="463" spans="1:43" s="15" customFormat="1">
      <c r="A463" s="105"/>
      <c r="B463" s="105"/>
      <c r="D463" s="97"/>
      <c r="E463" s="156"/>
      <c r="I463" s="148"/>
      <c r="J463" s="148"/>
      <c r="K463" s="148"/>
      <c r="L463" s="148"/>
      <c r="M463" s="148"/>
      <c r="N463" s="148"/>
      <c r="O463" s="148"/>
      <c r="AC463" s="148"/>
      <c r="AD463" s="94"/>
      <c r="AE463" s="94"/>
      <c r="AF463" s="94"/>
      <c r="AG463" s="94"/>
      <c r="AH463" s="94"/>
      <c r="AI463" s="94"/>
      <c r="AJ463" s="94"/>
      <c r="AK463" s="94"/>
      <c r="AL463" s="94"/>
      <c r="AM463" s="94"/>
      <c r="AN463" s="94"/>
      <c r="AO463" s="238"/>
      <c r="AP463" s="426"/>
      <c r="AQ463" s="223"/>
    </row>
    <row r="464" spans="1:43" s="15" customFormat="1">
      <c r="A464" s="105"/>
      <c r="B464" s="105"/>
      <c r="D464" s="97"/>
      <c r="E464" s="156"/>
      <c r="I464" s="148"/>
      <c r="J464" s="148"/>
      <c r="K464" s="148"/>
      <c r="L464" s="148"/>
      <c r="M464" s="148"/>
      <c r="N464" s="148"/>
      <c r="O464" s="148"/>
      <c r="AC464" s="148"/>
      <c r="AD464" s="94"/>
      <c r="AE464" s="94"/>
      <c r="AF464" s="94"/>
      <c r="AG464" s="94"/>
      <c r="AH464" s="94"/>
      <c r="AI464" s="94"/>
      <c r="AJ464" s="94"/>
      <c r="AK464" s="94"/>
      <c r="AL464" s="94"/>
      <c r="AM464" s="94"/>
      <c r="AN464" s="94"/>
      <c r="AO464" s="238"/>
      <c r="AP464" s="426"/>
      <c r="AQ464" s="223"/>
    </row>
    <row r="465" spans="1:43" s="15" customFormat="1">
      <c r="A465" s="105"/>
      <c r="B465" s="105"/>
      <c r="D465" s="97"/>
      <c r="E465" s="156"/>
      <c r="I465" s="148"/>
      <c r="J465" s="148"/>
      <c r="K465" s="148"/>
      <c r="L465" s="148"/>
      <c r="M465" s="148"/>
      <c r="N465" s="148"/>
      <c r="O465" s="148"/>
      <c r="AC465" s="148"/>
      <c r="AD465" s="94"/>
      <c r="AE465" s="94"/>
      <c r="AF465" s="94"/>
      <c r="AG465" s="94"/>
      <c r="AH465" s="94"/>
      <c r="AI465" s="94"/>
      <c r="AJ465" s="94"/>
      <c r="AK465" s="94"/>
      <c r="AL465" s="94"/>
      <c r="AM465" s="94"/>
      <c r="AN465" s="94"/>
      <c r="AO465" s="238"/>
      <c r="AP465" s="426"/>
      <c r="AQ465" s="223"/>
    </row>
    <row r="466" spans="1:43" s="15" customFormat="1">
      <c r="A466" s="105"/>
      <c r="B466" s="105"/>
      <c r="D466" s="97"/>
      <c r="E466" s="156"/>
      <c r="I466" s="148"/>
      <c r="J466" s="148"/>
      <c r="K466" s="148"/>
      <c r="L466" s="148"/>
      <c r="M466" s="148"/>
      <c r="N466" s="148"/>
      <c r="O466" s="148"/>
      <c r="AC466" s="148"/>
      <c r="AD466" s="94"/>
      <c r="AE466" s="94"/>
      <c r="AF466" s="94"/>
      <c r="AG466" s="94"/>
      <c r="AH466" s="94"/>
      <c r="AI466" s="94"/>
      <c r="AJ466" s="94"/>
      <c r="AK466" s="94"/>
      <c r="AL466" s="94"/>
      <c r="AM466" s="94"/>
      <c r="AN466" s="94"/>
      <c r="AO466" s="238"/>
      <c r="AP466" s="426"/>
      <c r="AQ466" s="223"/>
    </row>
    <row r="467" spans="1:43" s="15" customFormat="1">
      <c r="A467" s="105"/>
      <c r="B467" s="105"/>
      <c r="D467" s="97"/>
      <c r="E467" s="156"/>
      <c r="I467" s="148"/>
      <c r="J467" s="148"/>
      <c r="K467" s="148"/>
      <c r="L467" s="148"/>
      <c r="M467" s="148"/>
      <c r="N467" s="148"/>
      <c r="O467" s="148"/>
      <c r="AC467" s="148"/>
      <c r="AD467" s="94"/>
      <c r="AE467" s="94"/>
      <c r="AF467" s="94"/>
      <c r="AG467" s="94"/>
      <c r="AH467" s="94"/>
      <c r="AI467" s="94"/>
      <c r="AJ467" s="94"/>
      <c r="AK467" s="94"/>
      <c r="AL467" s="94"/>
      <c r="AM467" s="94"/>
      <c r="AN467" s="94"/>
      <c r="AO467" s="238"/>
      <c r="AP467" s="426"/>
      <c r="AQ467" s="223"/>
    </row>
    <row r="468" spans="1:43" s="15" customFormat="1">
      <c r="A468" s="105"/>
      <c r="B468" s="105"/>
      <c r="D468" s="97"/>
      <c r="E468" s="156"/>
      <c r="I468" s="148"/>
      <c r="J468" s="148"/>
      <c r="K468" s="148"/>
      <c r="L468" s="148"/>
      <c r="M468" s="148"/>
      <c r="N468" s="148"/>
      <c r="O468" s="148"/>
      <c r="AC468" s="148"/>
      <c r="AD468" s="94"/>
      <c r="AE468" s="94"/>
      <c r="AF468" s="94"/>
      <c r="AG468" s="94"/>
      <c r="AH468" s="94"/>
      <c r="AI468" s="94"/>
      <c r="AJ468" s="94"/>
      <c r="AK468" s="94"/>
      <c r="AL468" s="94"/>
      <c r="AM468" s="94"/>
      <c r="AN468" s="94"/>
      <c r="AO468" s="238"/>
      <c r="AP468" s="426"/>
      <c r="AQ468" s="223"/>
    </row>
    <row r="469" spans="1:43" s="15" customFormat="1">
      <c r="A469" s="105"/>
      <c r="B469" s="105"/>
      <c r="D469" s="97"/>
      <c r="E469" s="156"/>
      <c r="I469" s="148"/>
      <c r="J469" s="148"/>
      <c r="K469" s="148"/>
      <c r="L469" s="148"/>
      <c r="M469" s="148"/>
      <c r="N469" s="148"/>
      <c r="O469" s="148"/>
      <c r="AC469" s="148"/>
      <c r="AD469" s="94"/>
      <c r="AE469" s="94"/>
      <c r="AF469" s="94"/>
      <c r="AG469" s="94"/>
      <c r="AH469" s="94"/>
      <c r="AI469" s="94"/>
      <c r="AJ469" s="94"/>
      <c r="AK469" s="94"/>
      <c r="AL469" s="94"/>
      <c r="AM469" s="94"/>
      <c r="AN469" s="94"/>
      <c r="AO469" s="238"/>
      <c r="AP469" s="426"/>
      <c r="AQ469" s="223"/>
    </row>
    <row r="470" spans="1:43" s="15" customFormat="1">
      <c r="A470" s="105"/>
      <c r="B470" s="105"/>
      <c r="D470" s="97"/>
      <c r="E470" s="156"/>
      <c r="I470" s="148"/>
      <c r="J470" s="148"/>
      <c r="K470" s="148"/>
      <c r="L470" s="148"/>
      <c r="M470" s="148"/>
      <c r="N470" s="148"/>
      <c r="O470" s="148"/>
      <c r="AC470" s="148"/>
      <c r="AD470" s="94"/>
      <c r="AE470" s="94"/>
      <c r="AF470" s="94"/>
      <c r="AG470" s="94"/>
      <c r="AH470" s="94"/>
      <c r="AI470" s="94"/>
      <c r="AJ470" s="94"/>
      <c r="AK470" s="94"/>
      <c r="AL470" s="94"/>
      <c r="AM470" s="94"/>
      <c r="AN470" s="94"/>
      <c r="AO470" s="238"/>
      <c r="AP470" s="426"/>
      <c r="AQ470" s="223"/>
    </row>
    <row r="471" spans="1:43" s="15" customFormat="1">
      <c r="A471" s="105"/>
      <c r="B471" s="105"/>
      <c r="D471" s="97"/>
      <c r="E471" s="156"/>
      <c r="I471" s="148"/>
      <c r="J471" s="148"/>
      <c r="K471" s="148"/>
      <c r="L471" s="148"/>
      <c r="M471" s="148"/>
      <c r="N471" s="148"/>
      <c r="O471" s="148"/>
      <c r="AC471" s="148"/>
      <c r="AD471" s="94"/>
      <c r="AE471" s="94"/>
      <c r="AF471" s="94"/>
      <c r="AG471" s="94"/>
      <c r="AH471" s="94"/>
      <c r="AI471" s="94"/>
      <c r="AJ471" s="94"/>
      <c r="AK471" s="94"/>
      <c r="AL471" s="94"/>
      <c r="AM471" s="94"/>
      <c r="AN471" s="94"/>
      <c r="AO471" s="238"/>
      <c r="AP471" s="426"/>
      <c r="AQ471" s="223"/>
    </row>
    <row r="472" spans="1:43" s="15" customFormat="1">
      <c r="A472" s="105"/>
      <c r="B472" s="105"/>
      <c r="D472" s="97"/>
      <c r="E472" s="156"/>
      <c r="I472" s="148"/>
      <c r="J472" s="148"/>
      <c r="K472" s="148"/>
      <c r="L472" s="148"/>
      <c r="M472" s="148"/>
      <c r="N472" s="148"/>
      <c r="O472" s="148"/>
      <c r="AC472" s="148"/>
      <c r="AD472" s="94"/>
      <c r="AE472" s="94"/>
      <c r="AF472" s="94"/>
      <c r="AG472" s="94"/>
      <c r="AH472" s="94"/>
      <c r="AI472" s="94"/>
      <c r="AJ472" s="94"/>
      <c r="AK472" s="94"/>
      <c r="AL472" s="94"/>
      <c r="AM472" s="94"/>
      <c r="AN472" s="94"/>
      <c r="AO472" s="238"/>
      <c r="AP472" s="426"/>
      <c r="AQ472" s="223"/>
    </row>
    <row r="473" spans="1:43" s="15" customFormat="1">
      <c r="A473" s="105"/>
      <c r="B473" s="105"/>
      <c r="D473" s="97"/>
      <c r="E473" s="156"/>
      <c r="I473" s="148"/>
      <c r="J473" s="148"/>
      <c r="K473" s="148"/>
      <c r="L473" s="148"/>
      <c r="M473" s="148"/>
      <c r="N473" s="148"/>
      <c r="O473" s="148"/>
      <c r="AC473" s="148"/>
      <c r="AD473" s="94"/>
      <c r="AE473" s="94"/>
      <c r="AF473" s="94"/>
      <c r="AG473" s="94"/>
      <c r="AH473" s="94"/>
      <c r="AI473" s="94"/>
      <c r="AJ473" s="94"/>
      <c r="AK473" s="94"/>
      <c r="AL473" s="94"/>
      <c r="AM473" s="94"/>
      <c r="AN473" s="94"/>
      <c r="AO473" s="238"/>
      <c r="AP473" s="426"/>
      <c r="AQ473" s="223"/>
    </row>
    <row r="474" spans="1:43" s="15" customFormat="1">
      <c r="A474" s="105"/>
      <c r="B474" s="105"/>
      <c r="D474" s="97"/>
      <c r="E474" s="156"/>
      <c r="I474" s="148"/>
      <c r="J474" s="148"/>
      <c r="K474" s="148"/>
      <c r="L474" s="148"/>
      <c r="M474" s="148"/>
      <c r="N474" s="148"/>
      <c r="O474" s="148"/>
      <c r="AC474" s="148"/>
      <c r="AD474" s="94"/>
      <c r="AE474" s="94"/>
      <c r="AF474" s="94"/>
      <c r="AG474" s="94"/>
      <c r="AH474" s="94"/>
      <c r="AI474" s="94"/>
      <c r="AJ474" s="94"/>
      <c r="AK474" s="94"/>
      <c r="AL474" s="94"/>
      <c r="AM474" s="94"/>
      <c r="AN474" s="94"/>
      <c r="AO474" s="238"/>
      <c r="AP474" s="426"/>
      <c r="AQ474" s="223"/>
    </row>
    <row r="475" spans="1:43" s="15" customFormat="1">
      <c r="A475" s="105"/>
      <c r="B475" s="105"/>
      <c r="D475" s="97"/>
      <c r="E475" s="156"/>
      <c r="I475" s="148"/>
      <c r="J475" s="148"/>
      <c r="K475" s="148"/>
      <c r="L475" s="148"/>
      <c r="M475" s="148"/>
      <c r="N475" s="148"/>
      <c r="O475" s="148"/>
      <c r="AC475" s="148"/>
      <c r="AD475" s="94"/>
      <c r="AE475" s="94"/>
      <c r="AF475" s="94"/>
      <c r="AG475" s="94"/>
      <c r="AH475" s="94"/>
      <c r="AI475" s="94"/>
      <c r="AJ475" s="94"/>
      <c r="AK475" s="94"/>
      <c r="AL475" s="94"/>
      <c r="AM475" s="94"/>
      <c r="AN475" s="94"/>
      <c r="AO475" s="238"/>
      <c r="AP475" s="426"/>
      <c r="AQ475" s="223"/>
    </row>
    <row r="476" spans="1:43" s="15" customFormat="1">
      <c r="A476" s="105"/>
      <c r="B476" s="105"/>
      <c r="D476" s="97"/>
      <c r="E476" s="156"/>
      <c r="I476" s="148"/>
      <c r="J476" s="148"/>
      <c r="K476" s="148"/>
      <c r="L476" s="148"/>
      <c r="M476" s="148"/>
      <c r="N476" s="148"/>
      <c r="O476" s="148"/>
      <c r="AC476" s="148"/>
      <c r="AD476" s="94"/>
      <c r="AE476" s="94"/>
      <c r="AF476" s="94"/>
      <c r="AG476" s="94"/>
      <c r="AH476" s="94"/>
      <c r="AI476" s="94"/>
      <c r="AJ476" s="94"/>
      <c r="AK476" s="94"/>
      <c r="AL476" s="94"/>
      <c r="AM476" s="94"/>
      <c r="AN476" s="94"/>
      <c r="AO476" s="238"/>
      <c r="AP476" s="426"/>
      <c r="AQ476" s="223"/>
    </row>
    <row r="477" spans="1:43" s="15" customFormat="1">
      <c r="A477" s="105"/>
      <c r="B477" s="105"/>
      <c r="D477" s="97"/>
      <c r="E477" s="156"/>
      <c r="I477" s="148"/>
      <c r="J477" s="148"/>
      <c r="K477" s="148"/>
      <c r="L477" s="148"/>
      <c r="M477" s="148"/>
      <c r="N477" s="148"/>
      <c r="O477" s="148"/>
      <c r="AC477" s="148"/>
      <c r="AD477" s="94"/>
      <c r="AE477" s="94"/>
      <c r="AF477" s="94"/>
      <c r="AG477" s="94"/>
      <c r="AH477" s="94"/>
      <c r="AI477" s="94"/>
      <c r="AJ477" s="94"/>
      <c r="AK477" s="94"/>
      <c r="AL477" s="94"/>
      <c r="AM477" s="94"/>
      <c r="AN477" s="94"/>
      <c r="AO477" s="238"/>
      <c r="AP477" s="426"/>
      <c r="AQ477" s="223"/>
    </row>
    <row r="478" spans="1:43" s="15" customFormat="1">
      <c r="A478" s="105"/>
      <c r="B478" s="105"/>
      <c r="D478" s="97"/>
      <c r="E478" s="156"/>
      <c r="I478" s="148"/>
      <c r="J478" s="148"/>
      <c r="K478" s="148"/>
      <c r="L478" s="148"/>
      <c r="M478" s="148"/>
      <c r="N478" s="148"/>
      <c r="O478" s="148"/>
      <c r="AC478" s="148"/>
      <c r="AD478" s="94"/>
      <c r="AE478" s="94"/>
      <c r="AF478" s="94"/>
      <c r="AG478" s="94"/>
      <c r="AH478" s="94"/>
      <c r="AI478" s="94"/>
      <c r="AJ478" s="94"/>
      <c r="AK478" s="94"/>
      <c r="AL478" s="94"/>
      <c r="AM478" s="94"/>
      <c r="AN478" s="94"/>
      <c r="AO478" s="238"/>
      <c r="AP478" s="426"/>
      <c r="AQ478" s="223"/>
    </row>
    <row r="479" spans="1:43" s="15" customFormat="1">
      <c r="A479" s="105"/>
      <c r="B479" s="105"/>
      <c r="D479" s="97"/>
      <c r="E479" s="156"/>
      <c r="I479" s="148"/>
      <c r="J479" s="148"/>
      <c r="K479" s="148"/>
      <c r="L479" s="148"/>
      <c r="M479" s="148"/>
      <c r="N479" s="148"/>
      <c r="O479" s="148"/>
      <c r="AC479" s="148"/>
      <c r="AD479" s="94"/>
      <c r="AE479" s="94"/>
      <c r="AF479" s="94"/>
      <c r="AG479" s="94"/>
      <c r="AH479" s="94"/>
      <c r="AI479" s="94"/>
      <c r="AJ479" s="94"/>
      <c r="AK479" s="94"/>
      <c r="AL479" s="94"/>
      <c r="AM479" s="94"/>
      <c r="AN479" s="94"/>
      <c r="AO479" s="238"/>
      <c r="AP479" s="426"/>
      <c r="AQ479" s="223"/>
    </row>
    <row r="480" spans="1:43" s="15" customFormat="1">
      <c r="A480" s="105"/>
      <c r="B480" s="105"/>
      <c r="D480" s="97"/>
      <c r="E480" s="156"/>
      <c r="I480" s="148"/>
      <c r="J480" s="148"/>
      <c r="K480" s="148"/>
      <c r="L480" s="148"/>
      <c r="M480" s="148"/>
      <c r="N480" s="148"/>
      <c r="O480" s="148"/>
      <c r="AC480" s="148"/>
      <c r="AD480" s="94"/>
      <c r="AE480" s="94"/>
      <c r="AF480" s="94"/>
      <c r="AG480" s="94"/>
      <c r="AH480" s="94"/>
      <c r="AI480" s="94"/>
      <c r="AJ480" s="94"/>
      <c r="AK480" s="94"/>
      <c r="AL480" s="94"/>
      <c r="AM480" s="94"/>
      <c r="AN480" s="94"/>
      <c r="AO480" s="238"/>
      <c r="AP480" s="426"/>
      <c r="AQ480" s="223"/>
    </row>
    <row r="481" spans="1:43" s="15" customFormat="1">
      <c r="A481" s="105"/>
      <c r="B481" s="105"/>
      <c r="D481" s="97"/>
      <c r="E481" s="156"/>
      <c r="I481" s="148"/>
      <c r="J481" s="148"/>
      <c r="K481" s="148"/>
      <c r="L481" s="148"/>
      <c r="M481" s="148"/>
      <c r="N481" s="148"/>
      <c r="O481" s="148"/>
      <c r="AC481" s="148"/>
      <c r="AD481" s="94"/>
      <c r="AE481" s="94"/>
      <c r="AF481" s="94"/>
      <c r="AG481" s="94"/>
      <c r="AH481" s="94"/>
      <c r="AI481" s="94"/>
      <c r="AJ481" s="94"/>
      <c r="AK481" s="94"/>
      <c r="AL481" s="94"/>
      <c r="AM481" s="94"/>
      <c r="AN481" s="94"/>
      <c r="AO481" s="238"/>
      <c r="AP481" s="426"/>
      <c r="AQ481" s="223"/>
    </row>
    <row r="482" spans="1:43" s="15" customFormat="1">
      <c r="A482" s="105"/>
      <c r="B482" s="105"/>
      <c r="D482" s="97"/>
      <c r="E482" s="156"/>
      <c r="I482" s="148"/>
      <c r="J482" s="148"/>
      <c r="K482" s="148"/>
      <c r="L482" s="148"/>
      <c r="M482" s="148"/>
      <c r="N482" s="148"/>
      <c r="O482" s="148"/>
      <c r="AC482" s="148"/>
      <c r="AD482" s="94"/>
      <c r="AE482" s="94"/>
      <c r="AF482" s="94"/>
      <c r="AG482" s="94"/>
      <c r="AH482" s="94"/>
      <c r="AI482" s="94"/>
      <c r="AJ482" s="94"/>
      <c r="AK482" s="94"/>
      <c r="AL482" s="94"/>
      <c r="AM482" s="94"/>
      <c r="AN482" s="94"/>
      <c r="AO482" s="238"/>
      <c r="AP482" s="426"/>
      <c r="AQ482" s="223"/>
    </row>
    <row r="483" spans="1:43" s="15" customFormat="1">
      <c r="A483" s="105"/>
      <c r="B483" s="105"/>
      <c r="D483" s="97"/>
      <c r="E483" s="156"/>
      <c r="I483" s="148"/>
      <c r="J483" s="148"/>
      <c r="K483" s="148"/>
      <c r="L483" s="148"/>
      <c r="M483" s="148"/>
      <c r="N483" s="148"/>
      <c r="O483" s="148"/>
      <c r="AC483" s="148"/>
      <c r="AD483" s="94"/>
      <c r="AE483" s="94"/>
      <c r="AF483" s="94"/>
      <c r="AG483" s="94"/>
      <c r="AH483" s="94"/>
      <c r="AI483" s="94"/>
      <c r="AJ483" s="94"/>
      <c r="AK483" s="94"/>
      <c r="AL483" s="94"/>
      <c r="AM483" s="94"/>
      <c r="AN483" s="94"/>
      <c r="AO483" s="238"/>
      <c r="AP483" s="426"/>
      <c r="AQ483" s="223"/>
    </row>
    <row r="484" spans="1:43" s="15" customFormat="1">
      <c r="A484" s="105"/>
      <c r="B484" s="105"/>
      <c r="D484" s="97"/>
      <c r="E484" s="156"/>
      <c r="I484" s="148"/>
      <c r="J484" s="148"/>
      <c r="K484" s="148"/>
      <c r="L484" s="148"/>
      <c r="M484" s="148"/>
      <c r="N484" s="148"/>
      <c r="O484" s="148"/>
      <c r="AC484" s="148"/>
      <c r="AD484" s="94"/>
      <c r="AE484" s="94"/>
      <c r="AF484" s="94"/>
      <c r="AG484" s="94"/>
      <c r="AH484" s="94"/>
      <c r="AI484" s="94"/>
      <c r="AJ484" s="94"/>
      <c r="AK484" s="94"/>
      <c r="AL484" s="94"/>
      <c r="AM484" s="94"/>
      <c r="AN484" s="94"/>
      <c r="AO484" s="238"/>
      <c r="AP484" s="426"/>
      <c r="AQ484" s="223"/>
    </row>
    <row r="485" spans="1:43" s="15" customFormat="1">
      <c r="A485" s="105"/>
      <c r="B485" s="105"/>
      <c r="D485" s="97"/>
      <c r="E485" s="156"/>
      <c r="I485" s="148"/>
      <c r="J485" s="148"/>
      <c r="K485" s="148"/>
      <c r="L485" s="148"/>
      <c r="M485" s="148"/>
      <c r="N485" s="148"/>
      <c r="O485" s="148"/>
      <c r="AC485" s="148"/>
      <c r="AD485" s="94"/>
      <c r="AE485" s="94"/>
      <c r="AF485" s="94"/>
      <c r="AG485" s="94"/>
      <c r="AH485" s="94"/>
      <c r="AI485" s="94"/>
      <c r="AJ485" s="94"/>
      <c r="AK485" s="94"/>
      <c r="AL485" s="94"/>
      <c r="AM485" s="94"/>
      <c r="AN485" s="94"/>
      <c r="AO485" s="238"/>
      <c r="AP485" s="426"/>
      <c r="AQ485" s="223"/>
    </row>
    <row r="486" spans="1:43" s="15" customFormat="1">
      <c r="A486" s="105"/>
      <c r="B486" s="105"/>
      <c r="D486" s="97"/>
      <c r="E486" s="156"/>
      <c r="I486" s="148"/>
      <c r="J486" s="148"/>
      <c r="K486" s="148"/>
      <c r="L486" s="148"/>
      <c r="M486" s="148"/>
      <c r="N486" s="148"/>
      <c r="O486" s="148"/>
      <c r="AC486" s="148"/>
      <c r="AD486" s="94"/>
      <c r="AE486" s="94"/>
      <c r="AF486" s="94"/>
      <c r="AG486" s="94"/>
      <c r="AH486" s="94"/>
      <c r="AI486" s="94"/>
      <c r="AJ486" s="94"/>
      <c r="AK486" s="94"/>
      <c r="AL486" s="94"/>
      <c r="AM486" s="94"/>
      <c r="AN486" s="94"/>
      <c r="AO486" s="238"/>
      <c r="AP486" s="426"/>
      <c r="AQ486" s="223"/>
    </row>
    <row r="487" spans="1:43" s="15" customFormat="1">
      <c r="A487" s="105"/>
      <c r="B487" s="105"/>
      <c r="D487" s="97"/>
      <c r="E487" s="156"/>
      <c r="I487" s="148"/>
      <c r="J487" s="148"/>
      <c r="K487" s="148"/>
      <c r="L487" s="148"/>
      <c r="M487" s="148"/>
      <c r="N487" s="148"/>
      <c r="O487" s="148"/>
      <c r="AC487" s="148"/>
      <c r="AD487" s="94"/>
      <c r="AE487" s="94"/>
      <c r="AF487" s="94"/>
      <c r="AG487" s="94"/>
      <c r="AH487" s="94"/>
      <c r="AI487" s="94"/>
      <c r="AJ487" s="94"/>
      <c r="AK487" s="94"/>
      <c r="AL487" s="94"/>
      <c r="AM487" s="94"/>
      <c r="AN487" s="94"/>
      <c r="AO487" s="238"/>
      <c r="AP487" s="426"/>
      <c r="AQ487" s="223"/>
    </row>
    <row r="488" spans="1:43" s="15" customFormat="1">
      <c r="A488" s="105"/>
      <c r="B488" s="105"/>
      <c r="D488" s="97"/>
      <c r="E488" s="156"/>
      <c r="I488" s="148"/>
      <c r="J488" s="148"/>
      <c r="K488" s="148"/>
      <c r="L488" s="148"/>
      <c r="M488" s="148"/>
      <c r="N488" s="148"/>
      <c r="O488" s="148"/>
      <c r="AC488" s="148"/>
      <c r="AD488" s="94"/>
      <c r="AE488" s="94"/>
      <c r="AF488" s="94"/>
      <c r="AG488" s="94"/>
      <c r="AH488" s="94"/>
      <c r="AI488" s="94"/>
      <c r="AJ488" s="94"/>
      <c r="AK488" s="94"/>
      <c r="AL488" s="94"/>
      <c r="AM488" s="94"/>
      <c r="AN488" s="94"/>
      <c r="AO488" s="238"/>
      <c r="AP488" s="426"/>
      <c r="AQ488" s="223"/>
    </row>
    <row r="489" spans="1:43" s="15" customFormat="1">
      <c r="A489" s="105"/>
      <c r="B489" s="105"/>
      <c r="D489" s="97"/>
      <c r="E489" s="156"/>
      <c r="I489" s="148"/>
      <c r="J489" s="148"/>
      <c r="K489" s="148"/>
      <c r="L489" s="148"/>
      <c r="M489" s="148"/>
      <c r="N489" s="148"/>
      <c r="O489" s="148"/>
      <c r="AC489" s="148"/>
      <c r="AD489" s="94"/>
      <c r="AE489" s="94"/>
      <c r="AF489" s="94"/>
      <c r="AG489" s="94"/>
      <c r="AH489" s="94"/>
      <c r="AI489" s="94"/>
      <c r="AJ489" s="94"/>
      <c r="AK489" s="94"/>
      <c r="AL489" s="94"/>
      <c r="AM489" s="94"/>
      <c r="AN489" s="94"/>
      <c r="AO489" s="238"/>
      <c r="AP489" s="426"/>
      <c r="AQ489" s="223"/>
    </row>
    <row r="490" spans="1:43" s="15" customFormat="1">
      <c r="A490" s="105"/>
      <c r="B490" s="105"/>
      <c r="D490" s="97"/>
      <c r="E490" s="156"/>
      <c r="I490" s="148"/>
      <c r="J490" s="148"/>
      <c r="K490" s="148"/>
      <c r="L490" s="148"/>
      <c r="M490" s="148"/>
      <c r="N490" s="148"/>
      <c r="O490" s="148"/>
      <c r="AC490" s="148"/>
      <c r="AD490" s="94"/>
      <c r="AE490" s="94"/>
      <c r="AF490" s="94"/>
      <c r="AG490" s="94"/>
      <c r="AH490" s="94"/>
      <c r="AI490" s="94"/>
      <c r="AJ490" s="94"/>
      <c r="AK490" s="94"/>
      <c r="AL490" s="94"/>
      <c r="AM490" s="94"/>
      <c r="AN490" s="94"/>
      <c r="AO490" s="238"/>
      <c r="AP490" s="426"/>
      <c r="AQ490" s="223"/>
    </row>
    <row r="491" spans="1:43" s="15" customFormat="1">
      <c r="A491" s="105"/>
      <c r="B491" s="105"/>
      <c r="D491" s="97"/>
      <c r="E491" s="156"/>
      <c r="I491" s="148"/>
      <c r="J491" s="148"/>
      <c r="K491" s="148"/>
      <c r="L491" s="148"/>
      <c r="M491" s="148"/>
      <c r="N491" s="148"/>
      <c r="O491" s="148"/>
      <c r="AC491" s="148"/>
      <c r="AD491" s="94"/>
      <c r="AE491" s="94"/>
      <c r="AF491" s="94"/>
      <c r="AG491" s="94"/>
      <c r="AH491" s="94"/>
      <c r="AI491" s="94"/>
      <c r="AJ491" s="94"/>
      <c r="AK491" s="94"/>
      <c r="AL491" s="94"/>
      <c r="AM491" s="94"/>
      <c r="AN491" s="94"/>
      <c r="AO491" s="238"/>
      <c r="AP491" s="426"/>
      <c r="AQ491" s="223"/>
    </row>
    <row r="492" spans="1:43" s="15" customFormat="1">
      <c r="A492" s="105"/>
      <c r="B492" s="105"/>
      <c r="D492" s="97"/>
      <c r="E492" s="156"/>
      <c r="I492" s="148"/>
      <c r="J492" s="148"/>
      <c r="K492" s="148"/>
      <c r="L492" s="148"/>
      <c r="M492" s="148"/>
      <c r="N492" s="148"/>
      <c r="O492" s="148"/>
      <c r="AC492" s="148"/>
      <c r="AD492" s="94"/>
      <c r="AE492" s="94"/>
      <c r="AF492" s="94"/>
      <c r="AG492" s="94"/>
      <c r="AH492" s="94"/>
      <c r="AI492" s="94"/>
      <c r="AJ492" s="94"/>
      <c r="AK492" s="94"/>
      <c r="AL492" s="94"/>
      <c r="AM492" s="94"/>
      <c r="AN492" s="94"/>
      <c r="AO492" s="238"/>
      <c r="AP492" s="426"/>
      <c r="AQ492" s="223"/>
    </row>
    <row r="493" spans="1:43" s="15" customFormat="1">
      <c r="A493" s="105"/>
      <c r="B493" s="105"/>
      <c r="D493" s="97"/>
      <c r="E493" s="156"/>
      <c r="I493" s="148"/>
      <c r="J493" s="148"/>
      <c r="K493" s="148"/>
      <c r="L493" s="148"/>
      <c r="M493" s="148"/>
      <c r="N493" s="148"/>
      <c r="O493" s="148"/>
      <c r="AC493" s="148"/>
      <c r="AD493" s="94"/>
      <c r="AE493" s="94"/>
      <c r="AF493" s="94"/>
      <c r="AG493" s="94"/>
      <c r="AH493" s="94"/>
      <c r="AI493" s="94"/>
      <c r="AJ493" s="94"/>
      <c r="AK493" s="94"/>
      <c r="AL493" s="94"/>
      <c r="AM493" s="94"/>
      <c r="AN493" s="94"/>
      <c r="AO493" s="238"/>
      <c r="AP493" s="426"/>
      <c r="AQ493" s="223"/>
    </row>
    <row r="494" spans="1:43" s="15" customFormat="1">
      <c r="A494" s="105"/>
      <c r="B494" s="105"/>
      <c r="D494" s="97"/>
      <c r="E494" s="156"/>
      <c r="I494" s="148"/>
      <c r="J494" s="148"/>
      <c r="K494" s="148"/>
      <c r="L494" s="148"/>
      <c r="M494" s="148"/>
      <c r="N494" s="148"/>
      <c r="O494" s="148"/>
      <c r="AC494" s="148"/>
      <c r="AD494" s="94"/>
      <c r="AE494" s="94"/>
      <c r="AF494" s="94"/>
      <c r="AG494" s="94"/>
      <c r="AH494" s="94"/>
      <c r="AI494" s="94"/>
      <c r="AJ494" s="94"/>
      <c r="AK494" s="94"/>
      <c r="AL494" s="94"/>
      <c r="AM494" s="94"/>
      <c r="AN494" s="94"/>
      <c r="AO494" s="238"/>
      <c r="AP494" s="426"/>
      <c r="AQ494" s="223"/>
    </row>
    <row r="495" spans="1:43" s="15" customFormat="1">
      <c r="A495" s="105"/>
      <c r="B495" s="105"/>
      <c r="D495" s="97"/>
      <c r="E495" s="156"/>
      <c r="I495" s="148"/>
      <c r="J495" s="148"/>
      <c r="K495" s="148"/>
      <c r="L495" s="148"/>
      <c r="M495" s="148"/>
      <c r="N495" s="148"/>
      <c r="O495" s="148"/>
      <c r="AC495" s="148"/>
      <c r="AD495" s="94"/>
      <c r="AE495" s="94"/>
      <c r="AF495" s="94"/>
      <c r="AG495" s="94"/>
      <c r="AH495" s="94"/>
      <c r="AI495" s="94"/>
      <c r="AJ495" s="94"/>
      <c r="AK495" s="94"/>
      <c r="AL495" s="94"/>
      <c r="AM495" s="94"/>
      <c r="AN495" s="94"/>
      <c r="AO495" s="238"/>
      <c r="AP495" s="426"/>
      <c r="AQ495" s="223"/>
    </row>
    <row r="496" spans="1:43" s="15" customFormat="1">
      <c r="A496" s="105"/>
      <c r="B496" s="105"/>
      <c r="D496" s="97"/>
      <c r="E496" s="156"/>
      <c r="I496" s="148"/>
      <c r="J496" s="148"/>
      <c r="K496" s="148"/>
      <c r="L496" s="148"/>
      <c r="M496" s="148"/>
      <c r="N496" s="148"/>
      <c r="O496" s="148"/>
      <c r="AC496" s="148"/>
      <c r="AD496" s="94"/>
      <c r="AE496" s="94"/>
      <c r="AF496" s="94"/>
      <c r="AG496" s="94"/>
      <c r="AH496" s="94"/>
      <c r="AI496" s="94"/>
      <c r="AJ496" s="94"/>
      <c r="AK496" s="94"/>
      <c r="AL496" s="94"/>
      <c r="AM496" s="94"/>
      <c r="AN496" s="94"/>
      <c r="AO496" s="238"/>
      <c r="AP496" s="426"/>
      <c r="AQ496" s="223"/>
    </row>
    <row r="497" spans="1:43" s="15" customFormat="1">
      <c r="A497" s="105"/>
      <c r="B497" s="105"/>
      <c r="D497" s="97"/>
      <c r="E497" s="156"/>
      <c r="I497" s="148"/>
      <c r="J497" s="148"/>
      <c r="K497" s="148"/>
      <c r="L497" s="148"/>
      <c r="M497" s="148"/>
      <c r="N497" s="148"/>
      <c r="O497" s="148"/>
      <c r="AC497" s="148"/>
      <c r="AD497" s="94"/>
      <c r="AE497" s="94"/>
      <c r="AF497" s="94"/>
      <c r="AG497" s="94"/>
      <c r="AH497" s="94"/>
      <c r="AI497" s="94"/>
      <c r="AJ497" s="94"/>
      <c r="AK497" s="94"/>
      <c r="AL497" s="94"/>
      <c r="AM497" s="94"/>
      <c r="AN497" s="94"/>
      <c r="AO497" s="238"/>
      <c r="AP497" s="426"/>
      <c r="AQ497" s="223"/>
    </row>
    <row r="498" spans="1:43" s="15" customFormat="1">
      <c r="A498" s="105"/>
      <c r="B498" s="105"/>
      <c r="D498" s="97"/>
      <c r="E498" s="156"/>
      <c r="I498" s="148"/>
      <c r="J498" s="148"/>
      <c r="K498" s="148"/>
      <c r="L498" s="148"/>
      <c r="M498" s="148"/>
      <c r="N498" s="148"/>
      <c r="O498" s="148"/>
      <c r="AC498" s="148"/>
      <c r="AD498" s="94"/>
      <c r="AE498" s="94"/>
      <c r="AF498" s="94"/>
      <c r="AG498" s="94"/>
      <c r="AH498" s="94"/>
      <c r="AI498" s="94"/>
      <c r="AJ498" s="94"/>
      <c r="AK498" s="94"/>
      <c r="AL498" s="94"/>
      <c r="AM498" s="94"/>
      <c r="AN498" s="94"/>
      <c r="AO498" s="238"/>
      <c r="AP498" s="426"/>
      <c r="AQ498" s="223"/>
    </row>
    <row r="499" spans="1:43" s="15" customFormat="1">
      <c r="A499" s="105"/>
      <c r="B499" s="105"/>
      <c r="D499" s="97"/>
      <c r="E499" s="156"/>
      <c r="I499" s="148"/>
      <c r="J499" s="148"/>
      <c r="K499" s="148"/>
      <c r="L499" s="148"/>
      <c r="M499" s="148"/>
      <c r="N499" s="148"/>
      <c r="O499" s="148"/>
      <c r="AC499" s="148"/>
      <c r="AD499" s="94"/>
      <c r="AE499" s="94"/>
      <c r="AF499" s="94"/>
      <c r="AG499" s="94"/>
      <c r="AH499" s="94"/>
      <c r="AI499" s="94"/>
      <c r="AJ499" s="94"/>
      <c r="AK499" s="94"/>
      <c r="AL499" s="94"/>
      <c r="AM499" s="94"/>
      <c r="AN499" s="94"/>
      <c r="AO499" s="238"/>
      <c r="AP499" s="426"/>
      <c r="AQ499" s="223"/>
    </row>
    <row r="500" spans="1:43" s="15" customFormat="1">
      <c r="A500" s="105"/>
      <c r="B500" s="105"/>
      <c r="D500" s="97"/>
      <c r="E500" s="156"/>
      <c r="I500" s="148"/>
      <c r="J500" s="148"/>
      <c r="K500" s="148"/>
      <c r="L500" s="148"/>
      <c r="M500" s="148"/>
      <c r="N500" s="148"/>
      <c r="O500" s="148"/>
      <c r="AC500" s="148"/>
      <c r="AD500" s="94"/>
      <c r="AE500" s="94"/>
      <c r="AF500" s="94"/>
      <c r="AG500" s="94"/>
      <c r="AH500" s="94"/>
      <c r="AI500" s="94"/>
      <c r="AJ500" s="94"/>
      <c r="AK500" s="94"/>
      <c r="AL500" s="94"/>
      <c r="AM500" s="94"/>
      <c r="AN500" s="94"/>
      <c r="AO500" s="238"/>
      <c r="AP500" s="426"/>
      <c r="AQ500" s="223"/>
    </row>
    <row r="501" spans="1:43" s="15" customFormat="1">
      <c r="A501" s="105"/>
      <c r="B501" s="105"/>
      <c r="D501" s="97"/>
      <c r="E501" s="156"/>
      <c r="I501" s="148"/>
      <c r="J501" s="148"/>
      <c r="K501" s="148"/>
      <c r="L501" s="148"/>
      <c r="M501" s="148"/>
      <c r="N501" s="148"/>
      <c r="O501" s="148"/>
      <c r="AC501" s="148"/>
      <c r="AD501" s="94"/>
      <c r="AE501" s="94"/>
      <c r="AF501" s="94"/>
      <c r="AG501" s="94"/>
      <c r="AH501" s="94"/>
      <c r="AI501" s="94"/>
      <c r="AJ501" s="94"/>
      <c r="AK501" s="94"/>
      <c r="AL501" s="94"/>
      <c r="AM501" s="94"/>
      <c r="AN501" s="94"/>
      <c r="AO501" s="238"/>
      <c r="AP501" s="426"/>
      <c r="AQ501" s="223"/>
    </row>
    <row r="502" spans="1:43" s="15" customFormat="1">
      <c r="A502" s="105"/>
      <c r="B502" s="105"/>
      <c r="D502" s="97"/>
      <c r="E502" s="156"/>
      <c r="I502" s="148"/>
      <c r="J502" s="148"/>
      <c r="K502" s="148"/>
      <c r="L502" s="148"/>
      <c r="M502" s="148"/>
      <c r="N502" s="148"/>
      <c r="O502" s="148"/>
      <c r="AC502" s="148"/>
      <c r="AD502" s="94"/>
      <c r="AE502" s="94"/>
      <c r="AF502" s="94"/>
      <c r="AG502" s="94"/>
      <c r="AH502" s="94"/>
      <c r="AI502" s="94"/>
      <c r="AJ502" s="94"/>
      <c r="AK502" s="94"/>
      <c r="AL502" s="94"/>
      <c r="AM502" s="94"/>
      <c r="AN502" s="94"/>
      <c r="AO502" s="238"/>
      <c r="AP502" s="426"/>
      <c r="AQ502" s="223"/>
    </row>
    <row r="503" spans="1:43" s="15" customFormat="1">
      <c r="A503" s="105"/>
      <c r="B503" s="105"/>
      <c r="D503" s="97"/>
      <c r="E503" s="156"/>
      <c r="I503" s="148"/>
      <c r="J503" s="148"/>
      <c r="K503" s="148"/>
      <c r="L503" s="148"/>
      <c r="M503" s="148"/>
      <c r="N503" s="148"/>
      <c r="O503" s="148"/>
      <c r="AC503" s="148"/>
      <c r="AD503" s="94"/>
      <c r="AE503" s="94"/>
      <c r="AF503" s="94"/>
      <c r="AG503" s="94"/>
      <c r="AH503" s="94"/>
      <c r="AI503" s="94"/>
      <c r="AJ503" s="94"/>
      <c r="AK503" s="94"/>
      <c r="AL503" s="94"/>
      <c r="AM503" s="94"/>
      <c r="AN503" s="94"/>
      <c r="AO503" s="238"/>
      <c r="AP503" s="426"/>
      <c r="AQ503" s="223"/>
    </row>
    <row r="504" spans="1:43" s="15" customFormat="1">
      <c r="A504" s="105"/>
      <c r="B504" s="105"/>
      <c r="D504" s="97"/>
      <c r="E504" s="156"/>
      <c r="I504" s="148"/>
      <c r="J504" s="148"/>
      <c r="K504" s="148"/>
      <c r="L504" s="148"/>
      <c r="M504" s="148"/>
      <c r="N504" s="148"/>
      <c r="O504" s="148"/>
      <c r="AC504" s="148"/>
      <c r="AD504" s="94"/>
      <c r="AE504" s="94"/>
      <c r="AF504" s="94"/>
      <c r="AG504" s="94"/>
      <c r="AH504" s="94"/>
      <c r="AI504" s="94"/>
      <c r="AJ504" s="94"/>
      <c r="AK504" s="94"/>
      <c r="AL504" s="94"/>
      <c r="AM504" s="94"/>
      <c r="AN504" s="94"/>
      <c r="AO504" s="238"/>
      <c r="AP504" s="426"/>
      <c r="AQ504" s="223"/>
    </row>
    <row r="505" spans="1:43" s="15" customFormat="1">
      <c r="A505" s="105"/>
      <c r="B505" s="105"/>
      <c r="D505" s="97"/>
      <c r="E505" s="156"/>
      <c r="I505" s="148"/>
      <c r="J505" s="148"/>
      <c r="K505" s="148"/>
      <c r="L505" s="148"/>
      <c r="M505" s="148"/>
      <c r="N505" s="148"/>
      <c r="O505" s="148"/>
      <c r="AC505" s="148"/>
      <c r="AD505" s="94"/>
      <c r="AE505" s="94"/>
      <c r="AF505" s="94"/>
      <c r="AG505" s="94"/>
      <c r="AH505" s="94"/>
      <c r="AI505" s="94"/>
      <c r="AJ505" s="94"/>
      <c r="AK505" s="94"/>
      <c r="AL505" s="94"/>
      <c r="AM505" s="94"/>
      <c r="AN505" s="94"/>
      <c r="AO505" s="238"/>
      <c r="AP505" s="426"/>
      <c r="AQ505" s="223"/>
    </row>
    <row r="506" spans="1:43" s="15" customFormat="1">
      <c r="A506" s="105"/>
      <c r="B506" s="105"/>
      <c r="D506" s="97"/>
      <c r="E506" s="156"/>
      <c r="I506" s="148"/>
      <c r="J506" s="148"/>
      <c r="K506" s="148"/>
      <c r="L506" s="148"/>
      <c r="M506" s="148"/>
      <c r="N506" s="148"/>
      <c r="O506" s="148"/>
      <c r="AC506" s="148"/>
      <c r="AD506" s="94"/>
      <c r="AE506" s="94"/>
      <c r="AF506" s="94"/>
      <c r="AG506" s="94"/>
      <c r="AH506" s="94"/>
      <c r="AI506" s="94"/>
      <c r="AJ506" s="94"/>
      <c r="AK506" s="94"/>
      <c r="AL506" s="94"/>
      <c r="AM506" s="94"/>
      <c r="AN506" s="94"/>
      <c r="AO506" s="238"/>
      <c r="AP506" s="426"/>
      <c r="AQ506" s="223"/>
    </row>
    <row r="507" spans="1:43" s="15" customFormat="1">
      <c r="A507" s="105"/>
      <c r="B507" s="105"/>
      <c r="D507" s="97"/>
      <c r="E507" s="156"/>
      <c r="I507" s="148"/>
      <c r="J507" s="148"/>
      <c r="K507" s="148"/>
      <c r="L507" s="148"/>
      <c r="M507" s="148"/>
      <c r="N507" s="148"/>
      <c r="O507" s="148"/>
      <c r="AC507" s="148"/>
      <c r="AD507" s="94"/>
      <c r="AE507" s="94"/>
      <c r="AF507" s="94"/>
      <c r="AG507" s="94"/>
      <c r="AH507" s="94"/>
      <c r="AI507" s="94"/>
      <c r="AJ507" s="94"/>
      <c r="AK507" s="94"/>
      <c r="AL507" s="94"/>
      <c r="AM507" s="94"/>
      <c r="AN507" s="94"/>
      <c r="AO507" s="238"/>
      <c r="AP507" s="426"/>
      <c r="AQ507" s="223"/>
    </row>
    <row r="508" spans="1:43" s="15" customFormat="1">
      <c r="A508" s="105"/>
      <c r="B508" s="105"/>
      <c r="D508" s="97"/>
      <c r="E508" s="156"/>
      <c r="I508" s="148"/>
      <c r="J508" s="148"/>
      <c r="K508" s="148"/>
      <c r="L508" s="148"/>
      <c r="M508" s="148"/>
      <c r="N508" s="148"/>
      <c r="O508" s="148"/>
      <c r="AC508" s="148"/>
      <c r="AD508" s="94"/>
      <c r="AE508" s="94"/>
      <c r="AF508" s="94"/>
      <c r="AG508" s="94"/>
      <c r="AH508" s="94"/>
      <c r="AI508" s="94"/>
      <c r="AJ508" s="94"/>
      <c r="AK508" s="94"/>
      <c r="AL508" s="94"/>
      <c r="AM508" s="94"/>
      <c r="AN508" s="94"/>
      <c r="AO508" s="238"/>
      <c r="AP508" s="426"/>
      <c r="AQ508" s="223"/>
    </row>
    <row r="509" spans="1:43" s="15" customFormat="1">
      <c r="A509" s="105"/>
      <c r="B509" s="105"/>
      <c r="D509" s="97"/>
      <c r="E509" s="156"/>
      <c r="I509" s="148"/>
      <c r="J509" s="148"/>
      <c r="K509" s="148"/>
      <c r="L509" s="148"/>
      <c r="M509" s="148"/>
      <c r="N509" s="148"/>
      <c r="O509" s="148"/>
      <c r="AC509" s="148"/>
      <c r="AD509" s="94"/>
      <c r="AE509" s="94"/>
      <c r="AF509" s="94"/>
      <c r="AG509" s="94"/>
      <c r="AH509" s="94"/>
      <c r="AI509" s="94"/>
      <c r="AJ509" s="94"/>
      <c r="AK509" s="94"/>
      <c r="AL509" s="94"/>
      <c r="AM509" s="94"/>
      <c r="AN509" s="94"/>
      <c r="AO509" s="238"/>
      <c r="AP509" s="426"/>
      <c r="AQ509" s="223"/>
    </row>
    <row r="510" spans="1:43" s="15" customFormat="1">
      <c r="A510" s="105"/>
      <c r="B510" s="105"/>
      <c r="D510" s="97"/>
      <c r="E510" s="156"/>
      <c r="I510" s="148"/>
      <c r="J510" s="148"/>
      <c r="K510" s="148"/>
      <c r="L510" s="148"/>
      <c r="M510" s="148"/>
      <c r="N510" s="148"/>
      <c r="O510" s="148"/>
      <c r="AC510" s="148"/>
      <c r="AD510" s="94"/>
      <c r="AE510" s="94"/>
      <c r="AF510" s="94"/>
      <c r="AG510" s="94"/>
      <c r="AH510" s="94"/>
      <c r="AI510" s="94"/>
      <c r="AJ510" s="94"/>
      <c r="AK510" s="94"/>
      <c r="AL510" s="94"/>
      <c r="AM510" s="94"/>
      <c r="AN510" s="94"/>
      <c r="AO510" s="238"/>
      <c r="AP510" s="426"/>
      <c r="AQ510" s="223"/>
    </row>
    <row r="511" spans="1:43" s="15" customFormat="1">
      <c r="A511" s="105"/>
      <c r="B511" s="105"/>
      <c r="D511" s="97"/>
      <c r="E511" s="156"/>
      <c r="I511" s="148"/>
      <c r="J511" s="148"/>
      <c r="K511" s="148"/>
      <c r="L511" s="148"/>
      <c r="M511" s="148"/>
      <c r="N511" s="148"/>
      <c r="O511" s="148"/>
      <c r="AC511" s="148"/>
      <c r="AD511" s="94"/>
      <c r="AE511" s="94"/>
      <c r="AF511" s="94"/>
      <c r="AG511" s="94"/>
      <c r="AH511" s="94"/>
      <c r="AI511" s="94"/>
      <c r="AJ511" s="94"/>
      <c r="AK511" s="94"/>
      <c r="AL511" s="94"/>
      <c r="AM511" s="94"/>
      <c r="AN511" s="94"/>
      <c r="AO511" s="238"/>
      <c r="AP511" s="426"/>
      <c r="AQ511" s="223"/>
    </row>
    <row r="512" spans="1:43" s="15" customFormat="1">
      <c r="A512" s="105"/>
      <c r="B512" s="105"/>
      <c r="D512" s="97"/>
      <c r="E512" s="156"/>
      <c r="I512" s="148"/>
      <c r="J512" s="148"/>
      <c r="K512" s="148"/>
      <c r="L512" s="148"/>
      <c r="M512" s="148"/>
      <c r="N512" s="148"/>
      <c r="O512" s="148"/>
      <c r="AC512" s="148"/>
      <c r="AD512" s="94"/>
      <c r="AE512" s="94"/>
      <c r="AF512" s="94"/>
      <c r="AG512" s="94"/>
      <c r="AH512" s="94"/>
      <c r="AI512" s="94"/>
      <c r="AJ512" s="94"/>
      <c r="AK512" s="94"/>
      <c r="AL512" s="94"/>
      <c r="AM512" s="94"/>
      <c r="AN512" s="94"/>
      <c r="AO512" s="238"/>
      <c r="AP512" s="426"/>
      <c r="AQ512" s="223"/>
    </row>
    <row r="513" spans="1:43" s="15" customFormat="1">
      <c r="A513" s="105"/>
      <c r="B513" s="105"/>
      <c r="D513" s="97"/>
      <c r="E513" s="156"/>
      <c r="I513" s="148"/>
      <c r="J513" s="148"/>
      <c r="K513" s="148"/>
      <c r="L513" s="148"/>
      <c r="M513" s="148"/>
      <c r="N513" s="148"/>
      <c r="O513" s="148"/>
      <c r="AC513" s="148"/>
      <c r="AD513" s="94"/>
      <c r="AE513" s="94"/>
      <c r="AF513" s="94"/>
      <c r="AG513" s="94"/>
      <c r="AH513" s="94"/>
      <c r="AI513" s="94"/>
      <c r="AJ513" s="94"/>
      <c r="AK513" s="94"/>
      <c r="AL513" s="94"/>
      <c r="AM513" s="94"/>
      <c r="AN513" s="94"/>
      <c r="AO513" s="238"/>
      <c r="AP513" s="426"/>
      <c r="AQ513" s="223"/>
    </row>
    <row r="514" spans="1:43" s="15" customFormat="1">
      <c r="A514" s="105"/>
      <c r="B514" s="105"/>
      <c r="D514" s="97"/>
      <c r="E514" s="156"/>
      <c r="I514" s="148"/>
      <c r="J514" s="148"/>
      <c r="K514" s="148"/>
      <c r="L514" s="148"/>
      <c r="M514" s="148"/>
      <c r="N514" s="148"/>
      <c r="O514" s="148"/>
      <c r="AC514" s="148"/>
      <c r="AD514" s="94"/>
      <c r="AE514" s="94"/>
      <c r="AF514" s="94"/>
      <c r="AG514" s="94"/>
      <c r="AH514" s="94"/>
      <c r="AI514" s="94"/>
      <c r="AJ514" s="94"/>
      <c r="AK514" s="94"/>
      <c r="AL514" s="94"/>
      <c r="AM514" s="94"/>
      <c r="AN514" s="94"/>
      <c r="AO514" s="238"/>
      <c r="AP514" s="426"/>
      <c r="AQ514" s="223"/>
    </row>
    <row r="515" spans="1:43" s="15" customFormat="1">
      <c r="A515" s="105"/>
      <c r="B515" s="105"/>
      <c r="D515" s="97"/>
      <c r="E515" s="156"/>
      <c r="I515" s="148"/>
      <c r="J515" s="148"/>
      <c r="K515" s="148"/>
      <c r="L515" s="148"/>
      <c r="M515" s="148"/>
      <c r="N515" s="148"/>
      <c r="O515" s="148"/>
      <c r="AC515" s="148"/>
      <c r="AD515" s="94"/>
      <c r="AE515" s="94"/>
      <c r="AF515" s="94"/>
      <c r="AG515" s="94"/>
      <c r="AH515" s="94"/>
      <c r="AI515" s="94"/>
      <c r="AJ515" s="94"/>
      <c r="AK515" s="94"/>
      <c r="AL515" s="94"/>
      <c r="AM515" s="94"/>
      <c r="AN515" s="94"/>
      <c r="AO515" s="238"/>
      <c r="AP515" s="426"/>
      <c r="AQ515" s="223"/>
    </row>
    <row r="516" spans="1:43" s="15" customFormat="1">
      <c r="A516" s="105"/>
      <c r="B516" s="105"/>
      <c r="D516" s="97"/>
      <c r="E516" s="156"/>
      <c r="I516" s="148"/>
      <c r="J516" s="148"/>
      <c r="K516" s="148"/>
      <c r="L516" s="148"/>
      <c r="M516" s="148"/>
      <c r="N516" s="148"/>
      <c r="O516" s="148"/>
      <c r="AC516" s="148"/>
      <c r="AD516" s="94"/>
      <c r="AE516" s="94"/>
      <c r="AF516" s="94"/>
      <c r="AG516" s="94"/>
      <c r="AH516" s="94"/>
      <c r="AI516" s="94"/>
      <c r="AJ516" s="94"/>
      <c r="AK516" s="94"/>
      <c r="AL516" s="94"/>
      <c r="AM516" s="94"/>
      <c r="AN516" s="94"/>
      <c r="AO516" s="238"/>
      <c r="AP516" s="426"/>
      <c r="AQ516" s="223"/>
    </row>
    <row r="517" spans="1:43" s="15" customFormat="1">
      <c r="A517" s="105"/>
      <c r="B517" s="105"/>
      <c r="D517" s="97"/>
      <c r="E517" s="156"/>
      <c r="I517" s="148"/>
      <c r="J517" s="148"/>
      <c r="K517" s="148"/>
      <c r="L517" s="148"/>
      <c r="M517" s="148"/>
      <c r="N517" s="148"/>
      <c r="O517" s="148"/>
      <c r="AC517" s="148"/>
      <c r="AD517" s="94"/>
      <c r="AE517" s="94"/>
      <c r="AF517" s="94"/>
      <c r="AG517" s="94"/>
      <c r="AH517" s="94"/>
      <c r="AI517" s="94"/>
      <c r="AJ517" s="94"/>
      <c r="AK517" s="94"/>
      <c r="AL517" s="94"/>
      <c r="AM517" s="94"/>
      <c r="AN517" s="94"/>
      <c r="AO517" s="238"/>
      <c r="AP517" s="426"/>
      <c r="AQ517" s="223"/>
    </row>
    <row r="518" spans="1:43" s="15" customFormat="1">
      <c r="A518" s="105"/>
      <c r="B518" s="105"/>
      <c r="D518" s="97"/>
      <c r="E518" s="156"/>
      <c r="I518" s="148"/>
      <c r="J518" s="148"/>
      <c r="K518" s="148"/>
      <c r="L518" s="148"/>
      <c r="M518" s="148"/>
      <c r="N518" s="148"/>
      <c r="O518" s="148"/>
      <c r="AC518" s="148"/>
      <c r="AD518" s="94"/>
      <c r="AE518" s="94"/>
      <c r="AF518" s="94"/>
      <c r="AG518" s="94"/>
      <c r="AH518" s="94"/>
      <c r="AI518" s="94"/>
      <c r="AJ518" s="94"/>
      <c r="AK518" s="94"/>
      <c r="AL518" s="94"/>
      <c r="AM518" s="94"/>
      <c r="AN518" s="94"/>
      <c r="AO518" s="238"/>
      <c r="AP518" s="426"/>
      <c r="AQ518" s="223"/>
    </row>
    <row r="519" spans="1:43" s="15" customFormat="1">
      <c r="A519" s="105"/>
      <c r="B519" s="105"/>
      <c r="D519" s="97"/>
      <c r="E519" s="156"/>
      <c r="I519" s="148"/>
      <c r="J519" s="148"/>
      <c r="K519" s="148"/>
      <c r="L519" s="148"/>
      <c r="M519" s="148"/>
      <c r="N519" s="148"/>
      <c r="O519" s="148"/>
      <c r="AC519" s="148"/>
      <c r="AD519" s="94"/>
      <c r="AE519" s="94"/>
      <c r="AF519" s="94"/>
      <c r="AG519" s="94"/>
      <c r="AH519" s="94"/>
      <c r="AI519" s="94"/>
      <c r="AJ519" s="94"/>
      <c r="AK519" s="94"/>
      <c r="AL519" s="94"/>
      <c r="AM519" s="94"/>
      <c r="AN519" s="94"/>
      <c r="AO519" s="238"/>
      <c r="AP519" s="426"/>
      <c r="AQ519" s="223"/>
    </row>
    <row r="520" spans="1:43" s="15" customFormat="1">
      <c r="A520" s="105"/>
      <c r="B520" s="105"/>
      <c r="D520" s="97"/>
      <c r="E520" s="156"/>
      <c r="I520" s="148"/>
      <c r="J520" s="148"/>
      <c r="K520" s="148"/>
      <c r="L520" s="148"/>
      <c r="M520" s="148"/>
      <c r="N520" s="148"/>
      <c r="O520" s="148"/>
      <c r="AC520" s="148"/>
      <c r="AD520" s="94"/>
      <c r="AE520" s="94"/>
      <c r="AF520" s="94"/>
      <c r="AG520" s="94"/>
      <c r="AH520" s="94"/>
      <c r="AI520" s="94"/>
      <c r="AJ520" s="94"/>
      <c r="AK520" s="94"/>
      <c r="AL520" s="94"/>
      <c r="AM520" s="94"/>
      <c r="AN520" s="94"/>
      <c r="AO520" s="238"/>
      <c r="AP520" s="426"/>
      <c r="AQ520" s="223"/>
    </row>
    <row r="521" spans="1:43" s="15" customFormat="1">
      <c r="A521" s="105"/>
      <c r="B521" s="105"/>
      <c r="D521" s="97"/>
      <c r="E521" s="156"/>
      <c r="I521" s="148"/>
      <c r="J521" s="148"/>
      <c r="K521" s="148"/>
      <c r="L521" s="148"/>
      <c r="M521" s="148"/>
      <c r="N521" s="148"/>
      <c r="O521" s="148"/>
      <c r="AC521" s="148"/>
      <c r="AD521" s="94"/>
      <c r="AE521" s="94"/>
      <c r="AF521" s="94"/>
      <c r="AG521" s="94"/>
      <c r="AH521" s="94"/>
      <c r="AI521" s="94"/>
      <c r="AJ521" s="94"/>
      <c r="AK521" s="94"/>
      <c r="AL521" s="94"/>
      <c r="AM521" s="94"/>
      <c r="AN521" s="94"/>
      <c r="AO521" s="238"/>
      <c r="AP521" s="426"/>
      <c r="AQ521" s="223"/>
    </row>
    <row r="522" spans="1:43" s="15" customFormat="1">
      <c r="A522" s="105"/>
      <c r="B522" s="105"/>
      <c r="D522" s="97"/>
      <c r="E522" s="156"/>
      <c r="I522" s="148"/>
      <c r="J522" s="148"/>
      <c r="K522" s="148"/>
      <c r="L522" s="148"/>
      <c r="M522" s="148"/>
      <c r="N522" s="148"/>
      <c r="O522" s="148"/>
      <c r="AC522" s="148"/>
      <c r="AD522" s="94"/>
      <c r="AE522" s="94"/>
      <c r="AF522" s="94"/>
      <c r="AG522" s="94"/>
      <c r="AH522" s="94"/>
      <c r="AI522" s="94"/>
      <c r="AJ522" s="94"/>
      <c r="AK522" s="94"/>
      <c r="AL522" s="94"/>
      <c r="AM522" s="94"/>
      <c r="AN522" s="94"/>
      <c r="AO522" s="238"/>
      <c r="AP522" s="426"/>
      <c r="AQ522" s="223"/>
    </row>
    <row r="523" spans="1:43" s="15" customFormat="1">
      <c r="A523" s="105"/>
      <c r="B523" s="105"/>
      <c r="D523" s="97"/>
      <c r="E523" s="156"/>
      <c r="I523" s="148"/>
      <c r="J523" s="148"/>
      <c r="K523" s="148"/>
      <c r="L523" s="148"/>
      <c r="M523" s="148"/>
      <c r="N523" s="148"/>
      <c r="O523" s="148"/>
      <c r="AC523" s="148"/>
      <c r="AD523" s="94"/>
      <c r="AE523" s="94"/>
      <c r="AF523" s="94"/>
      <c r="AG523" s="94"/>
      <c r="AH523" s="94"/>
      <c r="AI523" s="94"/>
      <c r="AJ523" s="94"/>
      <c r="AK523" s="94"/>
      <c r="AL523" s="94"/>
      <c r="AM523" s="94"/>
      <c r="AN523" s="94"/>
      <c r="AO523" s="238"/>
      <c r="AP523" s="426"/>
      <c r="AQ523" s="223"/>
    </row>
    <row r="524" spans="1:43" s="15" customFormat="1">
      <c r="A524" s="105"/>
      <c r="B524" s="105"/>
      <c r="D524" s="97"/>
      <c r="E524" s="156"/>
      <c r="I524" s="148"/>
      <c r="J524" s="148"/>
      <c r="K524" s="148"/>
      <c r="L524" s="148"/>
      <c r="M524" s="148"/>
      <c r="N524" s="148"/>
      <c r="O524" s="148"/>
      <c r="AC524" s="148"/>
      <c r="AD524" s="94"/>
      <c r="AE524" s="94"/>
      <c r="AF524" s="94"/>
      <c r="AG524" s="94"/>
      <c r="AH524" s="94"/>
      <c r="AI524" s="94"/>
      <c r="AJ524" s="94"/>
      <c r="AK524" s="94"/>
      <c r="AL524" s="94"/>
      <c r="AM524" s="94"/>
      <c r="AN524" s="94"/>
      <c r="AO524" s="238"/>
      <c r="AP524" s="426"/>
      <c r="AQ524" s="223"/>
    </row>
    <row r="525" spans="1:43" s="15" customFormat="1">
      <c r="A525" s="105"/>
      <c r="B525" s="105"/>
      <c r="D525" s="97"/>
      <c r="E525" s="156"/>
      <c r="I525" s="148"/>
      <c r="J525" s="148"/>
      <c r="K525" s="148"/>
      <c r="L525" s="148"/>
      <c r="M525" s="148"/>
      <c r="N525" s="148"/>
      <c r="O525" s="148"/>
      <c r="AC525" s="148"/>
      <c r="AD525" s="94"/>
      <c r="AE525" s="94"/>
      <c r="AF525" s="94"/>
      <c r="AG525" s="94"/>
      <c r="AH525" s="94"/>
      <c r="AI525" s="94"/>
      <c r="AJ525" s="94"/>
      <c r="AK525" s="94"/>
      <c r="AL525" s="94"/>
      <c r="AM525" s="94"/>
      <c r="AN525" s="94"/>
      <c r="AO525" s="238"/>
      <c r="AP525" s="426"/>
      <c r="AQ525" s="223"/>
    </row>
    <row r="526" spans="1:43" s="15" customFormat="1">
      <c r="A526" s="105"/>
      <c r="B526" s="105"/>
      <c r="D526" s="97"/>
      <c r="E526" s="156"/>
      <c r="I526" s="148"/>
      <c r="J526" s="148"/>
      <c r="K526" s="148"/>
      <c r="L526" s="148"/>
      <c r="M526" s="148"/>
      <c r="N526" s="148"/>
      <c r="O526" s="148"/>
      <c r="AC526" s="148"/>
      <c r="AD526" s="94"/>
      <c r="AE526" s="94"/>
      <c r="AF526" s="94"/>
      <c r="AG526" s="94"/>
      <c r="AH526" s="94"/>
      <c r="AI526" s="94"/>
      <c r="AJ526" s="94"/>
      <c r="AK526" s="94"/>
      <c r="AL526" s="94"/>
      <c r="AM526" s="94"/>
      <c r="AN526" s="94"/>
      <c r="AO526" s="238"/>
      <c r="AP526" s="426"/>
      <c r="AQ526" s="223"/>
    </row>
    <row r="527" spans="1:43" s="15" customFormat="1">
      <c r="A527" s="105"/>
      <c r="B527" s="105"/>
      <c r="D527" s="97"/>
      <c r="E527" s="156"/>
      <c r="I527" s="148"/>
      <c r="J527" s="148"/>
      <c r="K527" s="148"/>
      <c r="L527" s="148"/>
      <c r="M527" s="148"/>
      <c r="N527" s="148"/>
      <c r="O527" s="148"/>
      <c r="AC527" s="148"/>
      <c r="AD527" s="94"/>
      <c r="AE527" s="94"/>
      <c r="AF527" s="94"/>
      <c r="AG527" s="94"/>
      <c r="AH527" s="94"/>
      <c r="AI527" s="94"/>
      <c r="AJ527" s="94"/>
      <c r="AK527" s="94"/>
      <c r="AL527" s="94"/>
      <c r="AM527" s="94"/>
      <c r="AN527" s="94"/>
      <c r="AO527" s="238"/>
      <c r="AP527" s="426"/>
      <c r="AQ527" s="223"/>
    </row>
    <row r="528" spans="1:43" s="15" customFormat="1">
      <c r="A528" s="105"/>
      <c r="B528" s="105"/>
      <c r="D528" s="97"/>
      <c r="E528" s="156"/>
      <c r="I528" s="148"/>
      <c r="J528" s="148"/>
      <c r="K528" s="148"/>
      <c r="L528" s="148"/>
      <c r="M528" s="148"/>
      <c r="N528" s="148"/>
      <c r="O528" s="148"/>
      <c r="AC528" s="148"/>
      <c r="AD528" s="94"/>
      <c r="AE528" s="94"/>
      <c r="AF528" s="94"/>
      <c r="AG528" s="94"/>
      <c r="AH528" s="94"/>
      <c r="AI528" s="94"/>
      <c r="AJ528" s="94"/>
      <c r="AK528" s="94"/>
      <c r="AL528" s="94"/>
      <c r="AM528" s="94"/>
      <c r="AN528" s="94"/>
      <c r="AO528" s="238"/>
      <c r="AP528" s="426"/>
      <c r="AQ528" s="223"/>
    </row>
    <row r="529" spans="1:43" s="15" customFormat="1">
      <c r="A529" s="105"/>
      <c r="B529" s="105"/>
      <c r="D529" s="97"/>
      <c r="E529" s="156"/>
      <c r="I529" s="148"/>
      <c r="J529" s="148"/>
      <c r="K529" s="148"/>
      <c r="L529" s="148"/>
      <c r="M529" s="148"/>
      <c r="N529" s="148"/>
      <c r="O529" s="148"/>
      <c r="AC529" s="148"/>
      <c r="AD529" s="94"/>
      <c r="AE529" s="94"/>
      <c r="AF529" s="94"/>
      <c r="AG529" s="94"/>
      <c r="AH529" s="94"/>
      <c r="AI529" s="94"/>
      <c r="AJ529" s="94"/>
      <c r="AK529" s="94"/>
      <c r="AL529" s="94"/>
      <c r="AM529" s="94"/>
      <c r="AN529" s="94"/>
      <c r="AO529" s="238"/>
      <c r="AP529" s="426"/>
      <c r="AQ529" s="223"/>
    </row>
    <row r="530" spans="1:43" s="15" customFormat="1">
      <c r="A530" s="105"/>
      <c r="B530" s="105"/>
      <c r="D530" s="97"/>
      <c r="E530" s="156"/>
      <c r="I530" s="148"/>
      <c r="J530" s="148"/>
      <c r="K530" s="148"/>
      <c r="L530" s="148"/>
      <c r="M530" s="148"/>
      <c r="N530" s="148"/>
      <c r="O530" s="148"/>
      <c r="AC530" s="148"/>
      <c r="AD530" s="94"/>
      <c r="AE530" s="94"/>
      <c r="AF530" s="94"/>
      <c r="AG530" s="94"/>
      <c r="AH530" s="94"/>
      <c r="AI530" s="94"/>
      <c r="AJ530" s="94"/>
      <c r="AK530" s="94"/>
      <c r="AL530" s="94"/>
      <c r="AM530" s="94"/>
      <c r="AN530" s="94"/>
      <c r="AO530" s="238"/>
      <c r="AP530" s="426"/>
      <c r="AQ530" s="223"/>
    </row>
    <row r="531" spans="1:43" s="15" customFormat="1">
      <c r="A531" s="105"/>
      <c r="B531" s="105"/>
      <c r="D531" s="97"/>
      <c r="E531" s="156"/>
      <c r="I531" s="148"/>
      <c r="J531" s="148"/>
      <c r="K531" s="148"/>
      <c r="L531" s="148"/>
      <c r="M531" s="148"/>
      <c r="N531" s="148"/>
      <c r="O531" s="148"/>
      <c r="AC531" s="148"/>
      <c r="AD531" s="94"/>
      <c r="AE531" s="94"/>
      <c r="AF531" s="94"/>
      <c r="AG531" s="94"/>
      <c r="AH531" s="94"/>
      <c r="AI531" s="94"/>
      <c r="AJ531" s="94"/>
      <c r="AK531" s="94"/>
      <c r="AL531" s="94"/>
      <c r="AM531" s="94"/>
      <c r="AN531" s="94"/>
      <c r="AO531" s="238"/>
      <c r="AP531" s="426"/>
      <c r="AQ531" s="223"/>
    </row>
    <row r="532" spans="1:43" s="15" customFormat="1">
      <c r="A532" s="105"/>
      <c r="B532" s="105"/>
      <c r="D532" s="97"/>
      <c r="E532" s="156"/>
      <c r="I532" s="148"/>
      <c r="J532" s="148"/>
      <c r="K532" s="148"/>
      <c r="L532" s="148"/>
      <c r="M532" s="148"/>
      <c r="N532" s="148"/>
      <c r="O532" s="148"/>
      <c r="AC532" s="148"/>
      <c r="AD532" s="94"/>
      <c r="AE532" s="94"/>
      <c r="AF532" s="94"/>
      <c r="AG532" s="94"/>
      <c r="AH532" s="94"/>
      <c r="AI532" s="94"/>
      <c r="AJ532" s="94"/>
      <c r="AK532" s="94"/>
      <c r="AL532" s="94"/>
      <c r="AM532" s="94"/>
      <c r="AN532" s="94"/>
      <c r="AO532" s="238"/>
      <c r="AP532" s="426"/>
      <c r="AQ532" s="223"/>
    </row>
    <row r="533" spans="1:43" s="15" customFormat="1">
      <c r="A533" s="105"/>
      <c r="B533" s="105"/>
      <c r="D533" s="97"/>
      <c r="E533" s="156"/>
      <c r="I533" s="148"/>
      <c r="J533" s="148"/>
      <c r="K533" s="148"/>
      <c r="L533" s="148"/>
      <c r="M533" s="148"/>
      <c r="N533" s="148"/>
      <c r="O533" s="148"/>
      <c r="AC533" s="148"/>
      <c r="AD533" s="94"/>
      <c r="AE533" s="94"/>
      <c r="AF533" s="94"/>
      <c r="AG533" s="94"/>
      <c r="AH533" s="94"/>
      <c r="AI533" s="94"/>
      <c r="AJ533" s="94"/>
      <c r="AK533" s="94"/>
      <c r="AL533" s="94"/>
      <c r="AM533" s="94"/>
      <c r="AN533" s="94"/>
      <c r="AO533" s="238"/>
      <c r="AP533" s="426"/>
      <c r="AQ533" s="223"/>
    </row>
    <row r="534" spans="1:43" s="15" customFormat="1">
      <c r="A534" s="105"/>
      <c r="B534" s="105"/>
      <c r="D534" s="97"/>
      <c r="E534" s="156"/>
      <c r="I534" s="148"/>
      <c r="J534" s="148"/>
      <c r="K534" s="148"/>
      <c r="L534" s="148"/>
      <c r="M534" s="148"/>
      <c r="N534" s="148"/>
      <c r="O534" s="148"/>
      <c r="AC534" s="148"/>
      <c r="AD534" s="94"/>
      <c r="AE534" s="94"/>
      <c r="AF534" s="94"/>
      <c r="AG534" s="94"/>
      <c r="AH534" s="94"/>
      <c r="AI534" s="94"/>
      <c r="AJ534" s="94"/>
      <c r="AK534" s="94"/>
      <c r="AL534" s="94"/>
      <c r="AM534" s="94"/>
      <c r="AN534" s="94"/>
      <c r="AO534" s="238"/>
      <c r="AP534" s="426"/>
      <c r="AQ534" s="223"/>
    </row>
    <row r="535" spans="1:43" s="15" customFormat="1">
      <c r="A535" s="105"/>
      <c r="B535" s="105"/>
      <c r="D535" s="97"/>
      <c r="E535" s="156"/>
      <c r="I535" s="148"/>
      <c r="J535" s="148"/>
      <c r="K535" s="148"/>
      <c r="L535" s="148"/>
      <c r="M535" s="148"/>
      <c r="N535" s="148"/>
      <c r="O535" s="148"/>
      <c r="AC535" s="148"/>
      <c r="AD535" s="94"/>
      <c r="AE535" s="94"/>
      <c r="AF535" s="94"/>
      <c r="AG535" s="94"/>
      <c r="AH535" s="94"/>
      <c r="AI535" s="94"/>
      <c r="AJ535" s="94"/>
      <c r="AK535" s="94"/>
      <c r="AL535" s="94"/>
      <c r="AM535" s="94"/>
      <c r="AN535" s="94"/>
      <c r="AO535" s="238"/>
      <c r="AP535" s="426"/>
      <c r="AQ535" s="223"/>
    </row>
    <row r="536" spans="1:43" s="15" customFormat="1">
      <c r="A536" s="105"/>
      <c r="B536" s="105"/>
      <c r="D536" s="97"/>
      <c r="E536" s="156"/>
      <c r="I536" s="148"/>
      <c r="J536" s="148"/>
      <c r="K536" s="148"/>
      <c r="L536" s="148"/>
      <c r="M536" s="148"/>
      <c r="N536" s="148"/>
      <c r="O536" s="148"/>
      <c r="AC536" s="148"/>
      <c r="AD536" s="94"/>
      <c r="AE536" s="94"/>
      <c r="AF536" s="94"/>
      <c r="AG536" s="94"/>
      <c r="AH536" s="94"/>
      <c r="AI536" s="94"/>
      <c r="AJ536" s="94"/>
      <c r="AK536" s="94"/>
      <c r="AL536" s="94"/>
      <c r="AM536" s="94"/>
      <c r="AN536" s="94"/>
      <c r="AO536" s="238"/>
      <c r="AP536" s="426"/>
      <c r="AQ536" s="223"/>
    </row>
    <row r="537" spans="1:43" s="15" customFormat="1">
      <c r="A537" s="105"/>
      <c r="B537" s="105"/>
      <c r="D537" s="97"/>
      <c r="E537" s="156"/>
      <c r="I537" s="148"/>
      <c r="J537" s="148"/>
      <c r="K537" s="148"/>
      <c r="L537" s="148"/>
      <c r="M537" s="148"/>
      <c r="N537" s="148"/>
      <c r="O537" s="148"/>
      <c r="AC537" s="148"/>
      <c r="AD537" s="94"/>
      <c r="AE537" s="94"/>
      <c r="AF537" s="94"/>
      <c r="AG537" s="94"/>
      <c r="AH537" s="94"/>
      <c r="AI537" s="94"/>
      <c r="AJ537" s="94"/>
      <c r="AK537" s="94"/>
      <c r="AL537" s="94"/>
      <c r="AM537" s="94"/>
      <c r="AN537" s="94"/>
      <c r="AO537" s="238"/>
      <c r="AP537" s="426"/>
      <c r="AQ537" s="223"/>
    </row>
    <row r="538" spans="1:43" s="15" customFormat="1">
      <c r="A538" s="105"/>
      <c r="B538" s="105"/>
      <c r="D538" s="97"/>
      <c r="E538" s="156"/>
      <c r="I538" s="148"/>
      <c r="J538" s="148"/>
      <c r="K538" s="148"/>
      <c r="L538" s="148"/>
      <c r="M538" s="148"/>
      <c r="N538" s="148"/>
      <c r="O538" s="148"/>
      <c r="AC538" s="148"/>
      <c r="AD538" s="94"/>
      <c r="AE538" s="94"/>
      <c r="AF538" s="94"/>
      <c r="AG538" s="94"/>
      <c r="AH538" s="94"/>
      <c r="AI538" s="94"/>
      <c r="AJ538" s="94"/>
      <c r="AK538" s="94"/>
      <c r="AL538" s="94"/>
      <c r="AM538" s="94"/>
      <c r="AN538" s="94"/>
      <c r="AO538" s="238"/>
      <c r="AP538" s="426"/>
      <c r="AQ538" s="223"/>
    </row>
    <row r="539" spans="1:43" s="15" customFormat="1">
      <c r="A539" s="105"/>
      <c r="B539" s="105"/>
      <c r="D539" s="97"/>
      <c r="E539" s="156"/>
      <c r="I539" s="148"/>
      <c r="J539" s="148"/>
      <c r="K539" s="148"/>
      <c r="L539" s="148"/>
      <c r="M539" s="148"/>
      <c r="N539" s="148"/>
      <c r="O539" s="148"/>
      <c r="AC539" s="148"/>
      <c r="AD539" s="94"/>
      <c r="AE539" s="94"/>
      <c r="AF539" s="94"/>
      <c r="AG539" s="94"/>
      <c r="AH539" s="94"/>
      <c r="AI539" s="94"/>
      <c r="AJ539" s="94"/>
      <c r="AK539" s="94"/>
      <c r="AL539" s="94"/>
      <c r="AM539" s="94"/>
      <c r="AN539" s="94"/>
      <c r="AO539" s="238"/>
      <c r="AP539" s="426"/>
      <c r="AQ539" s="223"/>
    </row>
    <row r="540" spans="1:43" s="15" customFormat="1">
      <c r="A540" s="105"/>
      <c r="B540" s="105"/>
      <c r="D540" s="97"/>
      <c r="E540" s="156"/>
      <c r="I540" s="148"/>
      <c r="J540" s="148"/>
      <c r="K540" s="148"/>
      <c r="L540" s="148"/>
      <c r="M540" s="148"/>
      <c r="N540" s="148"/>
      <c r="O540" s="148"/>
      <c r="AC540" s="148"/>
      <c r="AD540" s="94"/>
      <c r="AE540" s="94"/>
      <c r="AF540" s="94"/>
      <c r="AG540" s="94"/>
      <c r="AH540" s="94"/>
      <c r="AI540" s="94"/>
      <c r="AJ540" s="94"/>
      <c r="AK540" s="94"/>
      <c r="AL540" s="94"/>
      <c r="AM540" s="94"/>
      <c r="AN540" s="94"/>
      <c r="AO540" s="238"/>
      <c r="AP540" s="426"/>
      <c r="AQ540" s="223"/>
    </row>
    <row r="541" spans="1:43" s="15" customFormat="1">
      <c r="A541" s="105"/>
      <c r="B541" s="105"/>
      <c r="D541" s="97"/>
      <c r="E541" s="156"/>
      <c r="I541" s="148"/>
      <c r="J541" s="148"/>
      <c r="K541" s="148"/>
      <c r="L541" s="148"/>
      <c r="M541" s="148"/>
      <c r="N541" s="148"/>
      <c r="O541" s="148"/>
      <c r="AC541" s="148"/>
      <c r="AD541" s="94"/>
      <c r="AE541" s="94"/>
      <c r="AF541" s="94"/>
      <c r="AG541" s="94"/>
      <c r="AH541" s="94"/>
      <c r="AI541" s="94"/>
      <c r="AJ541" s="94"/>
      <c r="AK541" s="94"/>
      <c r="AL541" s="94"/>
      <c r="AM541" s="94"/>
      <c r="AN541" s="94"/>
      <c r="AO541" s="238"/>
      <c r="AP541" s="426"/>
      <c r="AQ541" s="223"/>
    </row>
    <row r="542" spans="1:43" s="15" customFormat="1">
      <c r="A542" s="105"/>
      <c r="B542" s="105"/>
      <c r="D542" s="97"/>
      <c r="E542" s="156"/>
      <c r="I542" s="148"/>
      <c r="J542" s="148"/>
      <c r="K542" s="148"/>
      <c r="L542" s="148"/>
      <c r="M542" s="148"/>
      <c r="N542" s="148"/>
      <c r="O542" s="148"/>
      <c r="AC542" s="148"/>
      <c r="AD542" s="94"/>
      <c r="AE542" s="94"/>
      <c r="AF542" s="94"/>
      <c r="AG542" s="94"/>
      <c r="AH542" s="94"/>
      <c r="AI542" s="94"/>
      <c r="AJ542" s="94"/>
      <c r="AK542" s="94"/>
      <c r="AL542" s="94"/>
      <c r="AM542" s="94"/>
      <c r="AN542" s="94"/>
      <c r="AO542" s="238"/>
      <c r="AP542" s="426"/>
      <c r="AQ542" s="223"/>
    </row>
    <row r="543" spans="1:43" s="15" customFormat="1">
      <c r="A543" s="105"/>
      <c r="B543" s="105"/>
      <c r="D543" s="97"/>
      <c r="E543" s="156"/>
      <c r="I543" s="148"/>
      <c r="J543" s="148"/>
      <c r="K543" s="148"/>
      <c r="L543" s="148"/>
      <c r="M543" s="148"/>
      <c r="N543" s="148"/>
      <c r="O543" s="148"/>
      <c r="AC543" s="148"/>
      <c r="AD543" s="94"/>
      <c r="AE543" s="94"/>
      <c r="AF543" s="94"/>
      <c r="AG543" s="94"/>
      <c r="AH543" s="94"/>
      <c r="AI543" s="94"/>
      <c r="AJ543" s="94"/>
      <c r="AK543" s="94"/>
      <c r="AL543" s="94"/>
      <c r="AM543" s="94"/>
      <c r="AN543" s="94"/>
      <c r="AO543" s="238"/>
      <c r="AP543" s="426"/>
      <c r="AQ543" s="223"/>
    </row>
    <row r="544" spans="1:43" s="15" customFormat="1">
      <c r="A544" s="105"/>
      <c r="B544" s="105"/>
      <c r="D544" s="97"/>
      <c r="E544" s="156"/>
      <c r="I544" s="148"/>
      <c r="J544" s="148"/>
      <c r="K544" s="148"/>
      <c r="L544" s="148"/>
      <c r="M544" s="148"/>
      <c r="N544" s="148"/>
      <c r="O544" s="148"/>
      <c r="AC544" s="148"/>
      <c r="AD544" s="94"/>
      <c r="AE544" s="94"/>
      <c r="AF544" s="94"/>
      <c r="AG544" s="94"/>
      <c r="AH544" s="94"/>
      <c r="AI544" s="94"/>
      <c r="AJ544" s="94"/>
      <c r="AK544" s="94"/>
      <c r="AL544" s="94"/>
      <c r="AM544" s="94"/>
      <c r="AN544" s="94"/>
      <c r="AO544" s="238"/>
      <c r="AP544" s="426"/>
      <c r="AQ544" s="223"/>
    </row>
    <row r="545" spans="1:43" s="15" customFormat="1">
      <c r="A545" s="105"/>
      <c r="B545" s="105"/>
      <c r="D545" s="97"/>
      <c r="E545" s="156"/>
      <c r="I545" s="148"/>
      <c r="J545" s="148"/>
      <c r="K545" s="148"/>
      <c r="L545" s="148"/>
      <c r="M545" s="148"/>
      <c r="N545" s="148"/>
      <c r="O545" s="148"/>
      <c r="AC545" s="148"/>
      <c r="AD545" s="94"/>
      <c r="AE545" s="94"/>
      <c r="AF545" s="94"/>
      <c r="AG545" s="94"/>
      <c r="AH545" s="94"/>
      <c r="AI545" s="94"/>
      <c r="AJ545" s="94"/>
      <c r="AK545" s="94"/>
      <c r="AL545" s="94"/>
      <c r="AM545" s="94"/>
      <c r="AN545" s="94"/>
      <c r="AO545" s="238"/>
      <c r="AP545" s="426"/>
      <c r="AQ545" s="223"/>
    </row>
    <row r="546" spans="1:43" s="15" customFormat="1">
      <c r="A546" s="105"/>
      <c r="B546" s="105"/>
      <c r="D546" s="97"/>
      <c r="E546" s="156"/>
      <c r="I546" s="148"/>
      <c r="J546" s="148"/>
      <c r="K546" s="148"/>
      <c r="L546" s="148"/>
      <c r="M546" s="148"/>
      <c r="N546" s="148"/>
      <c r="O546" s="148"/>
      <c r="AC546" s="148"/>
      <c r="AD546" s="94"/>
      <c r="AE546" s="94"/>
      <c r="AF546" s="94"/>
      <c r="AG546" s="94"/>
      <c r="AH546" s="94"/>
      <c r="AI546" s="94"/>
      <c r="AJ546" s="94"/>
      <c r="AK546" s="94"/>
      <c r="AL546" s="94"/>
      <c r="AM546" s="94"/>
      <c r="AN546" s="94"/>
      <c r="AO546" s="238"/>
      <c r="AP546" s="426"/>
      <c r="AQ546" s="223"/>
    </row>
    <row r="547" spans="1:43" s="15" customFormat="1">
      <c r="A547" s="105"/>
      <c r="B547" s="105"/>
      <c r="D547" s="97"/>
      <c r="E547" s="156"/>
      <c r="I547" s="148"/>
      <c r="J547" s="148"/>
      <c r="K547" s="148"/>
      <c r="L547" s="148"/>
      <c r="M547" s="148"/>
      <c r="N547" s="148"/>
      <c r="O547" s="148"/>
      <c r="AC547" s="148"/>
      <c r="AD547" s="94"/>
      <c r="AE547" s="94"/>
      <c r="AF547" s="94"/>
      <c r="AG547" s="94"/>
      <c r="AH547" s="94"/>
      <c r="AI547" s="94"/>
      <c r="AJ547" s="94"/>
      <c r="AK547" s="94"/>
      <c r="AL547" s="94"/>
      <c r="AM547" s="94"/>
      <c r="AN547" s="94"/>
      <c r="AO547" s="238"/>
      <c r="AP547" s="426"/>
      <c r="AQ547" s="223"/>
    </row>
    <row r="548" spans="1:43" s="15" customFormat="1">
      <c r="A548" s="105"/>
      <c r="B548" s="105"/>
      <c r="D548" s="97"/>
      <c r="E548" s="156"/>
      <c r="I548" s="148"/>
      <c r="J548" s="148"/>
      <c r="K548" s="148"/>
      <c r="L548" s="148"/>
      <c r="M548" s="148"/>
      <c r="N548" s="148"/>
      <c r="O548" s="148"/>
      <c r="AC548" s="148"/>
      <c r="AD548" s="94"/>
      <c r="AE548" s="94"/>
      <c r="AF548" s="94"/>
      <c r="AG548" s="94"/>
      <c r="AH548" s="94"/>
      <c r="AI548" s="94"/>
      <c r="AJ548" s="94"/>
      <c r="AK548" s="94"/>
      <c r="AL548" s="94"/>
      <c r="AM548" s="94"/>
      <c r="AN548" s="94"/>
      <c r="AO548" s="238"/>
      <c r="AP548" s="426"/>
      <c r="AQ548" s="223"/>
    </row>
    <row r="549" spans="1:43" s="15" customFormat="1">
      <c r="A549" s="105"/>
      <c r="B549" s="105"/>
      <c r="D549" s="97"/>
      <c r="E549" s="156"/>
      <c r="I549" s="148"/>
      <c r="J549" s="148"/>
      <c r="K549" s="148"/>
      <c r="L549" s="148"/>
      <c r="M549" s="148"/>
      <c r="N549" s="148"/>
      <c r="O549" s="148"/>
      <c r="AC549" s="148"/>
      <c r="AD549" s="94"/>
      <c r="AE549" s="94"/>
      <c r="AF549" s="94"/>
      <c r="AG549" s="94"/>
      <c r="AH549" s="94"/>
      <c r="AI549" s="94"/>
      <c r="AJ549" s="94"/>
      <c r="AK549" s="94"/>
      <c r="AL549" s="94"/>
      <c r="AM549" s="94"/>
      <c r="AN549" s="94"/>
      <c r="AO549" s="238"/>
      <c r="AP549" s="426"/>
      <c r="AQ549" s="223"/>
    </row>
    <row r="550" spans="1:43" s="15" customFormat="1">
      <c r="A550" s="105"/>
      <c r="B550" s="105"/>
      <c r="D550" s="97"/>
      <c r="E550" s="156"/>
      <c r="I550" s="148"/>
      <c r="J550" s="148"/>
      <c r="K550" s="148"/>
      <c r="L550" s="148"/>
      <c r="M550" s="148"/>
      <c r="N550" s="148"/>
      <c r="O550" s="148"/>
      <c r="AC550" s="148"/>
      <c r="AD550" s="94"/>
      <c r="AE550" s="94"/>
      <c r="AF550" s="94"/>
      <c r="AG550" s="94"/>
      <c r="AH550" s="94"/>
      <c r="AI550" s="94"/>
      <c r="AJ550" s="94"/>
      <c r="AK550" s="94"/>
      <c r="AL550" s="94"/>
      <c r="AM550" s="94"/>
      <c r="AN550" s="94"/>
      <c r="AO550" s="238"/>
      <c r="AP550" s="426"/>
      <c r="AQ550" s="223"/>
    </row>
    <row r="551" spans="1:43" s="15" customFormat="1">
      <c r="A551" s="105"/>
      <c r="B551" s="105"/>
      <c r="D551" s="97"/>
      <c r="E551" s="156"/>
      <c r="I551" s="148"/>
      <c r="J551" s="148"/>
      <c r="K551" s="148"/>
      <c r="L551" s="148"/>
      <c r="M551" s="148"/>
      <c r="N551" s="148"/>
      <c r="O551" s="148"/>
      <c r="AC551" s="148"/>
      <c r="AD551" s="94"/>
      <c r="AE551" s="94"/>
      <c r="AF551" s="94"/>
      <c r="AG551" s="94"/>
      <c r="AH551" s="94"/>
      <c r="AI551" s="94"/>
      <c r="AJ551" s="94"/>
      <c r="AK551" s="94"/>
      <c r="AL551" s="94"/>
      <c r="AM551" s="94"/>
      <c r="AN551" s="94"/>
      <c r="AO551" s="238"/>
      <c r="AP551" s="426"/>
      <c r="AQ551" s="223"/>
    </row>
    <row r="552" spans="1:43" s="15" customFormat="1">
      <c r="A552" s="105"/>
      <c r="B552" s="105"/>
      <c r="D552" s="97"/>
      <c r="E552" s="156"/>
      <c r="I552" s="148"/>
      <c r="J552" s="148"/>
      <c r="K552" s="148"/>
      <c r="L552" s="148"/>
      <c r="M552" s="148"/>
      <c r="N552" s="148"/>
      <c r="O552" s="148"/>
      <c r="AC552" s="148"/>
      <c r="AD552" s="94"/>
      <c r="AE552" s="94"/>
      <c r="AF552" s="94"/>
      <c r="AG552" s="94"/>
      <c r="AH552" s="94"/>
      <c r="AI552" s="94"/>
      <c r="AJ552" s="94"/>
      <c r="AK552" s="94"/>
      <c r="AL552" s="94"/>
      <c r="AM552" s="94"/>
      <c r="AN552" s="94"/>
      <c r="AO552" s="238"/>
      <c r="AP552" s="426"/>
      <c r="AQ552" s="223"/>
    </row>
    <row r="553" spans="1:43" s="15" customFormat="1">
      <c r="A553" s="105"/>
      <c r="B553" s="105"/>
      <c r="D553" s="97"/>
      <c r="E553" s="156"/>
      <c r="I553" s="148"/>
      <c r="J553" s="148"/>
      <c r="K553" s="148"/>
      <c r="L553" s="148"/>
      <c r="M553" s="148"/>
      <c r="N553" s="148"/>
      <c r="O553" s="148"/>
      <c r="AC553" s="148"/>
      <c r="AD553" s="94"/>
      <c r="AE553" s="94"/>
      <c r="AF553" s="94"/>
      <c r="AG553" s="94"/>
      <c r="AH553" s="94"/>
      <c r="AI553" s="94"/>
      <c r="AJ553" s="94"/>
      <c r="AK553" s="94"/>
      <c r="AL553" s="94"/>
      <c r="AM553" s="94"/>
      <c r="AN553" s="94"/>
      <c r="AO553" s="238"/>
      <c r="AP553" s="426"/>
      <c r="AQ553" s="223"/>
    </row>
    <row r="554" spans="1:43" s="15" customFormat="1">
      <c r="A554" s="105"/>
      <c r="B554" s="105"/>
      <c r="D554" s="97"/>
      <c r="E554" s="156"/>
      <c r="I554" s="148"/>
      <c r="J554" s="148"/>
      <c r="K554" s="148"/>
      <c r="L554" s="148"/>
      <c r="M554" s="148"/>
      <c r="N554" s="148"/>
      <c r="O554" s="148"/>
      <c r="AC554" s="148"/>
      <c r="AD554" s="94"/>
      <c r="AE554" s="94"/>
      <c r="AF554" s="94"/>
      <c r="AG554" s="94"/>
      <c r="AH554" s="94"/>
      <c r="AI554" s="94"/>
      <c r="AJ554" s="94"/>
      <c r="AK554" s="94"/>
      <c r="AL554" s="94"/>
      <c r="AM554" s="94"/>
      <c r="AN554" s="94"/>
      <c r="AO554" s="238"/>
      <c r="AP554" s="426"/>
      <c r="AQ554" s="223"/>
    </row>
    <row r="555" spans="1:43" s="15" customFormat="1">
      <c r="A555" s="105"/>
      <c r="B555" s="105"/>
      <c r="D555" s="97"/>
      <c r="E555" s="156"/>
      <c r="I555" s="148"/>
      <c r="J555" s="148"/>
      <c r="K555" s="148"/>
      <c r="L555" s="148"/>
      <c r="M555" s="148"/>
      <c r="N555" s="148"/>
      <c r="O555" s="148"/>
      <c r="AC555" s="148"/>
      <c r="AD555" s="94"/>
      <c r="AE555" s="94"/>
      <c r="AF555" s="94"/>
      <c r="AG555" s="94"/>
      <c r="AH555" s="94"/>
      <c r="AI555" s="94"/>
      <c r="AJ555" s="94"/>
      <c r="AK555" s="94"/>
      <c r="AL555" s="94"/>
      <c r="AM555" s="94"/>
      <c r="AN555" s="94"/>
      <c r="AO555" s="238"/>
      <c r="AP555" s="426"/>
      <c r="AQ555" s="223"/>
    </row>
    <row r="556" spans="1:43" s="15" customFormat="1">
      <c r="A556" s="105"/>
      <c r="B556" s="105"/>
      <c r="D556" s="97"/>
      <c r="E556" s="156"/>
      <c r="I556" s="148"/>
      <c r="J556" s="148"/>
      <c r="K556" s="148"/>
      <c r="L556" s="148"/>
      <c r="M556" s="148"/>
      <c r="N556" s="148"/>
      <c r="O556" s="148"/>
      <c r="AC556" s="148"/>
      <c r="AD556" s="94"/>
      <c r="AE556" s="94"/>
      <c r="AF556" s="94"/>
      <c r="AG556" s="94"/>
      <c r="AH556" s="94"/>
      <c r="AI556" s="94"/>
      <c r="AJ556" s="94"/>
      <c r="AK556" s="94"/>
      <c r="AL556" s="94"/>
      <c r="AM556" s="94"/>
      <c r="AN556" s="94"/>
      <c r="AO556" s="238"/>
      <c r="AP556" s="426"/>
      <c r="AQ556" s="223"/>
    </row>
    <row r="557" spans="1:43" s="15" customFormat="1">
      <c r="A557" s="105"/>
      <c r="B557" s="105"/>
      <c r="D557" s="97"/>
      <c r="E557" s="156"/>
      <c r="I557" s="148"/>
      <c r="J557" s="148"/>
      <c r="K557" s="148"/>
      <c r="L557" s="148"/>
      <c r="M557" s="148"/>
      <c r="N557" s="148"/>
      <c r="O557" s="148"/>
      <c r="AC557" s="148"/>
      <c r="AD557" s="94"/>
      <c r="AE557" s="94"/>
      <c r="AF557" s="94"/>
      <c r="AG557" s="94"/>
      <c r="AH557" s="94"/>
      <c r="AI557" s="94"/>
      <c r="AJ557" s="94"/>
      <c r="AK557" s="94"/>
      <c r="AL557" s="94"/>
      <c r="AM557" s="94"/>
      <c r="AN557" s="94"/>
      <c r="AO557" s="238"/>
      <c r="AP557" s="426"/>
      <c r="AQ557" s="223"/>
    </row>
    <row r="558" spans="1:43" s="15" customFormat="1">
      <c r="A558" s="105"/>
      <c r="B558" s="105"/>
      <c r="D558" s="97"/>
      <c r="E558" s="156"/>
      <c r="I558" s="148"/>
      <c r="J558" s="148"/>
      <c r="K558" s="148"/>
      <c r="L558" s="148"/>
      <c r="M558" s="148"/>
      <c r="N558" s="148"/>
      <c r="O558" s="148"/>
      <c r="AC558" s="148"/>
      <c r="AD558" s="94"/>
      <c r="AE558" s="94"/>
      <c r="AF558" s="94"/>
      <c r="AG558" s="94"/>
      <c r="AH558" s="94"/>
      <c r="AI558" s="94"/>
      <c r="AJ558" s="94"/>
      <c r="AK558" s="94"/>
      <c r="AL558" s="94"/>
      <c r="AM558" s="94"/>
      <c r="AN558" s="94"/>
      <c r="AO558" s="238"/>
      <c r="AP558" s="426"/>
      <c r="AQ558" s="223"/>
    </row>
    <row r="559" spans="1:43" s="15" customFormat="1">
      <c r="A559" s="105"/>
      <c r="B559" s="105"/>
      <c r="D559" s="97"/>
      <c r="E559" s="156"/>
      <c r="I559" s="148"/>
      <c r="J559" s="148"/>
      <c r="K559" s="148"/>
      <c r="L559" s="148"/>
      <c r="M559" s="148"/>
      <c r="N559" s="148"/>
      <c r="O559" s="148"/>
      <c r="AC559" s="148"/>
      <c r="AD559" s="94"/>
      <c r="AE559" s="94"/>
      <c r="AF559" s="94"/>
      <c r="AG559" s="94"/>
      <c r="AH559" s="94"/>
      <c r="AI559" s="94"/>
      <c r="AJ559" s="94"/>
      <c r="AK559" s="94"/>
      <c r="AL559" s="94"/>
      <c r="AM559" s="94"/>
      <c r="AN559" s="94"/>
      <c r="AO559" s="238"/>
      <c r="AP559" s="426"/>
      <c r="AQ559" s="223"/>
    </row>
    <row r="560" spans="1:43" s="15" customFormat="1">
      <c r="A560" s="105"/>
      <c r="B560" s="105"/>
      <c r="D560" s="97"/>
      <c r="E560" s="156"/>
      <c r="I560" s="148"/>
      <c r="J560" s="148"/>
      <c r="K560" s="148"/>
      <c r="L560" s="148"/>
      <c r="M560" s="148"/>
      <c r="N560" s="148"/>
      <c r="O560" s="148"/>
      <c r="AC560" s="148"/>
      <c r="AD560" s="94"/>
      <c r="AE560" s="94"/>
      <c r="AF560" s="94"/>
      <c r="AG560" s="94"/>
      <c r="AH560" s="94"/>
      <c r="AI560" s="94"/>
      <c r="AJ560" s="94"/>
      <c r="AK560" s="94"/>
      <c r="AL560" s="94"/>
      <c r="AM560" s="94"/>
      <c r="AN560" s="94"/>
      <c r="AO560" s="238"/>
      <c r="AP560" s="426"/>
      <c r="AQ560" s="223"/>
    </row>
    <row r="561" spans="1:43" s="15" customFormat="1">
      <c r="A561" s="105"/>
      <c r="B561" s="105"/>
      <c r="D561" s="97"/>
      <c r="E561" s="156"/>
      <c r="I561" s="148"/>
      <c r="J561" s="148"/>
      <c r="K561" s="148"/>
      <c r="L561" s="148"/>
      <c r="M561" s="148"/>
      <c r="N561" s="148"/>
      <c r="O561" s="148"/>
      <c r="AC561" s="148"/>
      <c r="AD561" s="94"/>
      <c r="AE561" s="94"/>
      <c r="AF561" s="94"/>
      <c r="AG561" s="94"/>
      <c r="AH561" s="94"/>
      <c r="AI561" s="94"/>
      <c r="AJ561" s="94"/>
      <c r="AK561" s="94"/>
      <c r="AL561" s="94"/>
      <c r="AM561" s="94"/>
      <c r="AN561" s="94"/>
      <c r="AO561" s="238"/>
      <c r="AP561" s="426"/>
      <c r="AQ561" s="223"/>
    </row>
    <row r="562" spans="1:43" s="15" customFormat="1">
      <c r="A562" s="105"/>
      <c r="B562" s="105"/>
      <c r="D562" s="97"/>
      <c r="E562" s="156"/>
      <c r="I562" s="148"/>
      <c r="J562" s="148"/>
      <c r="K562" s="148"/>
      <c r="L562" s="148"/>
      <c r="M562" s="148"/>
      <c r="N562" s="148"/>
      <c r="O562" s="148"/>
      <c r="AC562" s="148"/>
      <c r="AD562" s="94"/>
      <c r="AE562" s="94"/>
      <c r="AF562" s="94"/>
      <c r="AG562" s="94"/>
      <c r="AH562" s="94"/>
      <c r="AI562" s="94"/>
      <c r="AJ562" s="94"/>
      <c r="AK562" s="94"/>
      <c r="AL562" s="94"/>
      <c r="AM562" s="94"/>
      <c r="AN562" s="94"/>
      <c r="AO562" s="238"/>
      <c r="AP562" s="426"/>
      <c r="AQ562" s="223"/>
    </row>
    <row r="563" spans="1:43" s="15" customFormat="1">
      <c r="A563" s="105"/>
      <c r="B563" s="105"/>
      <c r="D563" s="97"/>
      <c r="E563" s="156"/>
      <c r="I563" s="148"/>
      <c r="J563" s="148"/>
      <c r="K563" s="148"/>
      <c r="L563" s="148"/>
      <c r="M563" s="148"/>
      <c r="N563" s="148"/>
      <c r="O563" s="148"/>
      <c r="AC563" s="148"/>
      <c r="AD563" s="94"/>
      <c r="AE563" s="94"/>
      <c r="AF563" s="94"/>
      <c r="AG563" s="94"/>
      <c r="AH563" s="94"/>
      <c r="AI563" s="94"/>
      <c r="AJ563" s="94"/>
      <c r="AK563" s="94"/>
      <c r="AL563" s="94"/>
      <c r="AM563" s="94"/>
      <c r="AN563" s="94"/>
      <c r="AO563" s="238"/>
      <c r="AP563" s="426"/>
      <c r="AQ563" s="223"/>
    </row>
    <row r="564" spans="1:43" s="15" customFormat="1">
      <c r="A564" s="105"/>
      <c r="B564" s="105"/>
      <c r="D564" s="97"/>
      <c r="E564" s="156"/>
      <c r="I564" s="148"/>
      <c r="J564" s="148"/>
      <c r="K564" s="148"/>
      <c r="L564" s="148"/>
      <c r="M564" s="148"/>
      <c r="N564" s="148"/>
      <c r="O564" s="148"/>
      <c r="AC564" s="148"/>
      <c r="AD564" s="94"/>
      <c r="AE564" s="94"/>
      <c r="AF564" s="94"/>
      <c r="AG564" s="94"/>
      <c r="AH564" s="94"/>
      <c r="AI564" s="94"/>
      <c r="AJ564" s="94"/>
      <c r="AK564" s="94"/>
      <c r="AL564" s="94"/>
      <c r="AM564" s="94"/>
      <c r="AN564" s="94"/>
      <c r="AO564" s="238"/>
      <c r="AP564" s="426"/>
      <c r="AQ564" s="223"/>
    </row>
    <row r="565" spans="1:43" s="15" customFormat="1">
      <c r="A565" s="105"/>
      <c r="B565" s="105"/>
      <c r="D565" s="97"/>
      <c r="E565" s="156"/>
      <c r="I565" s="148"/>
      <c r="J565" s="148"/>
      <c r="K565" s="148"/>
      <c r="L565" s="148"/>
      <c r="M565" s="148"/>
      <c r="N565" s="148"/>
      <c r="O565" s="148"/>
      <c r="AC565" s="148"/>
      <c r="AD565" s="94"/>
      <c r="AE565" s="94"/>
      <c r="AF565" s="94"/>
      <c r="AG565" s="94"/>
      <c r="AH565" s="94"/>
      <c r="AI565" s="94"/>
      <c r="AJ565" s="94"/>
      <c r="AK565" s="94"/>
      <c r="AL565" s="94"/>
      <c r="AM565" s="94"/>
      <c r="AN565" s="94"/>
      <c r="AO565" s="238"/>
      <c r="AP565" s="426"/>
      <c r="AQ565" s="223"/>
    </row>
    <row r="566" spans="1:43" s="15" customFormat="1">
      <c r="A566" s="105"/>
      <c r="B566" s="105"/>
      <c r="D566" s="97"/>
      <c r="E566" s="156"/>
      <c r="I566" s="148"/>
      <c r="J566" s="148"/>
      <c r="K566" s="148"/>
      <c r="L566" s="148"/>
      <c r="M566" s="148"/>
      <c r="N566" s="148"/>
      <c r="O566" s="148"/>
      <c r="AC566" s="148"/>
      <c r="AD566" s="94"/>
      <c r="AE566" s="94"/>
      <c r="AF566" s="94"/>
      <c r="AG566" s="94"/>
      <c r="AH566" s="94"/>
      <c r="AI566" s="94"/>
      <c r="AJ566" s="94"/>
      <c r="AK566" s="94"/>
      <c r="AL566" s="94"/>
      <c r="AM566" s="94"/>
      <c r="AN566" s="94"/>
      <c r="AO566" s="238"/>
      <c r="AP566" s="426"/>
      <c r="AQ566" s="223"/>
    </row>
    <row r="567" spans="1:43" s="15" customFormat="1">
      <c r="A567" s="105"/>
      <c r="B567" s="105"/>
      <c r="D567" s="97"/>
      <c r="E567" s="156"/>
      <c r="I567" s="148"/>
      <c r="J567" s="148"/>
      <c r="K567" s="148"/>
      <c r="L567" s="148"/>
      <c r="M567" s="148"/>
      <c r="N567" s="148"/>
      <c r="O567" s="148"/>
      <c r="AC567" s="148"/>
      <c r="AD567" s="94"/>
      <c r="AE567" s="94"/>
      <c r="AF567" s="94"/>
      <c r="AG567" s="94"/>
      <c r="AH567" s="94"/>
      <c r="AI567" s="94"/>
      <c r="AJ567" s="94"/>
      <c r="AK567" s="94"/>
      <c r="AL567" s="94"/>
      <c r="AM567" s="94"/>
      <c r="AN567" s="94"/>
      <c r="AO567" s="238"/>
      <c r="AP567" s="426"/>
      <c r="AQ567" s="223"/>
    </row>
    <row r="568" spans="1:43" s="15" customFormat="1">
      <c r="A568" s="105"/>
      <c r="B568" s="105"/>
      <c r="D568" s="97"/>
      <c r="E568" s="156"/>
      <c r="I568" s="148"/>
      <c r="J568" s="148"/>
      <c r="K568" s="148"/>
      <c r="L568" s="148"/>
      <c r="M568" s="148"/>
      <c r="N568" s="148"/>
      <c r="O568" s="148"/>
      <c r="AC568" s="148"/>
      <c r="AD568" s="94"/>
      <c r="AE568" s="94"/>
      <c r="AF568" s="94"/>
      <c r="AG568" s="94"/>
      <c r="AH568" s="94"/>
      <c r="AI568" s="94"/>
      <c r="AJ568" s="94"/>
      <c r="AK568" s="94"/>
      <c r="AL568" s="94"/>
      <c r="AM568" s="94"/>
      <c r="AN568" s="94"/>
      <c r="AO568" s="238"/>
      <c r="AP568" s="426"/>
      <c r="AQ568" s="223"/>
    </row>
    <row r="569" spans="1:43" s="15" customFormat="1">
      <c r="A569" s="105"/>
      <c r="B569" s="105"/>
      <c r="D569" s="97"/>
      <c r="E569" s="156"/>
      <c r="I569" s="148"/>
      <c r="J569" s="148"/>
      <c r="K569" s="148"/>
      <c r="L569" s="148"/>
      <c r="M569" s="148"/>
      <c r="N569" s="148"/>
      <c r="O569" s="148"/>
      <c r="AC569" s="148"/>
      <c r="AD569" s="94"/>
      <c r="AE569" s="94"/>
      <c r="AF569" s="94"/>
      <c r="AG569" s="94"/>
      <c r="AH569" s="94"/>
      <c r="AI569" s="94"/>
      <c r="AJ569" s="94"/>
      <c r="AK569" s="94"/>
      <c r="AL569" s="94"/>
      <c r="AM569" s="94"/>
      <c r="AN569" s="94"/>
      <c r="AO569" s="238"/>
      <c r="AP569" s="426"/>
      <c r="AQ569" s="223"/>
    </row>
    <row r="570" spans="1:43" s="15" customFormat="1">
      <c r="A570" s="105"/>
      <c r="B570" s="105"/>
      <c r="D570" s="97"/>
      <c r="E570" s="156"/>
      <c r="I570" s="148"/>
      <c r="J570" s="148"/>
      <c r="K570" s="148"/>
      <c r="L570" s="148"/>
      <c r="M570" s="148"/>
      <c r="N570" s="148"/>
      <c r="O570" s="148"/>
      <c r="AC570" s="148"/>
      <c r="AD570" s="94"/>
      <c r="AE570" s="94"/>
      <c r="AF570" s="94"/>
      <c r="AG570" s="94"/>
      <c r="AH570" s="94"/>
      <c r="AI570" s="94"/>
      <c r="AJ570" s="94"/>
      <c r="AK570" s="94"/>
      <c r="AL570" s="94"/>
      <c r="AM570" s="94"/>
      <c r="AN570" s="94"/>
      <c r="AO570" s="238"/>
      <c r="AP570" s="426"/>
      <c r="AQ570" s="223"/>
    </row>
    <row r="571" spans="1:43" s="15" customFormat="1">
      <c r="A571" s="105"/>
      <c r="B571" s="105"/>
      <c r="D571" s="97"/>
      <c r="E571" s="156"/>
      <c r="I571" s="148"/>
      <c r="J571" s="148"/>
      <c r="K571" s="148"/>
      <c r="L571" s="148"/>
      <c r="M571" s="148"/>
      <c r="N571" s="148"/>
      <c r="O571" s="148"/>
      <c r="AC571" s="148"/>
      <c r="AD571" s="94"/>
      <c r="AE571" s="94"/>
      <c r="AF571" s="94"/>
      <c r="AG571" s="94"/>
      <c r="AH571" s="94"/>
      <c r="AI571" s="94"/>
      <c r="AJ571" s="94"/>
      <c r="AK571" s="94"/>
      <c r="AL571" s="94"/>
      <c r="AM571" s="94"/>
      <c r="AN571" s="94"/>
      <c r="AO571" s="238"/>
      <c r="AP571" s="426"/>
      <c r="AQ571" s="223"/>
    </row>
    <row r="572" spans="1:43" s="15" customFormat="1">
      <c r="A572" s="105"/>
      <c r="B572" s="105"/>
      <c r="D572" s="97"/>
      <c r="E572" s="156"/>
      <c r="I572" s="148"/>
      <c r="J572" s="148"/>
      <c r="K572" s="148"/>
      <c r="L572" s="148"/>
      <c r="M572" s="148"/>
      <c r="N572" s="148"/>
      <c r="O572" s="148"/>
      <c r="AC572" s="148"/>
      <c r="AD572" s="94"/>
      <c r="AE572" s="94"/>
      <c r="AF572" s="94"/>
      <c r="AG572" s="94"/>
      <c r="AH572" s="94"/>
      <c r="AI572" s="94"/>
      <c r="AJ572" s="94"/>
      <c r="AK572" s="94"/>
      <c r="AL572" s="94"/>
      <c r="AM572" s="94"/>
      <c r="AN572" s="94"/>
      <c r="AO572" s="238"/>
      <c r="AP572" s="426"/>
      <c r="AQ572" s="223"/>
    </row>
    <row r="573" spans="1:43" s="15" customFormat="1">
      <c r="A573" s="105"/>
      <c r="B573" s="105"/>
      <c r="D573" s="97"/>
      <c r="E573" s="156"/>
      <c r="I573" s="148"/>
      <c r="J573" s="148"/>
      <c r="K573" s="148"/>
      <c r="L573" s="148"/>
      <c r="M573" s="148"/>
      <c r="N573" s="148"/>
      <c r="O573" s="148"/>
      <c r="AC573" s="148"/>
      <c r="AD573" s="94"/>
      <c r="AE573" s="94"/>
      <c r="AF573" s="94"/>
      <c r="AG573" s="94"/>
      <c r="AH573" s="94"/>
      <c r="AI573" s="94"/>
      <c r="AJ573" s="94"/>
      <c r="AK573" s="94"/>
      <c r="AL573" s="94"/>
      <c r="AM573" s="94"/>
      <c r="AN573" s="94"/>
      <c r="AO573" s="238"/>
      <c r="AP573" s="426"/>
      <c r="AQ573" s="223"/>
    </row>
    <row r="574" spans="1:43" s="15" customFormat="1">
      <c r="A574" s="105"/>
      <c r="B574" s="105"/>
      <c r="D574" s="97"/>
      <c r="E574" s="156"/>
      <c r="I574" s="148"/>
      <c r="J574" s="148"/>
      <c r="K574" s="148"/>
      <c r="L574" s="148"/>
      <c r="M574" s="148"/>
      <c r="N574" s="148"/>
      <c r="O574" s="148"/>
      <c r="AC574" s="148"/>
      <c r="AD574" s="94"/>
      <c r="AE574" s="94"/>
      <c r="AF574" s="94"/>
      <c r="AG574" s="94"/>
      <c r="AH574" s="94"/>
      <c r="AI574" s="94"/>
      <c r="AJ574" s="94"/>
      <c r="AK574" s="94"/>
      <c r="AL574" s="94"/>
      <c r="AM574" s="94"/>
      <c r="AN574" s="94"/>
      <c r="AO574" s="238"/>
      <c r="AP574" s="426"/>
      <c r="AQ574" s="223"/>
    </row>
    <row r="575" spans="1:43" s="15" customFormat="1">
      <c r="A575" s="105"/>
      <c r="B575" s="105"/>
      <c r="D575" s="97"/>
      <c r="E575" s="156"/>
      <c r="I575" s="148"/>
      <c r="J575" s="148"/>
      <c r="K575" s="148"/>
      <c r="L575" s="148"/>
      <c r="M575" s="148"/>
      <c r="N575" s="148"/>
      <c r="O575" s="148"/>
      <c r="AC575" s="148"/>
      <c r="AD575" s="94"/>
      <c r="AE575" s="94"/>
      <c r="AF575" s="94"/>
      <c r="AG575" s="94"/>
      <c r="AH575" s="94"/>
      <c r="AI575" s="94"/>
      <c r="AJ575" s="94"/>
      <c r="AK575" s="94"/>
      <c r="AL575" s="94"/>
      <c r="AM575" s="94"/>
      <c r="AN575" s="94"/>
      <c r="AO575" s="238"/>
      <c r="AP575" s="426"/>
      <c r="AQ575" s="223"/>
    </row>
    <row r="576" spans="1:43" s="15" customFormat="1">
      <c r="A576" s="105"/>
      <c r="B576" s="105"/>
      <c r="D576" s="97"/>
      <c r="E576" s="156"/>
      <c r="I576" s="148"/>
      <c r="J576" s="148"/>
      <c r="K576" s="148"/>
      <c r="L576" s="148"/>
      <c r="M576" s="148"/>
      <c r="N576" s="148"/>
      <c r="O576" s="148"/>
      <c r="AC576" s="148"/>
      <c r="AD576" s="94"/>
      <c r="AE576" s="94"/>
      <c r="AF576" s="94"/>
      <c r="AG576" s="94"/>
      <c r="AH576" s="94"/>
      <c r="AI576" s="94"/>
      <c r="AJ576" s="94"/>
      <c r="AK576" s="94"/>
      <c r="AL576" s="94"/>
      <c r="AM576" s="94"/>
      <c r="AN576" s="94"/>
      <c r="AO576" s="238"/>
      <c r="AP576" s="426"/>
      <c r="AQ576" s="223"/>
    </row>
    <row r="577" spans="1:43" s="15" customFormat="1">
      <c r="A577" s="105"/>
      <c r="B577" s="105"/>
      <c r="D577" s="97"/>
      <c r="E577" s="156"/>
      <c r="I577" s="148"/>
      <c r="J577" s="148"/>
      <c r="K577" s="148"/>
      <c r="L577" s="148"/>
      <c r="M577" s="148"/>
      <c r="N577" s="148"/>
      <c r="O577" s="148"/>
      <c r="AC577" s="148"/>
      <c r="AD577" s="94"/>
      <c r="AE577" s="94"/>
      <c r="AF577" s="94"/>
      <c r="AG577" s="94"/>
      <c r="AH577" s="94"/>
      <c r="AI577" s="94"/>
      <c r="AJ577" s="94"/>
      <c r="AK577" s="94"/>
      <c r="AL577" s="94"/>
      <c r="AM577" s="94"/>
      <c r="AN577" s="94"/>
      <c r="AO577" s="238"/>
      <c r="AP577" s="426"/>
      <c r="AQ577" s="223"/>
    </row>
    <row r="578" spans="1:43" s="15" customFormat="1">
      <c r="A578" s="105"/>
      <c r="B578" s="105"/>
      <c r="D578" s="97"/>
      <c r="E578" s="156"/>
      <c r="I578" s="148"/>
      <c r="J578" s="148"/>
      <c r="K578" s="148"/>
      <c r="L578" s="148"/>
      <c r="M578" s="148"/>
      <c r="N578" s="148"/>
      <c r="O578" s="148"/>
      <c r="AC578" s="148"/>
      <c r="AD578" s="94"/>
      <c r="AE578" s="94"/>
      <c r="AF578" s="94"/>
      <c r="AG578" s="94"/>
      <c r="AH578" s="94"/>
      <c r="AI578" s="94"/>
      <c r="AJ578" s="94"/>
      <c r="AK578" s="94"/>
      <c r="AL578" s="94"/>
      <c r="AM578" s="94"/>
      <c r="AN578" s="94"/>
      <c r="AO578" s="238"/>
      <c r="AP578" s="426"/>
      <c r="AQ578" s="223"/>
    </row>
    <row r="579" spans="1:43" s="15" customFormat="1">
      <c r="A579" s="105"/>
      <c r="B579" s="105"/>
      <c r="D579" s="97"/>
      <c r="E579" s="156"/>
      <c r="I579" s="148"/>
      <c r="J579" s="148"/>
      <c r="K579" s="148"/>
      <c r="L579" s="148"/>
      <c r="M579" s="148"/>
      <c r="N579" s="148"/>
      <c r="O579" s="148"/>
      <c r="AC579" s="148"/>
      <c r="AD579" s="94"/>
      <c r="AE579" s="94"/>
      <c r="AF579" s="94"/>
      <c r="AG579" s="94"/>
      <c r="AH579" s="94"/>
      <c r="AI579" s="94"/>
      <c r="AJ579" s="94"/>
      <c r="AK579" s="94"/>
      <c r="AL579" s="94"/>
      <c r="AM579" s="94"/>
      <c r="AN579" s="94"/>
      <c r="AO579" s="238"/>
      <c r="AP579" s="426"/>
      <c r="AQ579" s="223"/>
    </row>
    <row r="580" spans="1:43" s="15" customFormat="1">
      <c r="A580" s="105"/>
      <c r="B580" s="105"/>
      <c r="D580" s="97"/>
      <c r="E580" s="156"/>
      <c r="I580" s="148"/>
      <c r="J580" s="148"/>
      <c r="K580" s="148"/>
      <c r="L580" s="148"/>
      <c r="M580" s="148"/>
      <c r="N580" s="148"/>
      <c r="O580" s="148"/>
      <c r="AC580" s="148"/>
      <c r="AD580" s="94"/>
      <c r="AE580" s="94"/>
      <c r="AF580" s="94"/>
      <c r="AG580" s="94"/>
      <c r="AH580" s="94"/>
      <c r="AI580" s="94"/>
      <c r="AJ580" s="94"/>
      <c r="AK580" s="94"/>
      <c r="AL580" s="94"/>
      <c r="AM580" s="94"/>
      <c r="AN580" s="94"/>
      <c r="AO580" s="238"/>
      <c r="AP580" s="426"/>
      <c r="AQ580" s="223"/>
    </row>
    <row r="581" spans="1:43" s="15" customFormat="1">
      <c r="A581" s="105"/>
      <c r="B581" s="105"/>
      <c r="D581" s="97"/>
      <c r="E581" s="156"/>
      <c r="I581" s="148"/>
      <c r="J581" s="148"/>
      <c r="K581" s="148"/>
      <c r="L581" s="148"/>
      <c r="M581" s="148"/>
      <c r="N581" s="148"/>
      <c r="O581" s="148"/>
      <c r="AC581" s="148"/>
      <c r="AD581" s="94"/>
      <c r="AE581" s="94"/>
      <c r="AF581" s="94"/>
      <c r="AG581" s="94"/>
      <c r="AH581" s="94"/>
      <c r="AI581" s="94"/>
      <c r="AJ581" s="94"/>
      <c r="AK581" s="94"/>
      <c r="AL581" s="94"/>
      <c r="AM581" s="94"/>
      <c r="AN581" s="94"/>
      <c r="AO581" s="238"/>
      <c r="AP581" s="426"/>
      <c r="AQ581" s="223"/>
    </row>
    <row r="582" spans="1:43" s="15" customFormat="1">
      <c r="A582" s="105"/>
      <c r="B582" s="105"/>
      <c r="D582" s="97"/>
      <c r="E582" s="156"/>
      <c r="I582" s="148"/>
      <c r="J582" s="148"/>
      <c r="K582" s="148"/>
      <c r="L582" s="148"/>
      <c r="M582" s="148"/>
      <c r="N582" s="148"/>
      <c r="O582" s="148"/>
      <c r="AC582" s="148"/>
      <c r="AD582" s="94"/>
      <c r="AE582" s="94"/>
      <c r="AF582" s="94"/>
      <c r="AG582" s="94"/>
      <c r="AH582" s="94"/>
      <c r="AI582" s="94"/>
      <c r="AJ582" s="94"/>
      <c r="AK582" s="94"/>
      <c r="AL582" s="94"/>
      <c r="AM582" s="94"/>
      <c r="AN582" s="94"/>
      <c r="AO582" s="238"/>
      <c r="AP582" s="426"/>
      <c r="AQ582" s="223"/>
    </row>
    <row r="583" spans="1:43" s="15" customFormat="1">
      <c r="A583" s="105"/>
      <c r="B583" s="105"/>
      <c r="D583" s="97"/>
      <c r="E583" s="156"/>
      <c r="I583" s="148"/>
      <c r="J583" s="148"/>
      <c r="K583" s="148"/>
      <c r="L583" s="148"/>
      <c r="M583" s="148"/>
      <c r="N583" s="148"/>
      <c r="O583" s="148"/>
      <c r="AC583" s="148"/>
      <c r="AD583" s="94"/>
      <c r="AE583" s="94"/>
      <c r="AF583" s="94"/>
      <c r="AG583" s="94"/>
      <c r="AH583" s="94"/>
      <c r="AI583" s="94"/>
      <c r="AJ583" s="94"/>
      <c r="AK583" s="94"/>
      <c r="AL583" s="94"/>
      <c r="AM583" s="94"/>
      <c r="AN583" s="94"/>
      <c r="AO583" s="238"/>
      <c r="AP583" s="426"/>
      <c r="AQ583" s="223"/>
    </row>
    <row r="584" spans="1:43" s="15" customFormat="1">
      <c r="A584" s="105"/>
      <c r="B584" s="105"/>
      <c r="D584" s="97"/>
      <c r="E584" s="156"/>
      <c r="I584" s="148"/>
      <c r="J584" s="148"/>
      <c r="K584" s="148"/>
      <c r="L584" s="148"/>
      <c r="M584" s="148"/>
      <c r="N584" s="148"/>
      <c r="O584" s="148"/>
      <c r="AC584" s="148"/>
      <c r="AD584" s="94"/>
      <c r="AE584" s="94"/>
      <c r="AF584" s="94"/>
      <c r="AG584" s="94"/>
      <c r="AH584" s="94"/>
      <c r="AI584" s="94"/>
      <c r="AJ584" s="94"/>
      <c r="AK584" s="94"/>
      <c r="AL584" s="94"/>
      <c r="AM584" s="94"/>
      <c r="AN584" s="94"/>
      <c r="AO584" s="238"/>
      <c r="AP584" s="426"/>
      <c r="AQ584" s="223"/>
    </row>
    <row r="585" spans="1:43" s="15" customFormat="1">
      <c r="A585" s="105"/>
      <c r="B585" s="105"/>
      <c r="D585" s="97"/>
      <c r="E585" s="156"/>
      <c r="I585" s="148"/>
      <c r="J585" s="148"/>
      <c r="K585" s="148"/>
      <c r="L585" s="148"/>
      <c r="M585" s="148"/>
      <c r="N585" s="148"/>
      <c r="O585" s="148"/>
      <c r="AC585" s="148"/>
      <c r="AD585" s="94"/>
      <c r="AE585" s="94"/>
      <c r="AF585" s="94"/>
      <c r="AG585" s="94"/>
      <c r="AH585" s="94"/>
      <c r="AI585" s="94"/>
      <c r="AJ585" s="94"/>
      <c r="AK585" s="94"/>
      <c r="AL585" s="94"/>
      <c r="AM585" s="94"/>
      <c r="AN585" s="94"/>
      <c r="AO585" s="238"/>
      <c r="AP585" s="426"/>
      <c r="AQ585" s="223"/>
    </row>
    <row r="586" spans="1:43" s="15" customFormat="1">
      <c r="A586" s="105"/>
      <c r="B586" s="105"/>
      <c r="D586" s="97"/>
      <c r="E586" s="156"/>
      <c r="I586" s="148"/>
      <c r="J586" s="148"/>
      <c r="K586" s="148"/>
      <c r="L586" s="148"/>
      <c r="M586" s="148"/>
      <c r="N586" s="148"/>
      <c r="O586" s="148"/>
      <c r="AC586" s="148"/>
      <c r="AD586" s="94"/>
      <c r="AE586" s="94"/>
      <c r="AF586" s="94"/>
      <c r="AG586" s="94"/>
      <c r="AH586" s="94"/>
      <c r="AI586" s="94"/>
      <c r="AJ586" s="94"/>
      <c r="AK586" s="94"/>
      <c r="AL586" s="94"/>
      <c r="AM586" s="94"/>
      <c r="AN586" s="94"/>
      <c r="AO586" s="238"/>
      <c r="AP586" s="426"/>
      <c r="AQ586" s="223"/>
    </row>
    <row r="587" spans="1:43" s="15" customFormat="1">
      <c r="A587" s="105"/>
      <c r="B587" s="105"/>
      <c r="D587" s="97"/>
      <c r="E587" s="156"/>
      <c r="I587" s="148"/>
      <c r="J587" s="148"/>
      <c r="K587" s="148"/>
      <c r="L587" s="148"/>
      <c r="M587" s="148"/>
      <c r="N587" s="148"/>
      <c r="O587" s="148"/>
      <c r="AC587" s="148"/>
      <c r="AD587" s="94"/>
      <c r="AE587" s="94"/>
      <c r="AF587" s="94"/>
      <c r="AG587" s="94"/>
      <c r="AH587" s="94"/>
      <c r="AI587" s="94"/>
      <c r="AJ587" s="94"/>
      <c r="AK587" s="94"/>
      <c r="AL587" s="94"/>
      <c r="AM587" s="94"/>
      <c r="AN587" s="94"/>
      <c r="AO587" s="238"/>
      <c r="AP587" s="426"/>
      <c r="AQ587" s="223"/>
    </row>
    <row r="588" spans="1:43" s="15" customFormat="1">
      <c r="A588" s="105"/>
      <c r="B588" s="105"/>
      <c r="D588" s="97"/>
      <c r="E588" s="156"/>
      <c r="I588" s="148"/>
      <c r="J588" s="148"/>
      <c r="K588" s="148"/>
      <c r="L588" s="148"/>
      <c r="M588" s="148"/>
      <c r="N588" s="148"/>
      <c r="O588" s="148"/>
      <c r="AC588" s="148"/>
      <c r="AD588" s="94"/>
      <c r="AE588" s="94"/>
      <c r="AF588" s="94"/>
      <c r="AG588" s="94"/>
      <c r="AH588" s="94"/>
      <c r="AI588" s="94"/>
      <c r="AJ588" s="94"/>
      <c r="AK588" s="94"/>
      <c r="AL588" s="94"/>
      <c r="AM588" s="94"/>
      <c r="AN588" s="94"/>
      <c r="AO588" s="238"/>
      <c r="AP588" s="426"/>
      <c r="AQ588" s="223"/>
    </row>
    <row r="589" spans="1:43" s="15" customFormat="1">
      <c r="A589" s="105"/>
      <c r="B589" s="105"/>
      <c r="D589" s="97"/>
      <c r="E589" s="156"/>
      <c r="I589" s="148"/>
      <c r="J589" s="148"/>
      <c r="K589" s="148"/>
      <c r="L589" s="148"/>
      <c r="M589" s="148"/>
      <c r="N589" s="148"/>
      <c r="O589" s="148"/>
      <c r="AC589" s="148"/>
      <c r="AD589" s="94"/>
      <c r="AE589" s="94"/>
      <c r="AF589" s="94"/>
      <c r="AG589" s="94"/>
      <c r="AH589" s="94"/>
      <c r="AI589" s="94"/>
      <c r="AJ589" s="94"/>
      <c r="AK589" s="94"/>
      <c r="AL589" s="94"/>
      <c r="AM589" s="94"/>
      <c r="AN589" s="94"/>
      <c r="AO589" s="238"/>
      <c r="AP589" s="426"/>
      <c r="AQ589" s="223"/>
    </row>
    <row r="590" spans="1:43" s="15" customFormat="1">
      <c r="A590" s="105"/>
      <c r="B590" s="105"/>
      <c r="D590" s="97"/>
      <c r="E590" s="156"/>
      <c r="I590" s="148"/>
      <c r="J590" s="148"/>
      <c r="K590" s="148"/>
      <c r="L590" s="148"/>
      <c r="M590" s="148"/>
      <c r="N590" s="148"/>
      <c r="O590" s="148"/>
      <c r="AC590" s="148"/>
      <c r="AD590" s="94"/>
      <c r="AE590" s="94"/>
      <c r="AF590" s="94"/>
      <c r="AG590" s="94"/>
      <c r="AH590" s="94"/>
      <c r="AI590" s="94"/>
      <c r="AJ590" s="94"/>
      <c r="AK590" s="94"/>
      <c r="AL590" s="94"/>
      <c r="AM590" s="94"/>
      <c r="AN590" s="94"/>
      <c r="AO590" s="238"/>
      <c r="AP590" s="426"/>
      <c r="AQ590" s="223"/>
    </row>
    <row r="591" spans="1:43" s="15" customFormat="1">
      <c r="A591" s="105"/>
      <c r="B591" s="105"/>
      <c r="D591" s="97"/>
      <c r="E591" s="156"/>
      <c r="I591" s="148"/>
      <c r="J591" s="148"/>
      <c r="K591" s="148"/>
      <c r="L591" s="148"/>
      <c r="M591" s="148"/>
      <c r="N591" s="148"/>
      <c r="O591" s="148"/>
      <c r="AC591" s="148"/>
      <c r="AD591" s="94"/>
      <c r="AE591" s="94"/>
      <c r="AF591" s="94"/>
      <c r="AG591" s="94"/>
      <c r="AH591" s="94"/>
      <c r="AI591" s="94"/>
      <c r="AJ591" s="94"/>
      <c r="AK591" s="94"/>
      <c r="AL591" s="94"/>
      <c r="AM591" s="94"/>
      <c r="AN591" s="94"/>
      <c r="AO591" s="238"/>
      <c r="AP591" s="426"/>
      <c r="AQ591" s="223"/>
    </row>
    <row r="592" spans="1:43" s="15" customFormat="1">
      <c r="A592" s="105"/>
      <c r="B592" s="105"/>
      <c r="D592" s="97"/>
      <c r="E592" s="156"/>
      <c r="I592" s="148"/>
      <c r="J592" s="148"/>
      <c r="K592" s="148"/>
      <c r="L592" s="148"/>
      <c r="M592" s="148"/>
      <c r="N592" s="148"/>
      <c r="O592" s="148"/>
      <c r="AC592" s="148"/>
      <c r="AD592" s="94"/>
      <c r="AE592" s="94"/>
      <c r="AF592" s="94"/>
      <c r="AG592" s="94"/>
      <c r="AH592" s="94"/>
      <c r="AI592" s="94"/>
      <c r="AJ592" s="94"/>
      <c r="AK592" s="94"/>
      <c r="AL592" s="94"/>
      <c r="AM592" s="94"/>
      <c r="AN592" s="94"/>
      <c r="AO592" s="238"/>
      <c r="AP592" s="426"/>
      <c r="AQ592" s="223"/>
    </row>
    <row r="593" spans="1:43" s="15" customFormat="1">
      <c r="A593" s="105"/>
      <c r="B593" s="105"/>
      <c r="D593" s="97"/>
      <c r="E593" s="156"/>
      <c r="I593" s="148"/>
      <c r="J593" s="148"/>
      <c r="K593" s="148"/>
      <c r="L593" s="148"/>
      <c r="M593" s="148"/>
      <c r="N593" s="148"/>
      <c r="O593" s="148"/>
      <c r="AC593" s="148"/>
      <c r="AD593" s="94"/>
      <c r="AE593" s="94"/>
      <c r="AF593" s="94"/>
      <c r="AG593" s="94"/>
      <c r="AH593" s="94"/>
      <c r="AI593" s="94"/>
      <c r="AJ593" s="94"/>
      <c r="AK593" s="94"/>
      <c r="AL593" s="94"/>
      <c r="AM593" s="94"/>
      <c r="AN593" s="94"/>
      <c r="AO593" s="238"/>
      <c r="AP593" s="426"/>
      <c r="AQ593" s="223"/>
    </row>
    <row r="594" spans="1:43" s="15" customFormat="1">
      <c r="A594" s="105"/>
      <c r="B594" s="105"/>
      <c r="D594" s="97"/>
      <c r="E594" s="156"/>
      <c r="I594" s="148"/>
      <c r="J594" s="148"/>
      <c r="K594" s="148"/>
      <c r="L594" s="148"/>
      <c r="M594" s="148"/>
      <c r="N594" s="148"/>
      <c r="O594" s="148"/>
      <c r="AC594" s="148"/>
      <c r="AD594" s="94"/>
      <c r="AE594" s="94"/>
      <c r="AF594" s="94"/>
      <c r="AG594" s="94"/>
      <c r="AH594" s="94"/>
      <c r="AI594" s="94"/>
      <c r="AJ594" s="94"/>
      <c r="AK594" s="94"/>
      <c r="AL594" s="94"/>
      <c r="AM594" s="94"/>
      <c r="AN594" s="94"/>
      <c r="AO594" s="238"/>
      <c r="AP594" s="426"/>
      <c r="AQ594" s="223"/>
    </row>
    <row r="595" spans="1:43" s="15" customFormat="1">
      <c r="A595" s="105"/>
      <c r="B595" s="105"/>
      <c r="D595" s="97"/>
      <c r="E595" s="156"/>
      <c r="I595" s="148"/>
      <c r="J595" s="148"/>
      <c r="K595" s="148"/>
      <c r="L595" s="148"/>
      <c r="M595" s="148"/>
      <c r="N595" s="148"/>
      <c r="O595" s="148"/>
      <c r="AC595" s="148"/>
      <c r="AD595" s="94"/>
      <c r="AE595" s="94"/>
      <c r="AF595" s="94"/>
      <c r="AG595" s="94"/>
      <c r="AH595" s="94"/>
      <c r="AI595" s="94"/>
      <c r="AJ595" s="94"/>
      <c r="AK595" s="94"/>
      <c r="AL595" s="94"/>
      <c r="AM595" s="94"/>
      <c r="AN595" s="94"/>
      <c r="AO595" s="238"/>
      <c r="AP595" s="426"/>
      <c r="AQ595" s="223"/>
    </row>
    <row r="596" spans="1:43" s="15" customFormat="1">
      <c r="A596" s="105"/>
      <c r="B596" s="105"/>
      <c r="D596" s="97"/>
      <c r="E596" s="156"/>
      <c r="I596" s="148"/>
      <c r="J596" s="148"/>
      <c r="K596" s="148"/>
      <c r="L596" s="148"/>
      <c r="M596" s="148"/>
      <c r="N596" s="148"/>
      <c r="O596" s="148"/>
      <c r="AC596" s="148"/>
      <c r="AD596" s="94"/>
      <c r="AE596" s="94"/>
      <c r="AF596" s="94"/>
      <c r="AG596" s="94"/>
      <c r="AH596" s="94"/>
      <c r="AI596" s="94"/>
      <c r="AJ596" s="94"/>
      <c r="AK596" s="94"/>
      <c r="AL596" s="94"/>
      <c r="AM596" s="94"/>
      <c r="AN596" s="94"/>
      <c r="AO596" s="238"/>
      <c r="AP596" s="426"/>
      <c r="AQ596" s="223"/>
    </row>
    <row r="597" spans="1:43" s="15" customFormat="1">
      <c r="A597" s="105"/>
      <c r="B597" s="105"/>
      <c r="D597" s="97"/>
      <c r="E597" s="156"/>
      <c r="I597" s="148"/>
      <c r="J597" s="148"/>
      <c r="K597" s="148"/>
      <c r="L597" s="148"/>
      <c r="M597" s="148"/>
      <c r="N597" s="148"/>
      <c r="O597" s="148"/>
      <c r="AC597" s="148"/>
      <c r="AD597" s="94"/>
      <c r="AE597" s="94"/>
      <c r="AF597" s="94"/>
      <c r="AG597" s="94"/>
      <c r="AH597" s="94"/>
      <c r="AI597" s="94"/>
      <c r="AJ597" s="94"/>
      <c r="AK597" s="94"/>
      <c r="AL597" s="94"/>
      <c r="AM597" s="94"/>
      <c r="AN597" s="94"/>
      <c r="AO597" s="238"/>
      <c r="AP597" s="426"/>
      <c r="AQ597" s="223"/>
    </row>
    <row r="598" spans="1:43" s="15" customFormat="1">
      <c r="A598" s="105"/>
      <c r="B598" s="105"/>
      <c r="D598" s="97"/>
      <c r="E598" s="156"/>
      <c r="I598" s="148"/>
      <c r="J598" s="148"/>
      <c r="K598" s="148"/>
      <c r="L598" s="148"/>
      <c r="M598" s="148"/>
      <c r="N598" s="148"/>
      <c r="O598" s="148"/>
      <c r="AC598" s="148"/>
      <c r="AD598" s="94"/>
      <c r="AE598" s="94"/>
      <c r="AF598" s="94"/>
      <c r="AG598" s="94"/>
      <c r="AH598" s="94"/>
      <c r="AI598" s="94"/>
      <c r="AJ598" s="94"/>
      <c r="AK598" s="94"/>
      <c r="AL598" s="94"/>
      <c r="AM598" s="94"/>
      <c r="AN598" s="94"/>
      <c r="AO598" s="238"/>
      <c r="AP598" s="426"/>
      <c r="AQ598" s="223"/>
    </row>
    <row r="599" spans="1:43" s="15" customFormat="1">
      <c r="A599" s="105"/>
      <c r="B599" s="105"/>
      <c r="D599" s="97"/>
      <c r="E599" s="156"/>
      <c r="I599" s="148"/>
      <c r="J599" s="148"/>
      <c r="K599" s="148"/>
      <c r="L599" s="148"/>
      <c r="M599" s="148"/>
      <c r="N599" s="148"/>
      <c r="O599" s="148"/>
      <c r="AC599" s="148"/>
      <c r="AD599" s="94"/>
      <c r="AE599" s="94"/>
      <c r="AF599" s="94"/>
      <c r="AG599" s="94"/>
      <c r="AH599" s="94"/>
      <c r="AI599" s="94"/>
      <c r="AJ599" s="94"/>
      <c r="AK599" s="94"/>
      <c r="AL599" s="94"/>
      <c r="AM599" s="94"/>
      <c r="AN599" s="94"/>
      <c r="AO599" s="238"/>
      <c r="AP599" s="426"/>
      <c r="AQ599" s="223"/>
    </row>
    <row r="600" spans="1:43" s="15" customFormat="1">
      <c r="A600" s="105"/>
      <c r="B600" s="105"/>
      <c r="D600" s="97"/>
      <c r="E600" s="156"/>
      <c r="I600" s="148"/>
      <c r="J600" s="148"/>
      <c r="K600" s="148"/>
      <c r="L600" s="148"/>
      <c r="M600" s="148"/>
      <c r="N600" s="148"/>
      <c r="O600" s="148"/>
      <c r="AC600" s="148"/>
      <c r="AD600" s="94"/>
      <c r="AE600" s="94"/>
      <c r="AF600" s="94"/>
      <c r="AG600" s="94"/>
      <c r="AH600" s="94"/>
      <c r="AI600" s="94"/>
      <c r="AJ600" s="94"/>
      <c r="AK600" s="94"/>
      <c r="AL600" s="94"/>
      <c r="AM600" s="94"/>
      <c r="AN600" s="94"/>
      <c r="AO600" s="238"/>
      <c r="AP600" s="426"/>
      <c r="AQ600" s="223"/>
    </row>
    <row r="601" spans="1:43" s="15" customFormat="1">
      <c r="A601" s="105"/>
      <c r="B601" s="105"/>
      <c r="D601" s="97"/>
      <c r="E601" s="156"/>
      <c r="I601" s="148"/>
      <c r="J601" s="148"/>
      <c r="K601" s="148"/>
      <c r="L601" s="148"/>
      <c r="M601" s="148"/>
      <c r="N601" s="148"/>
      <c r="O601" s="148"/>
      <c r="AC601" s="148"/>
      <c r="AD601" s="94"/>
      <c r="AE601" s="94"/>
      <c r="AF601" s="94"/>
      <c r="AG601" s="94"/>
      <c r="AH601" s="94"/>
      <c r="AI601" s="94"/>
      <c r="AJ601" s="94"/>
      <c r="AK601" s="94"/>
      <c r="AL601" s="94"/>
      <c r="AM601" s="94"/>
      <c r="AN601" s="94"/>
      <c r="AO601" s="238"/>
      <c r="AP601" s="426"/>
      <c r="AQ601" s="223"/>
    </row>
    <row r="602" spans="1:43" s="15" customFormat="1">
      <c r="A602" s="105"/>
      <c r="B602" s="105"/>
      <c r="D602" s="97"/>
      <c r="E602" s="156"/>
      <c r="I602" s="148"/>
      <c r="J602" s="148"/>
      <c r="K602" s="148"/>
      <c r="L602" s="148"/>
      <c r="M602" s="148"/>
      <c r="N602" s="148"/>
      <c r="O602" s="148"/>
      <c r="AC602" s="148"/>
      <c r="AD602" s="94"/>
      <c r="AE602" s="94"/>
      <c r="AF602" s="94"/>
      <c r="AG602" s="94"/>
      <c r="AH602" s="94"/>
      <c r="AI602" s="94"/>
      <c r="AJ602" s="94"/>
      <c r="AK602" s="94"/>
      <c r="AL602" s="94"/>
      <c r="AM602" s="94"/>
      <c r="AN602" s="94"/>
      <c r="AO602" s="238"/>
      <c r="AP602" s="426"/>
      <c r="AQ602" s="223"/>
    </row>
    <row r="603" spans="1:43" s="15" customFormat="1">
      <c r="A603" s="105"/>
      <c r="B603" s="105"/>
      <c r="D603" s="97"/>
      <c r="E603" s="156"/>
      <c r="I603" s="148"/>
      <c r="J603" s="148"/>
      <c r="K603" s="148"/>
      <c r="L603" s="148"/>
      <c r="M603" s="148"/>
      <c r="N603" s="148"/>
      <c r="O603" s="148"/>
      <c r="AC603" s="148"/>
      <c r="AD603" s="94"/>
      <c r="AE603" s="94"/>
      <c r="AF603" s="94"/>
      <c r="AG603" s="94"/>
      <c r="AH603" s="94"/>
      <c r="AI603" s="94"/>
      <c r="AJ603" s="94"/>
      <c r="AK603" s="94"/>
      <c r="AL603" s="94"/>
      <c r="AM603" s="94"/>
      <c r="AN603" s="94"/>
      <c r="AO603" s="238"/>
      <c r="AP603" s="426"/>
      <c r="AQ603" s="223"/>
    </row>
    <row r="604" spans="1:43" s="15" customFormat="1">
      <c r="A604" s="105"/>
      <c r="B604" s="105"/>
      <c r="D604" s="97"/>
      <c r="E604" s="156"/>
      <c r="I604" s="148"/>
      <c r="J604" s="148"/>
      <c r="K604" s="148"/>
      <c r="L604" s="148"/>
      <c r="M604" s="148"/>
      <c r="N604" s="148"/>
      <c r="O604" s="148"/>
      <c r="AC604" s="148"/>
      <c r="AD604" s="94"/>
      <c r="AE604" s="94"/>
      <c r="AF604" s="94"/>
      <c r="AG604" s="94"/>
      <c r="AH604" s="94"/>
      <c r="AI604" s="94"/>
      <c r="AJ604" s="94"/>
      <c r="AK604" s="94"/>
      <c r="AL604" s="94"/>
      <c r="AM604" s="94"/>
      <c r="AN604" s="94"/>
      <c r="AO604" s="238"/>
      <c r="AP604" s="426"/>
      <c r="AQ604" s="223"/>
    </row>
    <row r="605" spans="1:43" s="15" customFormat="1">
      <c r="A605" s="105"/>
      <c r="B605" s="105"/>
      <c r="D605" s="97"/>
      <c r="E605" s="156"/>
      <c r="I605" s="148"/>
      <c r="J605" s="148"/>
      <c r="K605" s="148"/>
      <c r="L605" s="148"/>
      <c r="M605" s="148"/>
      <c r="N605" s="148"/>
      <c r="O605" s="148"/>
      <c r="AC605" s="148"/>
      <c r="AD605" s="94"/>
      <c r="AE605" s="94"/>
      <c r="AF605" s="94"/>
      <c r="AG605" s="94"/>
      <c r="AH605" s="94"/>
      <c r="AI605" s="94"/>
      <c r="AJ605" s="94"/>
      <c r="AK605" s="94"/>
      <c r="AL605" s="94"/>
      <c r="AM605" s="94"/>
      <c r="AN605" s="94"/>
      <c r="AO605" s="238"/>
      <c r="AP605" s="426"/>
      <c r="AQ605" s="223"/>
    </row>
    <row r="606" spans="1:43" s="15" customFormat="1">
      <c r="A606" s="105"/>
      <c r="B606" s="105"/>
      <c r="D606" s="97"/>
      <c r="E606" s="156"/>
      <c r="I606" s="148"/>
      <c r="J606" s="148"/>
      <c r="K606" s="148"/>
      <c r="L606" s="148"/>
      <c r="M606" s="148"/>
      <c r="N606" s="148"/>
      <c r="O606" s="148"/>
      <c r="AC606" s="148"/>
      <c r="AD606" s="94"/>
      <c r="AE606" s="94"/>
      <c r="AF606" s="94"/>
      <c r="AG606" s="94"/>
      <c r="AH606" s="94"/>
      <c r="AI606" s="94"/>
      <c r="AJ606" s="94"/>
      <c r="AK606" s="94"/>
      <c r="AL606" s="94"/>
      <c r="AM606" s="94"/>
      <c r="AN606" s="94"/>
      <c r="AO606" s="238"/>
      <c r="AP606" s="426"/>
      <c r="AQ606" s="223"/>
    </row>
    <row r="607" spans="1:43" s="15" customFormat="1">
      <c r="A607" s="105"/>
      <c r="B607" s="105"/>
      <c r="D607" s="97"/>
      <c r="E607" s="156"/>
      <c r="I607" s="148"/>
      <c r="J607" s="148"/>
      <c r="K607" s="148"/>
      <c r="L607" s="148"/>
      <c r="M607" s="148"/>
      <c r="N607" s="148"/>
      <c r="O607" s="148"/>
      <c r="AC607" s="148"/>
      <c r="AD607" s="94"/>
      <c r="AE607" s="94"/>
      <c r="AF607" s="94"/>
      <c r="AG607" s="94"/>
      <c r="AH607" s="94"/>
      <c r="AI607" s="94"/>
      <c r="AJ607" s="94"/>
      <c r="AK607" s="94"/>
      <c r="AL607" s="94"/>
      <c r="AM607" s="94"/>
      <c r="AN607" s="94"/>
      <c r="AO607" s="238"/>
      <c r="AP607" s="426"/>
      <c r="AQ607" s="223"/>
    </row>
    <row r="608" spans="1:43" s="15" customFormat="1">
      <c r="A608" s="105"/>
      <c r="B608" s="105"/>
      <c r="D608" s="97"/>
      <c r="E608" s="156"/>
      <c r="I608" s="148"/>
      <c r="J608" s="148"/>
      <c r="K608" s="148"/>
      <c r="L608" s="148"/>
      <c r="M608" s="148"/>
      <c r="N608" s="148"/>
      <c r="O608" s="148"/>
      <c r="AC608" s="148"/>
      <c r="AD608" s="94"/>
      <c r="AE608" s="94"/>
      <c r="AF608" s="94"/>
      <c r="AG608" s="94"/>
      <c r="AH608" s="94"/>
      <c r="AI608" s="94"/>
      <c r="AJ608" s="94"/>
      <c r="AK608" s="94"/>
      <c r="AL608" s="94"/>
      <c r="AM608" s="94"/>
      <c r="AN608" s="94"/>
      <c r="AO608" s="238"/>
      <c r="AP608" s="426"/>
      <c r="AQ608" s="223"/>
    </row>
    <row r="609" spans="1:43" s="15" customFormat="1">
      <c r="A609" s="105"/>
      <c r="B609" s="105"/>
      <c r="D609" s="97"/>
      <c r="E609" s="156"/>
      <c r="I609" s="148"/>
      <c r="J609" s="148"/>
      <c r="K609" s="148"/>
      <c r="L609" s="148"/>
      <c r="M609" s="148"/>
      <c r="N609" s="148"/>
      <c r="O609" s="148"/>
      <c r="AC609" s="148"/>
      <c r="AD609" s="94"/>
      <c r="AE609" s="94"/>
      <c r="AF609" s="94"/>
      <c r="AG609" s="94"/>
      <c r="AH609" s="94"/>
      <c r="AI609" s="94"/>
      <c r="AJ609" s="94"/>
      <c r="AK609" s="94"/>
      <c r="AL609" s="94"/>
      <c r="AM609" s="94"/>
      <c r="AN609" s="94"/>
      <c r="AO609" s="238"/>
      <c r="AP609" s="426"/>
      <c r="AQ609" s="223"/>
    </row>
    <row r="610" spans="1:43" s="15" customFormat="1">
      <c r="A610" s="105"/>
      <c r="B610" s="105"/>
      <c r="D610" s="97"/>
      <c r="E610" s="156"/>
      <c r="I610" s="148"/>
      <c r="J610" s="148"/>
      <c r="K610" s="148"/>
      <c r="L610" s="148"/>
      <c r="M610" s="148"/>
      <c r="N610" s="148"/>
      <c r="O610" s="148"/>
      <c r="AC610" s="148"/>
      <c r="AD610" s="94"/>
      <c r="AE610" s="94"/>
      <c r="AF610" s="94"/>
      <c r="AG610" s="94"/>
      <c r="AH610" s="94"/>
      <c r="AI610" s="94"/>
      <c r="AJ610" s="94"/>
      <c r="AK610" s="94"/>
      <c r="AL610" s="94"/>
      <c r="AM610" s="94"/>
      <c r="AN610" s="94"/>
      <c r="AO610" s="238"/>
      <c r="AP610" s="426"/>
      <c r="AQ610" s="223"/>
    </row>
    <row r="611" spans="1:43" s="15" customFormat="1">
      <c r="A611" s="105"/>
      <c r="B611" s="105"/>
      <c r="D611" s="97"/>
      <c r="E611" s="156"/>
      <c r="I611" s="148"/>
      <c r="J611" s="148"/>
      <c r="K611" s="148"/>
      <c r="L611" s="148"/>
      <c r="M611" s="148"/>
      <c r="N611" s="148"/>
      <c r="O611" s="148"/>
      <c r="AC611" s="148"/>
      <c r="AD611" s="94"/>
      <c r="AE611" s="94"/>
      <c r="AF611" s="94"/>
      <c r="AG611" s="94"/>
      <c r="AH611" s="94"/>
      <c r="AI611" s="94"/>
      <c r="AJ611" s="94"/>
      <c r="AK611" s="94"/>
      <c r="AL611" s="94"/>
      <c r="AM611" s="94"/>
      <c r="AN611" s="94"/>
      <c r="AO611" s="238"/>
      <c r="AP611" s="426"/>
      <c r="AQ611" s="223"/>
    </row>
    <row r="612" spans="1:43" s="15" customFormat="1">
      <c r="A612" s="105"/>
      <c r="B612" s="105"/>
      <c r="D612" s="97"/>
      <c r="E612" s="156"/>
      <c r="I612" s="148"/>
      <c r="J612" s="148"/>
      <c r="K612" s="148"/>
      <c r="L612" s="148"/>
      <c r="M612" s="148"/>
      <c r="N612" s="148"/>
      <c r="O612" s="148"/>
      <c r="AC612" s="148"/>
      <c r="AD612" s="94"/>
      <c r="AE612" s="94"/>
      <c r="AF612" s="94"/>
      <c r="AG612" s="94"/>
      <c r="AH612" s="94"/>
      <c r="AI612" s="94"/>
      <c r="AJ612" s="94"/>
      <c r="AK612" s="94"/>
      <c r="AL612" s="94"/>
      <c r="AM612" s="94"/>
      <c r="AN612" s="94"/>
      <c r="AO612" s="238"/>
      <c r="AP612" s="426"/>
      <c r="AQ612" s="223"/>
    </row>
    <row r="613" spans="1:43" s="15" customFormat="1">
      <c r="A613" s="105"/>
      <c r="B613" s="105"/>
      <c r="D613" s="97"/>
      <c r="E613" s="156"/>
      <c r="I613" s="148"/>
      <c r="J613" s="148"/>
      <c r="K613" s="148"/>
      <c r="L613" s="148"/>
      <c r="M613" s="148"/>
      <c r="N613" s="148"/>
      <c r="O613" s="148"/>
      <c r="AC613" s="148"/>
      <c r="AD613" s="94"/>
      <c r="AE613" s="94"/>
      <c r="AF613" s="94"/>
      <c r="AG613" s="94"/>
      <c r="AH613" s="94"/>
      <c r="AI613" s="94"/>
      <c r="AJ613" s="94"/>
      <c r="AK613" s="94"/>
      <c r="AL613" s="94"/>
      <c r="AM613" s="94"/>
      <c r="AN613" s="94"/>
      <c r="AO613" s="238"/>
      <c r="AP613" s="426"/>
      <c r="AQ613" s="223"/>
    </row>
    <row r="614" spans="1:43" s="15" customFormat="1">
      <c r="A614" s="105"/>
      <c r="B614" s="105"/>
      <c r="D614" s="97"/>
      <c r="E614" s="156"/>
      <c r="I614" s="148"/>
      <c r="J614" s="148"/>
      <c r="K614" s="148"/>
      <c r="L614" s="148"/>
      <c r="M614" s="148"/>
      <c r="N614" s="148"/>
      <c r="O614" s="148"/>
      <c r="AC614" s="148"/>
      <c r="AD614" s="94"/>
      <c r="AE614" s="94"/>
      <c r="AF614" s="94"/>
      <c r="AG614" s="94"/>
      <c r="AH614" s="94"/>
      <c r="AI614" s="94"/>
      <c r="AJ614" s="94"/>
      <c r="AK614" s="94"/>
      <c r="AL614" s="94"/>
      <c r="AM614" s="94"/>
      <c r="AN614" s="94"/>
      <c r="AO614" s="238"/>
      <c r="AP614" s="426"/>
      <c r="AQ614" s="223"/>
    </row>
    <row r="615" spans="1:43" s="15" customFormat="1">
      <c r="A615" s="105"/>
      <c r="B615" s="105"/>
      <c r="D615" s="97"/>
      <c r="E615" s="156"/>
      <c r="I615" s="148"/>
      <c r="J615" s="148"/>
      <c r="K615" s="148"/>
      <c r="L615" s="148"/>
      <c r="M615" s="148"/>
      <c r="N615" s="148"/>
      <c r="O615" s="148"/>
      <c r="AC615" s="148"/>
      <c r="AD615" s="94"/>
      <c r="AE615" s="94"/>
      <c r="AF615" s="94"/>
      <c r="AG615" s="94"/>
      <c r="AH615" s="94"/>
      <c r="AI615" s="94"/>
      <c r="AJ615" s="94"/>
      <c r="AK615" s="94"/>
      <c r="AL615" s="94"/>
      <c r="AM615" s="94"/>
      <c r="AN615" s="94"/>
      <c r="AO615" s="238"/>
      <c r="AP615" s="426"/>
      <c r="AQ615" s="223"/>
    </row>
    <row r="616" spans="1:43" s="15" customFormat="1">
      <c r="A616" s="105"/>
      <c r="B616" s="105"/>
      <c r="D616" s="97"/>
      <c r="E616" s="156"/>
      <c r="I616" s="148"/>
      <c r="J616" s="148"/>
      <c r="K616" s="148"/>
      <c r="L616" s="148"/>
      <c r="M616" s="148"/>
      <c r="N616" s="148"/>
      <c r="O616" s="148"/>
      <c r="AC616" s="148"/>
      <c r="AD616" s="94"/>
      <c r="AE616" s="94"/>
      <c r="AF616" s="94"/>
      <c r="AG616" s="94"/>
      <c r="AH616" s="94"/>
      <c r="AI616" s="94"/>
      <c r="AJ616" s="94"/>
      <c r="AK616" s="94"/>
      <c r="AL616" s="94"/>
      <c r="AM616" s="94"/>
      <c r="AN616" s="94"/>
      <c r="AO616" s="238"/>
      <c r="AP616" s="426"/>
      <c r="AQ616" s="223"/>
    </row>
    <row r="617" spans="1:43" s="15" customFormat="1">
      <c r="A617" s="105"/>
      <c r="B617" s="105"/>
      <c r="D617" s="97"/>
      <c r="E617" s="156"/>
      <c r="I617" s="148"/>
      <c r="J617" s="148"/>
      <c r="K617" s="148"/>
      <c r="L617" s="148"/>
      <c r="M617" s="148"/>
      <c r="N617" s="148"/>
      <c r="O617" s="148"/>
      <c r="AC617" s="148"/>
      <c r="AD617" s="94"/>
      <c r="AE617" s="94"/>
      <c r="AF617" s="94"/>
      <c r="AG617" s="94"/>
      <c r="AH617" s="94"/>
      <c r="AI617" s="94"/>
      <c r="AJ617" s="94"/>
      <c r="AK617" s="94"/>
      <c r="AL617" s="94"/>
      <c r="AM617" s="94"/>
      <c r="AN617" s="94"/>
      <c r="AO617" s="238"/>
      <c r="AP617" s="426"/>
      <c r="AQ617" s="223"/>
    </row>
    <row r="618" spans="1:43" s="15" customFormat="1">
      <c r="A618" s="105"/>
      <c r="B618" s="105"/>
      <c r="D618" s="97"/>
      <c r="E618" s="156"/>
      <c r="I618" s="148"/>
      <c r="J618" s="148"/>
      <c r="K618" s="148"/>
      <c r="L618" s="148"/>
      <c r="M618" s="148"/>
      <c r="N618" s="148"/>
      <c r="O618" s="148"/>
      <c r="AC618" s="148"/>
      <c r="AD618" s="94"/>
      <c r="AE618" s="94"/>
      <c r="AF618" s="94"/>
      <c r="AG618" s="94"/>
      <c r="AH618" s="94"/>
      <c r="AI618" s="94"/>
      <c r="AJ618" s="94"/>
      <c r="AK618" s="94"/>
      <c r="AL618" s="94"/>
      <c r="AM618" s="94"/>
      <c r="AN618" s="94"/>
      <c r="AO618" s="238"/>
      <c r="AP618" s="426"/>
      <c r="AQ618" s="223"/>
    </row>
    <row r="619" spans="1:43" s="15" customFormat="1">
      <c r="A619" s="105"/>
      <c r="B619" s="105"/>
      <c r="D619" s="97"/>
      <c r="E619" s="156"/>
      <c r="I619" s="148"/>
      <c r="J619" s="148"/>
      <c r="K619" s="148"/>
      <c r="L619" s="148"/>
      <c r="M619" s="148"/>
      <c r="N619" s="148"/>
      <c r="O619" s="148"/>
      <c r="AC619" s="148"/>
      <c r="AD619" s="94"/>
      <c r="AE619" s="94"/>
      <c r="AF619" s="94"/>
      <c r="AG619" s="94"/>
      <c r="AH619" s="94"/>
      <c r="AI619" s="94"/>
      <c r="AJ619" s="94"/>
      <c r="AK619" s="94"/>
      <c r="AL619" s="94"/>
      <c r="AM619" s="94"/>
      <c r="AN619" s="94"/>
      <c r="AO619" s="238"/>
      <c r="AP619" s="426"/>
      <c r="AQ619" s="223"/>
    </row>
    <row r="620" spans="1:43" s="15" customFormat="1">
      <c r="A620" s="105"/>
      <c r="B620" s="105"/>
      <c r="D620" s="97"/>
      <c r="E620" s="156"/>
      <c r="I620" s="148"/>
      <c r="J620" s="148"/>
      <c r="K620" s="148"/>
      <c r="L620" s="148"/>
      <c r="M620" s="148"/>
      <c r="N620" s="148"/>
      <c r="O620" s="148"/>
      <c r="AC620" s="148"/>
      <c r="AD620" s="94"/>
      <c r="AE620" s="94"/>
      <c r="AF620" s="94"/>
      <c r="AG620" s="94"/>
      <c r="AH620" s="94"/>
      <c r="AI620" s="94"/>
      <c r="AJ620" s="94"/>
      <c r="AK620" s="94"/>
      <c r="AL620" s="94"/>
      <c r="AM620" s="94"/>
      <c r="AN620" s="94"/>
      <c r="AO620" s="238"/>
      <c r="AP620" s="426"/>
      <c r="AQ620" s="223"/>
    </row>
    <row r="621" spans="1:43" s="15" customFormat="1">
      <c r="A621" s="105"/>
      <c r="B621" s="105"/>
      <c r="D621" s="97"/>
      <c r="E621" s="156"/>
      <c r="I621" s="148"/>
      <c r="J621" s="148"/>
      <c r="K621" s="148"/>
      <c r="L621" s="148"/>
      <c r="M621" s="148"/>
      <c r="N621" s="148"/>
      <c r="O621" s="148"/>
      <c r="AC621" s="148"/>
      <c r="AD621" s="94"/>
      <c r="AE621" s="94"/>
      <c r="AF621" s="94"/>
      <c r="AG621" s="94"/>
      <c r="AH621" s="94"/>
      <c r="AI621" s="94"/>
      <c r="AJ621" s="94"/>
      <c r="AK621" s="94"/>
      <c r="AL621" s="94"/>
      <c r="AM621" s="94"/>
      <c r="AN621" s="94"/>
      <c r="AO621" s="238"/>
      <c r="AP621" s="426"/>
      <c r="AQ621" s="223"/>
    </row>
    <row r="622" spans="1:43" s="15" customFormat="1">
      <c r="A622" s="105"/>
      <c r="B622" s="105"/>
      <c r="D622" s="97"/>
      <c r="E622" s="156"/>
      <c r="I622" s="148"/>
      <c r="J622" s="148"/>
      <c r="K622" s="148"/>
      <c r="L622" s="148"/>
      <c r="M622" s="148"/>
      <c r="N622" s="148"/>
      <c r="O622" s="148"/>
      <c r="AC622" s="148"/>
      <c r="AD622" s="94"/>
      <c r="AE622" s="94"/>
      <c r="AF622" s="94"/>
      <c r="AG622" s="94"/>
      <c r="AH622" s="94"/>
      <c r="AI622" s="94"/>
      <c r="AJ622" s="94"/>
      <c r="AK622" s="94"/>
      <c r="AL622" s="94"/>
      <c r="AM622" s="94"/>
      <c r="AN622" s="94"/>
      <c r="AO622" s="238"/>
      <c r="AP622" s="426"/>
      <c r="AQ622" s="223"/>
    </row>
    <row r="623" spans="1:43" s="15" customFormat="1">
      <c r="A623" s="105"/>
      <c r="B623" s="105"/>
      <c r="D623" s="97"/>
      <c r="E623" s="156"/>
      <c r="I623" s="148"/>
      <c r="J623" s="148"/>
      <c r="K623" s="148"/>
      <c r="L623" s="148"/>
      <c r="M623" s="148"/>
      <c r="N623" s="148"/>
      <c r="O623" s="148"/>
      <c r="AC623" s="148"/>
      <c r="AD623" s="94"/>
      <c r="AE623" s="94"/>
      <c r="AF623" s="94"/>
      <c r="AG623" s="94"/>
      <c r="AH623" s="94"/>
      <c r="AI623" s="94"/>
      <c r="AJ623" s="94"/>
      <c r="AK623" s="94"/>
      <c r="AL623" s="94"/>
      <c r="AM623" s="94"/>
      <c r="AN623" s="94"/>
      <c r="AO623" s="238"/>
      <c r="AP623" s="426"/>
      <c r="AQ623" s="223"/>
    </row>
    <row r="624" spans="1:43" s="15" customFormat="1">
      <c r="A624" s="105"/>
      <c r="B624" s="105"/>
      <c r="D624" s="97"/>
      <c r="E624" s="156"/>
      <c r="I624" s="148"/>
      <c r="J624" s="148"/>
      <c r="K624" s="148"/>
      <c r="L624" s="148"/>
      <c r="M624" s="148"/>
      <c r="N624" s="148"/>
      <c r="O624" s="148"/>
      <c r="AC624" s="148"/>
      <c r="AD624" s="94"/>
      <c r="AE624" s="94"/>
      <c r="AF624" s="94"/>
      <c r="AG624" s="94"/>
      <c r="AH624" s="94"/>
      <c r="AI624" s="94"/>
      <c r="AJ624" s="94"/>
      <c r="AK624" s="94"/>
      <c r="AL624" s="94"/>
      <c r="AM624" s="94"/>
      <c r="AN624" s="94"/>
      <c r="AO624" s="238"/>
      <c r="AP624" s="426"/>
      <c r="AQ624" s="223"/>
    </row>
    <row r="625" spans="1:43" s="15" customFormat="1">
      <c r="A625" s="105"/>
      <c r="B625" s="105"/>
      <c r="D625" s="97"/>
      <c r="E625" s="156"/>
      <c r="I625" s="148"/>
      <c r="J625" s="148"/>
      <c r="K625" s="148"/>
      <c r="L625" s="148"/>
      <c r="M625" s="148"/>
      <c r="N625" s="148"/>
      <c r="O625" s="148"/>
      <c r="AC625" s="148"/>
      <c r="AD625" s="94"/>
      <c r="AE625" s="94"/>
      <c r="AF625" s="94"/>
      <c r="AG625" s="94"/>
      <c r="AH625" s="94"/>
      <c r="AI625" s="94"/>
      <c r="AJ625" s="94"/>
      <c r="AK625" s="94"/>
      <c r="AL625" s="94"/>
      <c r="AM625" s="94"/>
      <c r="AN625" s="94"/>
      <c r="AO625" s="238"/>
      <c r="AP625" s="426"/>
      <c r="AQ625" s="223"/>
    </row>
    <row r="626" spans="1:43" s="15" customFormat="1">
      <c r="A626" s="105"/>
      <c r="B626" s="105"/>
      <c r="D626" s="97"/>
      <c r="E626" s="156"/>
      <c r="I626" s="148"/>
      <c r="J626" s="148"/>
      <c r="K626" s="148"/>
      <c r="L626" s="148"/>
      <c r="M626" s="148"/>
      <c r="N626" s="148"/>
      <c r="O626" s="148"/>
      <c r="AC626" s="148"/>
      <c r="AD626" s="94"/>
      <c r="AE626" s="94"/>
      <c r="AF626" s="94"/>
      <c r="AG626" s="94"/>
      <c r="AH626" s="94"/>
      <c r="AI626" s="94"/>
      <c r="AJ626" s="94"/>
      <c r="AK626" s="94"/>
      <c r="AL626" s="94"/>
      <c r="AM626" s="94"/>
      <c r="AN626" s="94"/>
      <c r="AO626" s="238"/>
      <c r="AP626" s="426"/>
      <c r="AQ626" s="223"/>
    </row>
    <row r="627" spans="1:43" s="15" customFormat="1">
      <c r="A627" s="105"/>
      <c r="B627" s="105"/>
      <c r="D627" s="97"/>
      <c r="E627" s="156"/>
      <c r="I627" s="148"/>
      <c r="J627" s="148"/>
      <c r="K627" s="148"/>
      <c r="L627" s="148"/>
      <c r="M627" s="148"/>
      <c r="N627" s="148"/>
      <c r="O627" s="148"/>
      <c r="AC627" s="148"/>
      <c r="AD627" s="94"/>
      <c r="AE627" s="94"/>
      <c r="AF627" s="94"/>
      <c r="AG627" s="94"/>
      <c r="AH627" s="94"/>
      <c r="AI627" s="94"/>
      <c r="AJ627" s="94"/>
      <c r="AK627" s="94"/>
      <c r="AL627" s="94"/>
      <c r="AM627" s="94"/>
      <c r="AN627" s="94"/>
      <c r="AO627" s="238"/>
      <c r="AP627" s="426"/>
      <c r="AQ627" s="223"/>
    </row>
    <row r="628" spans="1:43" s="15" customFormat="1">
      <c r="A628" s="105"/>
      <c r="B628" s="105"/>
      <c r="D628" s="97"/>
      <c r="E628" s="156"/>
      <c r="I628" s="148"/>
      <c r="J628" s="148"/>
      <c r="K628" s="148"/>
      <c r="L628" s="148"/>
      <c r="M628" s="148"/>
      <c r="N628" s="148"/>
      <c r="O628" s="148"/>
      <c r="AC628" s="148"/>
      <c r="AD628" s="94"/>
      <c r="AE628" s="94"/>
      <c r="AF628" s="94"/>
      <c r="AG628" s="94"/>
      <c r="AH628" s="94"/>
      <c r="AI628" s="94"/>
      <c r="AJ628" s="94"/>
      <c r="AK628" s="94"/>
      <c r="AL628" s="94"/>
      <c r="AM628" s="94"/>
      <c r="AN628" s="94"/>
      <c r="AO628" s="238"/>
      <c r="AP628" s="426"/>
      <c r="AQ628" s="223"/>
    </row>
    <row r="629" spans="1:43" s="15" customFormat="1">
      <c r="A629" s="105"/>
      <c r="B629" s="105"/>
      <c r="D629" s="97"/>
      <c r="E629" s="156"/>
      <c r="I629" s="148"/>
      <c r="J629" s="148"/>
      <c r="K629" s="148"/>
      <c r="L629" s="148"/>
      <c r="M629" s="148"/>
      <c r="N629" s="148"/>
      <c r="O629" s="148"/>
      <c r="AC629" s="148"/>
      <c r="AD629" s="94"/>
      <c r="AE629" s="94"/>
      <c r="AF629" s="94"/>
      <c r="AG629" s="94"/>
      <c r="AH629" s="94"/>
      <c r="AI629" s="94"/>
      <c r="AJ629" s="94"/>
      <c r="AK629" s="94"/>
      <c r="AL629" s="94"/>
      <c r="AM629" s="94"/>
      <c r="AN629" s="94"/>
      <c r="AO629" s="238"/>
      <c r="AP629" s="426"/>
      <c r="AQ629" s="223"/>
    </row>
    <row r="630" spans="1:43" s="15" customFormat="1">
      <c r="A630" s="105"/>
      <c r="B630" s="105"/>
      <c r="D630" s="97"/>
      <c r="E630" s="156"/>
      <c r="I630" s="148"/>
      <c r="J630" s="148"/>
      <c r="K630" s="148"/>
      <c r="L630" s="148"/>
      <c r="M630" s="148"/>
      <c r="N630" s="148"/>
      <c r="O630" s="148"/>
      <c r="AC630" s="148"/>
      <c r="AD630" s="94"/>
      <c r="AE630" s="94"/>
      <c r="AF630" s="94"/>
      <c r="AG630" s="94"/>
      <c r="AH630" s="94"/>
      <c r="AI630" s="94"/>
      <c r="AJ630" s="94"/>
      <c r="AK630" s="94"/>
      <c r="AL630" s="94"/>
      <c r="AM630" s="94"/>
      <c r="AN630" s="94"/>
      <c r="AO630" s="238"/>
      <c r="AP630" s="426"/>
      <c r="AQ630" s="223"/>
    </row>
    <row r="631" spans="1:43" s="15" customFormat="1">
      <c r="A631" s="105"/>
      <c r="B631" s="105"/>
      <c r="D631" s="97"/>
      <c r="E631" s="156"/>
      <c r="I631" s="148"/>
      <c r="J631" s="148"/>
      <c r="K631" s="148"/>
      <c r="L631" s="148"/>
      <c r="M631" s="148"/>
      <c r="N631" s="148"/>
      <c r="O631" s="148"/>
      <c r="AC631" s="148"/>
      <c r="AD631" s="94"/>
      <c r="AE631" s="94"/>
      <c r="AF631" s="94"/>
      <c r="AG631" s="94"/>
      <c r="AH631" s="94"/>
      <c r="AI631" s="94"/>
      <c r="AJ631" s="94"/>
      <c r="AK631" s="94"/>
      <c r="AL631" s="94"/>
      <c r="AM631" s="94"/>
      <c r="AN631" s="94"/>
      <c r="AO631" s="238"/>
      <c r="AP631" s="426"/>
      <c r="AQ631" s="223"/>
    </row>
    <row r="632" spans="1:43" s="15" customFormat="1">
      <c r="A632" s="105"/>
      <c r="B632" s="105"/>
      <c r="D632" s="97"/>
      <c r="E632" s="156"/>
      <c r="I632" s="148"/>
      <c r="J632" s="148"/>
      <c r="K632" s="148"/>
      <c r="L632" s="148"/>
      <c r="M632" s="148"/>
      <c r="N632" s="148"/>
      <c r="O632" s="148"/>
      <c r="AC632" s="148"/>
      <c r="AD632" s="94"/>
      <c r="AE632" s="94"/>
      <c r="AF632" s="94"/>
      <c r="AG632" s="94"/>
      <c r="AH632" s="94"/>
      <c r="AI632" s="94"/>
      <c r="AJ632" s="94"/>
      <c r="AK632" s="94"/>
      <c r="AL632" s="94"/>
      <c r="AM632" s="94"/>
      <c r="AN632" s="94"/>
      <c r="AO632" s="238"/>
      <c r="AP632" s="426"/>
      <c r="AQ632" s="223"/>
    </row>
    <row r="633" spans="1:43" s="15" customFormat="1">
      <c r="A633" s="105"/>
      <c r="B633" s="105"/>
      <c r="D633" s="97"/>
      <c r="E633" s="156"/>
      <c r="I633" s="148"/>
      <c r="J633" s="148"/>
      <c r="K633" s="148"/>
      <c r="L633" s="148"/>
      <c r="M633" s="148"/>
      <c r="N633" s="148"/>
      <c r="O633" s="148"/>
      <c r="AC633" s="148"/>
      <c r="AD633" s="94"/>
      <c r="AE633" s="94"/>
      <c r="AF633" s="94"/>
      <c r="AG633" s="94"/>
      <c r="AH633" s="94"/>
      <c r="AI633" s="94"/>
      <c r="AJ633" s="94"/>
      <c r="AK633" s="94"/>
      <c r="AL633" s="94"/>
      <c r="AM633" s="94"/>
      <c r="AN633" s="94"/>
      <c r="AO633" s="238"/>
      <c r="AP633" s="426"/>
      <c r="AQ633" s="223"/>
    </row>
    <row r="634" spans="1:43" s="15" customFormat="1">
      <c r="A634" s="105"/>
      <c r="B634" s="105"/>
      <c r="D634" s="97"/>
      <c r="E634" s="156"/>
      <c r="I634" s="148"/>
      <c r="J634" s="148"/>
      <c r="K634" s="148"/>
      <c r="L634" s="148"/>
      <c r="M634" s="148"/>
      <c r="N634" s="148"/>
      <c r="O634" s="148"/>
      <c r="AC634" s="148"/>
      <c r="AD634" s="94"/>
      <c r="AE634" s="94"/>
      <c r="AF634" s="94"/>
      <c r="AG634" s="94"/>
      <c r="AH634" s="94"/>
      <c r="AI634" s="94"/>
      <c r="AJ634" s="94"/>
      <c r="AK634" s="94"/>
      <c r="AL634" s="94"/>
      <c r="AM634" s="94"/>
      <c r="AN634" s="94"/>
      <c r="AO634" s="238"/>
      <c r="AP634" s="426"/>
      <c r="AQ634" s="223"/>
    </row>
    <row r="635" spans="1:43" s="15" customFormat="1">
      <c r="A635" s="105"/>
      <c r="B635" s="105"/>
      <c r="D635" s="97"/>
      <c r="E635" s="156"/>
      <c r="I635" s="148"/>
      <c r="J635" s="148"/>
      <c r="K635" s="148"/>
      <c r="L635" s="148"/>
      <c r="M635" s="148"/>
      <c r="N635" s="148"/>
      <c r="O635" s="148"/>
      <c r="AC635" s="148"/>
      <c r="AD635" s="94"/>
      <c r="AE635" s="94"/>
      <c r="AF635" s="94"/>
      <c r="AG635" s="94"/>
      <c r="AH635" s="94"/>
      <c r="AI635" s="94"/>
      <c r="AJ635" s="94"/>
      <c r="AK635" s="94"/>
      <c r="AL635" s="94"/>
      <c r="AM635" s="94"/>
      <c r="AN635" s="94"/>
      <c r="AO635" s="238"/>
      <c r="AP635" s="426"/>
      <c r="AQ635" s="223"/>
    </row>
    <row r="636" spans="1:43" s="15" customFormat="1">
      <c r="A636" s="105"/>
      <c r="B636" s="105"/>
      <c r="D636" s="97"/>
      <c r="E636" s="156"/>
      <c r="I636" s="148"/>
      <c r="J636" s="148"/>
      <c r="K636" s="148"/>
      <c r="L636" s="148"/>
      <c r="M636" s="148"/>
      <c r="N636" s="148"/>
      <c r="O636" s="148"/>
      <c r="AC636" s="148"/>
      <c r="AD636" s="94"/>
      <c r="AE636" s="94"/>
      <c r="AF636" s="94"/>
      <c r="AG636" s="94"/>
      <c r="AH636" s="94"/>
      <c r="AI636" s="94"/>
      <c r="AJ636" s="94"/>
      <c r="AK636" s="94"/>
      <c r="AL636" s="94"/>
      <c r="AM636" s="94"/>
      <c r="AN636" s="94"/>
      <c r="AO636" s="238"/>
      <c r="AP636" s="426"/>
      <c r="AQ636" s="223"/>
    </row>
    <row r="637" spans="1:43" s="15" customFormat="1">
      <c r="A637" s="105"/>
      <c r="B637" s="105"/>
      <c r="D637" s="97"/>
      <c r="E637" s="156"/>
      <c r="I637" s="148"/>
      <c r="J637" s="148"/>
      <c r="K637" s="148"/>
      <c r="L637" s="148"/>
      <c r="M637" s="148"/>
      <c r="N637" s="148"/>
      <c r="O637" s="148"/>
      <c r="AC637" s="148"/>
      <c r="AD637" s="94"/>
      <c r="AE637" s="94"/>
      <c r="AF637" s="94"/>
      <c r="AG637" s="94"/>
      <c r="AH637" s="94"/>
      <c r="AI637" s="94"/>
      <c r="AJ637" s="94"/>
      <c r="AK637" s="94"/>
      <c r="AL637" s="94"/>
      <c r="AM637" s="94"/>
      <c r="AN637" s="94"/>
      <c r="AO637" s="238"/>
      <c r="AP637" s="426"/>
      <c r="AQ637" s="223"/>
    </row>
    <row r="638" spans="1:43" s="15" customFormat="1">
      <c r="A638" s="105"/>
      <c r="B638" s="105"/>
      <c r="D638" s="97"/>
      <c r="E638" s="156"/>
      <c r="I638" s="148"/>
      <c r="J638" s="148"/>
      <c r="K638" s="148"/>
      <c r="L638" s="148"/>
      <c r="M638" s="148"/>
      <c r="N638" s="148"/>
      <c r="O638" s="148"/>
      <c r="AC638" s="148"/>
      <c r="AD638" s="94"/>
      <c r="AE638" s="94"/>
      <c r="AF638" s="94"/>
      <c r="AG638" s="94"/>
      <c r="AH638" s="94"/>
      <c r="AI638" s="94"/>
      <c r="AJ638" s="94"/>
      <c r="AK638" s="94"/>
      <c r="AL638" s="94"/>
      <c r="AM638" s="94"/>
      <c r="AN638" s="94"/>
      <c r="AO638" s="238"/>
      <c r="AP638" s="426"/>
      <c r="AQ638" s="223"/>
    </row>
    <row r="639" spans="1:43" s="15" customFormat="1">
      <c r="A639" s="105"/>
      <c r="B639" s="105"/>
      <c r="D639" s="97"/>
      <c r="E639" s="156"/>
      <c r="I639" s="148"/>
      <c r="J639" s="148"/>
      <c r="K639" s="148"/>
      <c r="L639" s="148"/>
      <c r="M639" s="148"/>
      <c r="N639" s="148"/>
      <c r="O639" s="148"/>
      <c r="AC639" s="148"/>
      <c r="AD639" s="94"/>
      <c r="AE639" s="94"/>
      <c r="AF639" s="94"/>
      <c r="AG639" s="94"/>
      <c r="AH639" s="94"/>
      <c r="AI639" s="94"/>
      <c r="AJ639" s="94"/>
      <c r="AK639" s="94"/>
      <c r="AL639" s="94"/>
      <c r="AM639" s="94"/>
      <c r="AN639" s="94"/>
      <c r="AO639" s="238"/>
      <c r="AP639" s="426"/>
      <c r="AQ639" s="223"/>
    </row>
    <row r="640" spans="1:43" s="15" customFormat="1">
      <c r="A640" s="105"/>
      <c r="B640" s="105"/>
      <c r="D640" s="97"/>
      <c r="E640" s="156"/>
      <c r="I640" s="148"/>
      <c r="J640" s="148"/>
      <c r="K640" s="148"/>
      <c r="L640" s="148"/>
      <c r="M640" s="148"/>
      <c r="N640" s="148"/>
      <c r="O640" s="148"/>
      <c r="AC640" s="148"/>
      <c r="AD640" s="94"/>
      <c r="AE640" s="94"/>
      <c r="AF640" s="94"/>
      <c r="AG640" s="94"/>
      <c r="AH640" s="94"/>
      <c r="AI640" s="94"/>
      <c r="AJ640" s="94"/>
      <c r="AK640" s="94"/>
      <c r="AL640" s="94"/>
      <c r="AM640" s="94"/>
      <c r="AN640" s="94"/>
      <c r="AO640" s="238"/>
      <c r="AP640" s="426"/>
      <c r="AQ640" s="223"/>
    </row>
    <row r="641" spans="1:43" s="15" customFormat="1">
      <c r="A641" s="105"/>
      <c r="B641" s="105"/>
      <c r="D641" s="97"/>
      <c r="E641" s="156"/>
      <c r="I641" s="148"/>
      <c r="J641" s="148"/>
      <c r="K641" s="148"/>
      <c r="L641" s="148"/>
      <c r="M641" s="148"/>
      <c r="N641" s="148"/>
      <c r="O641" s="148"/>
      <c r="AC641" s="148"/>
      <c r="AD641" s="94"/>
      <c r="AE641" s="94"/>
      <c r="AF641" s="94"/>
      <c r="AG641" s="94"/>
      <c r="AH641" s="94"/>
      <c r="AI641" s="94"/>
      <c r="AJ641" s="94"/>
      <c r="AK641" s="94"/>
      <c r="AL641" s="94"/>
      <c r="AM641" s="94"/>
      <c r="AN641" s="94"/>
      <c r="AO641" s="238"/>
      <c r="AP641" s="426"/>
      <c r="AQ641" s="223"/>
    </row>
    <row r="642" spans="1:43" s="15" customFormat="1">
      <c r="A642" s="105"/>
      <c r="B642" s="105"/>
      <c r="D642" s="97"/>
      <c r="E642" s="156"/>
      <c r="I642" s="148"/>
      <c r="J642" s="148"/>
      <c r="K642" s="148"/>
      <c r="L642" s="148"/>
      <c r="M642" s="148"/>
      <c r="N642" s="148"/>
      <c r="O642" s="148"/>
      <c r="AC642" s="148"/>
      <c r="AD642" s="94"/>
      <c r="AE642" s="94"/>
      <c r="AF642" s="94"/>
      <c r="AG642" s="94"/>
      <c r="AH642" s="94"/>
      <c r="AI642" s="94"/>
      <c r="AJ642" s="94"/>
      <c r="AK642" s="94"/>
      <c r="AL642" s="94"/>
      <c r="AM642" s="94"/>
      <c r="AN642" s="94"/>
      <c r="AO642" s="238"/>
      <c r="AP642" s="426"/>
      <c r="AQ642" s="223"/>
    </row>
    <row r="643" spans="1:43" s="15" customFormat="1">
      <c r="A643" s="105"/>
      <c r="B643" s="105"/>
      <c r="D643" s="97"/>
      <c r="E643" s="156"/>
      <c r="I643" s="148"/>
      <c r="J643" s="148"/>
      <c r="K643" s="148"/>
      <c r="L643" s="148"/>
      <c r="M643" s="148"/>
      <c r="N643" s="148"/>
      <c r="O643" s="148"/>
      <c r="AC643" s="148"/>
      <c r="AD643" s="94"/>
      <c r="AE643" s="94"/>
      <c r="AF643" s="94"/>
      <c r="AG643" s="94"/>
      <c r="AH643" s="94"/>
      <c r="AI643" s="94"/>
      <c r="AJ643" s="94"/>
      <c r="AK643" s="94"/>
      <c r="AL643" s="94"/>
      <c r="AM643" s="94"/>
      <c r="AN643" s="94"/>
      <c r="AO643" s="238"/>
      <c r="AP643" s="426"/>
      <c r="AQ643" s="223"/>
    </row>
    <row r="644" spans="1:43" s="15" customFormat="1">
      <c r="A644" s="105"/>
      <c r="B644" s="105"/>
      <c r="D644" s="97"/>
      <c r="E644" s="156"/>
      <c r="I644" s="148"/>
      <c r="J644" s="148"/>
      <c r="K644" s="148"/>
      <c r="L644" s="148"/>
      <c r="M644" s="148"/>
      <c r="N644" s="148"/>
      <c r="O644" s="148"/>
      <c r="AC644" s="148"/>
      <c r="AD644" s="94"/>
      <c r="AE644" s="94"/>
      <c r="AF644" s="94"/>
      <c r="AG644" s="94"/>
      <c r="AH644" s="94"/>
      <c r="AI644" s="94"/>
      <c r="AJ644" s="94"/>
      <c r="AK644" s="94"/>
      <c r="AL644" s="94"/>
      <c r="AM644" s="94"/>
      <c r="AN644" s="94"/>
      <c r="AO644" s="238"/>
      <c r="AP644" s="426"/>
      <c r="AQ644" s="223"/>
    </row>
    <row r="645" spans="1:43" s="15" customFormat="1">
      <c r="A645" s="105"/>
      <c r="B645" s="105"/>
      <c r="D645" s="97"/>
      <c r="E645" s="156"/>
      <c r="I645" s="148"/>
      <c r="J645" s="148"/>
      <c r="K645" s="148"/>
      <c r="L645" s="148"/>
      <c r="M645" s="148"/>
      <c r="N645" s="148"/>
      <c r="O645" s="148"/>
      <c r="AC645" s="148"/>
      <c r="AD645" s="94"/>
      <c r="AE645" s="94"/>
      <c r="AF645" s="94"/>
      <c r="AG645" s="94"/>
      <c r="AH645" s="94"/>
      <c r="AI645" s="94"/>
      <c r="AJ645" s="94"/>
      <c r="AK645" s="94"/>
      <c r="AL645" s="94"/>
      <c r="AM645" s="94"/>
      <c r="AN645" s="94"/>
      <c r="AO645" s="238"/>
      <c r="AP645" s="426"/>
      <c r="AQ645" s="223"/>
    </row>
    <row r="646" spans="1:43" s="15" customFormat="1">
      <c r="A646" s="105"/>
      <c r="B646" s="105"/>
      <c r="D646" s="97"/>
      <c r="E646" s="156"/>
      <c r="I646" s="148"/>
      <c r="J646" s="148"/>
      <c r="K646" s="148"/>
      <c r="L646" s="148"/>
      <c r="M646" s="148"/>
      <c r="N646" s="148"/>
      <c r="O646" s="148"/>
      <c r="AC646" s="148"/>
      <c r="AD646" s="94"/>
      <c r="AE646" s="94"/>
      <c r="AF646" s="94"/>
      <c r="AG646" s="94"/>
      <c r="AH646" s="94"/>
      <c r="AI646" s="94"/>
      <c r="AJ646" s="94"/>
      <c r="AK646" s="94"/>
      <c r="AL646" s="94"/>
      <c r="AM646" s="94"/>
      <c r="AN646" s="94"/>
      <c r="AO646" s="238"/>
      <c r="AP646" s="426"/>
      <c r="AQ646" s="223"/>
    </row>
    <row r="647" spans="1:43" s="15" customFormat="1">
      <c r="A647" s="105"/>
      <c r="B647" s="105"/>
      <c r="D647" s="97"/>
      <c r="E647" s="156"/>
      <c r="I647" s="148"/>
      <c r="J647" s="148"/>
      <c r="K647" s="148"/>
      <c r="L647" s="148"/>
      <c r="M647" s="148"/>
      <c r="N647" s="148"/>
      <c r="O647" s="148"/>
      <c r="AC647" s="148"/>
      <c r="AD647" s="94"/>
      <c r="AE647" s="94"/>
      <c r="AF647" s="94"/>
      <c r="AG647" s="94"/>
      <c r="AH647" s="94"/>
      <c r="AI647" s="94"/>
      <c r="AJ647" s="94"/>
      <c r="AK647" s="94"/>
      <c r="AL647" s="94"/>
      <c r="AM647" s="94"/>
      <c r="AN647" s="94"/>
      <c r="AO647" s="238"/>
      <c r="AP647" s="426"/>
      <c r="AQ647" s="223"/>
    </row>
    <row r="648" spans="1:43" s="15" customFormat="1">
      <c r="A648" s="105"/>
      <c r="B648" s="105"/>
      <c r="D648" s="97"/>
      <c r="E648" s="156"/>
      <c r="I648" s="148"/>
      <c r="J648" s="148"/>
      <c r="K648" s="148"/>
      <c r="L648" s="148"/>
      <c r="M648" s="148"/>
      <c r="N648" s="148"/>
      <c r="O648" s="148"/>
      <c r="AC648" s="148"/>
      <c r="AD648" s="94"/>
      <c r="AE648" s="94"/>
      <c r="AF648" s="94"/>
      <c r="AG648" s="94"/>
      <c r="AH648" s="94"/>
      <c r="AI648" s="94"/>
      <c r="AJ648" s="94"/>
      <c r="AK648" s="94"/>
      <c r="AL648" s="94"/>
      <c r="AM648" s="94"/>
      <c r="AN648" s="94"/>
      <c r="AO648" s="238"/>
      <c r="AP648" s="426"/>
      <c r="AQ648" s="223"/>
    </row>
    <row r="649" spans="1:43" s="15" customFormat="1">
      <c r="A649" s="105"/>
      <c r="B649" s="105"/>
      <c r="D649" s="97"/>
      <c r="E649" s="156"/>
      <c r="I649" s="148"/>
      <c r="J649" s="148"/>
      <c r="K649" s="148"/>
      <c r="L649" s="148"/>
      <c r="M649" s="148"/>
      <c r="N649" s="148"/>
      <c r="O649" s="148"/>
      <c r="AC649" s="148"/>
      <c r="AD649" s="94"/>
      <c r="AE649" s="94"/>
      <c r="AF649" s="94"/>
      <c r="AG649" s="94"/>
      <c r="AH649" s="94"/>
      <c r="AI649" s="94"/>
      <c r="AJ649" s="94"/>
      <c r="AK649" s="94"/>
      <c r="AL649" s="94"/>
      <c r="AM649" s="94"/>
      <c r="AN649" s="94"/>
      <c r="AO649" s="238"/>
      <c r="AP649" s="426"/>
      <c r="AQ649" s="223"/>
    </row>
    <row r="650" spans="1:43" s="15" customFormat="1">
      <c r="A650" s="105"/>
      <c r="B650" s="105"/>
      <c r="D650" s="97"/>
      <c r="E650" s="156"/>
      <c r="I650" s="148"/>
      <c r="J650" s="148"/>
      <c r="K650" s="148"/>
      <c r="L650" s="148"/>
      <c r="M650" s="148"/>
      <c r="N650" s="148"/>
      <c r="O650" s="148"/>
      <c r="AC650" s="148"/>
      <c r="AD650" s="94"/>
      <c r="AE650" s="94"/>
      <c r="AF650" s="94"/>
      <c r="AG650" s="94"/>
      <c r="AH650" s="94"/>
      <c r="AI650" s="94"/>
      <c r="AJ650" s="94"/>
      <c r="AK650" s="94"/>
      <c r="AL650" s="94"/>
      <c r="AM650" s="94"/>
      <c r="AN650" s="94"/>
      <c r="AO650" s="238"/>
      <c r="AP650" s="426"/>
      <c r="AQ650" s="223"/>
    </row>
    <row r="651" spans="1:43" s="15" customFormat="1">
      <c r="A651" s="105"/>
      <c r="B651" s="105"/>
      <c r="D651" s="97"/>
      <c r="E651" s="156"/>
      <c r="I651" s="148"/>
      <c r="J651" s="148"/>
      <c r="K651" s="148"/>
      <c r="L651" s="148"/>
      <c r="M651" s="148"/>
      <c r="N651" s="148"/>
      <c r="O651" s="148"/>
      <c r="AC651" s="148"/>
      <c r="AD651" s="94"/>
      <c r="AE651" s="94"/>
      <c r="AF651" s="94"/>
      <c r="AG651" s="94"/>
      <c r="AH651" s="94"/>
      <c r="AI651" s="94"/>
      <c r="AJ651" s="94"/>
      <c r="AK651" s="94"/>
      <c r="AL651" s="94"/>
      <c r="AM651" s="94"/>
      <c r="AN651" s="94"/>
      <c r="AO651" s="238"/>
      <c r="AP651" s="426"/>
      <c r="AQ651" s="223"/>
    </row>
    <row r="652" spans="1:43" s="15" customFormat="1">
      <c r="A652" s="105"/>
      <c r="B652" s="105"/>
      <c r="D652" s="97"/>
      <c r="E652" s="156"/>
      <c r="I652" s="148"/>
      <c r="J652" s="148"/>
      <c r="K652" s="148"/>
      <c r="L652" s="148"/>
      <c r="M652" s="148"/>
      <c r="N652" s="148"/>
      <c r="O652" s="148"/>
      <c r="AC652" s="148"/>
      <c r="AD652" s="94"/>
      <c r="AE652" s="94"/>
      <c r="AF652" s="94"/>
      <c r="AG652" s="94"/>
      <c r="AH652" s="94"/>
      <c r="AI652" s="94"/>
      <c r="AJ652" s="94"/>
      <c r="AK652" s="94"/>
      <c r="AL652" s="94"/>
      <c r="AM652" s="94"/>
      <c r="AN652" s="94"/>
      <c r="AO652" s="238"/>
      <c r="AP652" s="426"/>
      <c r="AQ652" s="223"/>
    </row>
    <row r="653" spans="1:43" s="15" customFormat="1">
      <c r="A653" s="105"/>
      <c r="B653" s="105"/>
      <c r="D653" s="97"/>
      <c r="E653" s="156"/>
      <c r="I653" s="148"/>
      <c r="J653" s="148"/>
      <c r="K653" s="148"/>
      <c r="L653" s="148"/>
      <c r="M653" s="148"/>
      <c r="N653" s="148"/>
      <c r="O653" s="148"/>
      <c r="AC653" s="148"/>
      <c r="AD653" s="94"/>
      <c r="AE653" s="94"/>
      <c r="AF653" s="94"/>
      <c r="AG653" s="94"/>
      <c r="AH653" s="94"/>
      <c r="AI653" s="94"/>
      <c r="AJ653" s="94"/>
      <c r="AK653" s="94"/>
      <c r="AL653" s="94"/>
      <c r="AM653" s="94"/>
      <c r="AN653" s="94"/>
      <c r="AO653" s="238"/>
      <c r="AP653" s="426"/>
      <c r="AQ653" s="223"/>
    </row>
    <row r="654" spans="1:43" s="15" customFormat="1">
      <c r="A654" s="105"/>
      <c r="B654" s="105"/>
      <c r="D654" s="97"/>
      <c r="E654" s="156"/>
      <c r="I654" s="148"/>
      <c r="J654" s="148"/>
      <c r="K654" s="148"/>
      <c r="L654" s="148"/>
      <c r="M654" s="148"/>
      <c r="N654" s="148"/>
      <c r="O654" s="148"/>
      <c r="AC654" s="148"/>
      <c r="AD654" s="94"/>
      <c r="AE654" s="94"/>
      <c r="AF654" s="94"/>
      <c r="AG654" s="94"/>
      <c r="AH654" s="94"/>
      <c r="AI654" s="94"/>
      <c r="AJ654" s="94"/>
      <c r="AK654" s="94"/>
      <c r="AL654" s="94"/>
      <c r="AM654" s="94"/>
      <c r="AN654" s="94"/>
      <c r="AO654" s="238"/>
      <c r="AP654" s="426"/>
      <c r="AQ654" s="223"/>
    </row>
    <row r="655" spans="1:43" s="15" customFormat="1">
      <c r="A655" s="105"/>
      <c r="B655" s="105"/>
      <c r="D655" s="97"/>
      <c r="E655" s="156"/>
      <c r="I655" s="148"/>
      <c r="J655" s="148"/>
      <c r="K655" s="148"/>
      <c r="L655" s="148"/>
      <c r="M655" s="148"/>
      <c r="N655" s="148"/>
      <c r="O655" s="148"/>
      <c r="AC655" s="148"/>
      <c r="AD655" s="94"/>
      <c r="AE655" s="94"/>
      <c r="AF655" s="94"/>
      <c r="AG655" s="94"/>
      <c r="AH655" s="94"/>
      <c r="AI655" s="94"/>
      <c r="AJ655" s="94"/>
      <c r="AK655" s="94"/>
      <c r="AL655" s="94"/>
      <c r="AM655" s="94"/>
      <c r="AN655" s="94"/>
      <c r="AO655" s="238"/>
      <c r="AP655" s="426"/>
      <c r="AQ655" s="223"/>
    </row>
    <row r="656" spans="1:43" s="15" customFormat="1">
      <c r="A656" s="105"/>
      <c r="B656" s="105"/>
      <c r="D656" s="97"/>
      <c r="E656" s="156"/>
      <c r="I656" s="148"/>
      <c r="J656" s="148"/>
      <c r="K656" s="148"/>
      <c r="L656" s="148"/>
      <c r="M656" s="148"/>
      <c r="N656" s="148"/>
      <c r="O656" s="148"/>
      <c r="AC656" s="148"/>
      <c r="AD656" s="94"/>
      <c r="AE656" s="94"/>
      <c r="AF656" s="94"/>
      <c r="AG656" s="94"/>
      <c r="AH656" s="94"/>
      <c r="AI656" s="94"/>
      <c r="AJ656" s="94"/>
      <c r="AK656" s="94"/>
      <c r="AL656" s="94"/>
      <c r="AM656" s="94"/>
      <c r="AN656" s="94"/>
      <c r="AO656" s="238"/>
      <c r="AP656" s="426"/>
      <c r="AQ656" s="223"/>
    </row>
    <row r="657" spans="1:43" s="15" customFormat="1">
      <c r="A657" s="105"/>
      <c r="B657" s="105"/>
      <c r="D657" s="97"/>
      <c r="E657" s="156"/>
      <c r="I657" s="148"/>
      <c r="J657" s="148"/>
      <c r="K657" s="148"/>
      <c r="L657" s="148"/>
      <c r="M657" s="148"/>
      <c r="N657" s="148"/>
      <c r="O657" s="148"/>
      <c r="AC657" s="148"/>
      <c r="AD657" s="94"/>
      <c r="AE657" s="94"/>
      <c r="AF657" s="94"/>
      <c r="AG657" s="94"/>
      <c r="AH657" s="94"/>
      <c r="AI657" s="94"/>
      <c r="AJ657" s="94"/>
      <c r="AK657" s="94"/>
      <c r="AL657" s="94"/>
      <c r="AM657" s="94"/>
      <c r="AN657" s="94"/>
      <c r="AO657" s="238"/>
      <c r="AP657" s="426"/>
      <c r="AQ657" s="223"/>
    </row>
    <row r="658" spans="1:43" s="15" customFormat="1">
      <c r="A658" s="105"/>
      <c r="B658" s="105"/>
      <c r="D658" s="97"/>
      <c r="E658" s="156"/>
      <c r="I658" s="148"/>
      <c r="J658" s="148"/>
      <c r="K658" s="148"/>
      <c r="L658" s="148"/>
      <c r="M658" s="148"/>
      <c r="N658" s="148"/>
      <c r="O658" s="148"/>
      <c r="AC658" s="148"/>
      <c r="AD658" s="94"/>
      <c r="AE658" s="94"/>
      <c r="AF658" s="94"/>
      <c r="AG658" s="94"/>
      <c r="AH658" s="94"/>
      <c r="AI658" s="94"/>
      <c r="AJ658" s="94"/>
      <c r="AK658" s="94"/>
      <c r="AL658" s="94"/>
      <c r="AM658" s="94"/>
      <c r="AN658" s="94"/>
      <c r="AO658" s="238"/>
      <c r="AP658" s="426"/>
      <c r="AQ658" s="223"/>
    </row>
    <row r="659" spans="1:43" s="15" customFormat="1">
      <c r="A659" s="105"/>
      <c r="B659" s="105"/>
      <c r="D659" s="97"/>
      <c r="E659" s="156"/>
      <c r="I659" s="148"/>
      <c r="J659" s="148"/>
      <c r="K659" s="148"/>
      <c r="L659" s="148"/>
      <c r="M659" s="148"/>
      <c r="N659" s="148"/>
      <c r="O659" s="148"/>
      <c r="AC659" s="148"/>
      <c r="AD659" s="94"/>
      <c r="AE659" s="94"/>
      <c r="AF659" s="94"/>
      <c r="AG659" s="94"/>
      <c r="AH659" s="94"/>
      <c r="AI659" s="94"/>
      <c r="AJ659" s="94"/>
      <c r="AK659" s="94"/>
      <c r="AL659" s="94"/>
      <c r="AM659" s="94"/>
      <c r="AN659" s="94"/>
      <c r="AO659" s="238"/>
      <c r="AP659" s="426"/>
      <c r="AQ659" s="223"/>
    </row>
    <row r="660" spans="1:43" s="15" customFormat="1">
      <c r="A660" s="105"/>
      <c r="B660" s="105"/>
      <c r="D660" s="97"/>
      <c r="E660" s="156"/>
      <c r="I660" s="148"/>
      <c r="J660" s="148"/>
      <c r="K660" s="148"/>
      <c r="L660" s="148"/>
      <c r="M660" s="148"/>
      <c r="N660" s="148"/>
      <c r="O660" s="148"/>
      <c r="AC660" s="148"/>
      <c r="AD660" s="94"/>
      <c r="AE660" s="94"/>
      <c r="AF660" s="94"/>
      <c r="AG660" s="94"/>
      <c r="AH660" s="94"/>
      <c r="AI660" s="94"/>
      <c r="AJ660" s="94"/>
      <c r="AK660" s="94"/>
      <c r="AL660" s="94"/>
      <c r="AM660" s="94"/>
      <c r="AN660" s="94"/>
      <c r="AO660" s="238"/>
      <c r="AP660" s="426"/>
      <c r="AQ660" s="223"/>
    </row>
    <row r="661" spans="1:43" s="15" customFormat="1">
      <c r="A661" s="105"/>
      <c r="B661" s="105"/>
      <c r="D661" s="97"/>
      <c r="E661" s="156"/>
      <c r="I661" s="148"/>
      <c r="J661" s="148"/>
      <c r="K661" s="148"/>
      <c r="L661" s="148"/>
      <c r="M661" s="148"/>
      <c r="N661" s="148"/>
      <c r="O661" s="148"/>
      <c r="AC661" s="148"/>
      <c r="AD661" s="94"/>
      <c r="AE661" s="94"/>
      <c r="AF661" s="94"/>
      <c r="AG661" s="94"/>
      <c r="AH661" s="94"/>
      <c r="AI661" s="94"/>
      <c r="AJ661" s="94"/>
      <c r="AK661" s="94"/>
      <c r="AL661" s="94"/>
      <c r="AM661" s="94"/>
      <c r="AN661" s="94"/>
      <c r="AO661" s="238"/>
      <c r="AP661" s="426"/>
      <c r="AQ661" s="223"/>
    </row>
    <row r="662" spans="1:43" s="15" customFormat="1">
      <c r="A662" s="105"/>
      <c r="B662" s="105"/>
      <c r="D662" s="97"/>
      <c r="E662" s="156"/>
      <c r="I662" s="148"/>
      <c r="J662" s="148"/>
      <c r="K662" s="148"/>
      <c r="L662" s="148"/>
      <c r="M662" s="148"/>
      <c r="N662" s="148"/>
      <c r="O662" s="148"/>
      <c r="AC662" s="148"/>
      <c r="AD662" s="94"/>
      <c r="AE662" s="94"/>
      <c r="AF662" s="94"/>
      <c r="AG662" s="94"/>
      <c r="AH662" s="94"/>
      <c r="AI662" s="94"/>
      <c r="AJ662" s="94"/>
      <c r="AK662" s="94"/>
      <c r="AL662" s="94"/>
      <c r="AM662" s="94"/>
      <c r="AN662" s="94"/>
      <c r="AO662" s="238"/>
      <c r="AP662" s="426"/>
      <c r="AQ662" s="223"/>
    </row>
    <row r="663" spans="1:43" s="15" customFormat="1">
      <c r="A663" s="105"/>
      <c r="B663" s="105"/>
      <c r="D663" s="97"/>
      <c r="E663" s="156"/>
      <c r="I663" s="148"/>
      <c r="J663" s="148"/>
      <c r="K663" s="148"/>
      <c r="L663" s="148"/>
      <c r="M663" s="148"/>
      <c r="N663" s="148"/>
      <c r="O663" s="148"/>
      <c r="AC663" s="148"/>
      <c r="AD663" s="94"/>
      <c r="AE663" s="94"/>
      <c r="AF663" s="94"/>
      <c r="AG663" s="94"/>
      <c r="AH663" s="94"/>
      <c r="AI663" s="94"/>
      <c r="AJ663" s="94"/>
      <c r="AK663" s="94"/>
      <c r="AL663" s="94"/>
      <c r="AM663" s="94"/>
      <c r="AN663" s="94"/>
      <c r="AO663" s="238"/>
      <c r="AP663" s="426"/>
      <c r="AQ663" s="223"/>
    </row>
    <row r="664" spans="1:43" s="15" customFormat="1">
      <c r="A664" s="105"/>
      <c r="B664" s="105"/>
      <c r="D664" s="97"/>
      <c r="E664" s="156"/>
      <c r="I664" s="148"/>
      <c r="J664" s="148"/>
      <c r="K664" s="148"/>
      <c r="L664" s="148"/>
      <c r="M664" s="148"/>
      <c r="N664" s="148"/>
      <c r="O664" s="148"/>
      <c r="AC664" s="148"/>
      <c r="AD664" s="94"/>
      <c r="AE664" s="94"/>
      <c r="AF664" s="94"/>
      <c r="AG664" s="94"/>
      <c r="AH664" s="94"/>
      <c r="AI664" s="94"/>
      <c r="AJ664" s="94"/>
      <c r="AK664" s="94"/>
      <c r="AL664" s="94"/>
      <c r="AM664" s="94"/>
      <c r="AN664" s="94"/>
      <c r="AO664" s="238"/>
      <c r="AP664" s="426"/>
      <c r="AQ664" s="223"/>
    </row>
    <row r="665" spans="1:43" s="15" customFormat="1">
      <c r="A665" s="105"/>
      <c r="B665" s="105"/>
      <c r="D665" s="97"/>
      <c r="E665" s="156"/>
      <c r="I665" s="148"/>
      <c r="J665" s="148"/>
      <c r="K665" s="148"/>
      <c r="L665" s="148"/>
      <c r="M665" s="148"/>
      <c r="N665" s="148"/>
      <c r="O665" s="148"/>
      <c r="AC665" s="148"/>
      <c r="AD665" s="94"/>
      <c r="AE665" s="94"/>
      <c r="AF665" s="94"/>
      <c r="AG665" s="94"/>
      <c r="AH665" s="94"/>
      <c r="AI665" s="94"/>
      <c r="AJ665" s="94"/>
      <c r="AK665" s="94"/>
      <c r="AL665" s="94"/>
      <c r="AM665" s="94"/>
      <c r="AN665" s="94"/>
      <c r="AO665" s="238"/>
      <c r="AP665" s="426"/>
      <c r="AQ665" s="223"/>
    </row>
    <row r="666" spans="1:43" s="15" customFormat="1">
      <c r="A666" s="105"/>
      <c r="B666" s="105"/>
      <c r="D666" s="97"/>
      <c r="E666" s="156"/>
      <c r="I666" s="148"/>
      <c r="J666" s="148"/>
      <c r="K666" s="148"/>
      <c r="L666" s="148"/>
      <c r="M666" s="148"/>
      <c r="N666" s="148"/>
      <c r="O666" s="148"/>
      <c r="AC666" s="148"/>
      <c r="AD666" s="94"/>
      <c r="AE666" s="94"/>
      <c r="AF666" s="94"/>
      <c r="AG666" s="94"/>
      <c r="AH666" s="94"/>
      <c r="AI666" s="94"/>
      <c r="AJ666" s="94"/>
      <c r="AK666" s="94"/>
      <c r="AL666" s="94"/>
      <c r="AM666" s="94"/>
      <c r="AN666" s="94"/>
      <c r="AO666" s="238"/>
      <c r="AP666" s="426"/>
      <c r="AQ666" s="223"/>
    </row>
    <row r="667" spans="1:43" s="15" customFormat="1">
      <c r="A667" s="105"/>
      <c r="B667" s="105"/>
      <c r="D667" s="97"/>
      <c r="E667" s="156"/>
      <c r="I667" s="148"/>
      <c r="J667" s="148"/>
      <c r="K667" s="148"/>
      <c r="L667" s="148"/>
      <c r="M667" s="148"/>
      <c r="N667" s="148"/>
      <c r="O667" s="148"/>
      <c r="AC667" s="148"/>
      <c r="AD667" s="94"/>
      <c r="AE667" s="94"/>
      <c r="AF667" s="94"/>
      <c r="AG667" s="94"/>
      <c r="AH667" s="94"/>
      <c r="AI667" s="94"/>
      <c r="AJ667" s="94"/>
      <c r="AK667" s="94"/>
      <c r="AL667" s="94"/>
      <c r="AM667" s="94"/>
      <c r="AN667" s="94"/>
      <c r="AO667" s="238"/>
      <c r="AP667" s="426"/>
      <c r="AQ667" s="223"/>
    </row>
    <row r="668" spans="1:43" s="15" customFormat="1">
      <c r="A668" s="105"/>
      <c r="B668" s="105"/>
      <c r="D668" s="97"/>
      <c r="E668" s="156"/>
      <c r="I668" s="148"/>
      <c r="J668" s="148"/>
      <c r="K668" s="148"/>
      <c r="L668" s="148"/>
      <c r="M668" s="148"/>
      <c r="N668" s="148"/>
      <c r="O668" s="148"/>
      <c r="AC668" s="148"/>
      <c r="AD668" s="94"/>
      <c r="AE668" s="94"/>
      <c r="AF668" s="94"/>
      <c r="AG668" s="94"/>
      <c r="AH668" s="94"/>
      <c r="AI668" s="94"/>
      <c r="AJ668" s="94"/>
      <c r="AK668" s="94"/>
      <c r="AL668" s="94"/>
      <c r="AM668" s="94"/>
      <c r="AN668" s="94"/>
      <c r="AO668" s="238"/>
      <c r="AP668" s="426"/>
      <c r="AQ668" s="223"/>
    </row>
    <row r="669" spans="1:43" s="15" customFormat="1">
      <c r="A669" s="105"/>
      <c r="B669" s="105"/>
      <c r="D669" s="97"/>
      <c r="E669" s="156"/>
      <c r="I669" s="148"/>
      <c r="J669" s="148"/>
      <c r="K669" s="148"/>
      <c r="L669" s="148"/>
      <c r="M669" s="148"/>
      <c r="N669" s="148"/>
      <c r="O669" s="148"/>
      <c r="AC669" s="148"/>
      <c r="AD669" s="94"/>
      <c r="AE669" s="94"/>
      <c r="AF669" s="94"/>
      <c r="AG669" s="94"/>
      <c r="AH669" s="94"/>
      <c r="AI669" s="94"/>
      <c r="AJ669" s="94"/>
      <c r="AK669" s="94"/>
      <c r="AL669" s="94"/>
      <c r="AM669" s="94"/>
      <c r="AN669" s="94"/>
      <c r="AO669" s="238"/>
      <c r="AP669" s="426"/>
      <c r="AQ669" s="223"/>
    </row>
    <row r="670" spans="1:43" s="15" customFormat="1">
      <c r="A670" s="105"/>
      <c r="B670" s="105"/>
      <c r="D670" s="97"/>
      <c r="E670" s="156"/>
      <c r="I670" s="148"/>
      <c r="J670" s="148"/>
      <c r="K670" s="148"/>
      <c r="L670" s="148"/>
      <c r="M670" s="148"/>
      <c r="N670" s="148"/>
      <c r="O670" s="148"/>
      <c r="AC670" s="148"/>
      <c r="AD670" s="94"/>
      <c r="AE670" s="94"/>
      <c r="AF670" s="94"/>
      <c r="AG670" s="94"/>
      <c r="AH670" s="94"/>
      <c r="AI670" s="94"/>
      <c r="AJ670" s="94"/>
      <c r="AK670" s="94"/>
      <c r="AL670" s="94"/>
      <c r="AM670" s="94"/>
      <c r="AN670" s="94"/>
      <c r="AO670" s="238"/>
      <c r="AP670" s="426"/>
      <c r="AQ670" s="223"/>
    </row>
    <row r="671" spans="1:43" s="15" customFormat="1">
      <c r="A671" s="105"/>
      <c r="B671" s="105"/>
      <c r="D671" s="97"/>
      <c r="E671" s="156"/>
      <c r="I671" s="148"/>
      <c r="J671" s="148"/>
      <c r="K671" s="148"/>
      <c r="L671" s="148"/>
      <c r="M671" s="148"/>
      <c r="N671" s="148"/>
      <c r="O671" s="148"/>
      <c r="AC671" s="148"/>
      <c r="AD671" s="94"/>
      <c r="AE671" s="94"/>
      <c r="AF671" s="94"/>
      <c r="AG671" s="94"/>
      <c r="AH671" s="94"/>
      <c r="AI671" s="94"/>
      <c r="AJ671" s="94"/>
      <c r="AK671" s="94"/>
      <c r="AL671" s="94"/>
      <c r="AM671" s="94"/>
      <c r="AN671" s="94"/>
      <c r="AO671" s="238"/>
      <c r="AP671" s="426"/>
      <c r="AQ671" s="223"/>
    </row>
    <row r="672" spans="1:43" s="15" customFormat="1">
      <c r="A672" s="105"/>
      <c r="B672" s="105"/>
      <c r="D672" s="97"/>
      <c r="E672" s="156"/>
      <c r="I672" s="148"/>
      <c r="J672" s="148"/>
      <c r="K672" s="148"/>
      <c r="L672" s="148"/>
      <c r="M672" s="148"/>
      <c r="N672" s="148"/>
      <c r="O672" s="148"/>
      <c r="AC672" s="148"/>
      <c r="AD672" s="94"/>
      <c r="AE672" s="94"/>
      <c r="AF672" s="94"/>
      <c r="AG672" s="94"/>
      <c r="AH672" s="94"/>
      <c r="AI672" s="94"/>
      <c r="AJ672" s="94"/>
      <c r="AK672" s="94"/>
      <c r="AL672" s="94"/>
      <c r="AM672" s="94"/>
      <c r="AN672" s="94"/>
      <c r="AO672" s="238"/>
      <c r="AP672" s="426"/>
      <c r="AQ672" s="223"/>
    </row>
    <row r="673" spans="1:43" s="15" customFormat="1">
      <c r="A673" s="105"/>
      <c r="B673" s="105"/>
      <c r="D673" s="97"/>
      <c r="E673" s="156"/>
      <c r="I673" s="148"/>
      <c r="J673" s="148"/>
      <c r="K673" s="148"/>
      <c r="L673" s="148"/>
      <c r="M673" s="148"/>
      <c r="N673" s="148"/>
      <c r="O673" s="148"/>
      <c r="AC673" s="148"/>
      <c r="AD673" s="94"/>
      <c r="AE673" s="94"/>
      <c r="AF673" s="94"/>
      <c r="AG673" s="94"/>
      <c r="AH673" s="94"/>
      <c r="AI673" s="94"/>
      <c r="AJ673" s="94"/>
      <c r="AK673" s="94"/>
      <c r="AL673" s="94"/>
      <c r="AM673" s="94"/>
      <c r="AN673" s="94"/>
      <c r="AO673" s="238"/>
      <c r="AP673" s="426"/>
      <c r="AQ673" s="223"/>
    </row>
    <row r="674" spans="1:43" s="15" customFormat="1">
      <c r="A674" s="105"/>
      <c r="B674" s="105"/>
      <c r="D674" s="97"/>
      <c r="E674" s="156"/>
      <c r="I674" s="148"/>
      <c r="J674" s="148"/>
      <c r="K674" s="148"/>
      <c r="L674" s="148"/>
      <c r="M674" s="148"/>
      <c r="N674" s="148"/>
      <c r="O674" s="148"/>
      <c r="AC674" s="148"/>
      <c r="AD674" s="94"/>
      <c r="AE674" s="94"/>
      <c r="AF674" s="94"/>
      <c r="AG674" s="94"/>
      <c r="AH674" s="94"/>
      <c r="AI674" s="94"/>
      <c r="AJ674" s="94"/>
      <c r="AK674" s="94"/>
      <c r="AL674" s="94"/>
      <c r="AM674" s="94"/>
      <c r="AN674" s="94"/>
      <c r="AO674" s="238"/>
      <c r="AP674" s="426"/>
      <c r="AQ674" s="223"/>
    </row>
    <row r="675" spans="1:43" s="15" customFormat="1">
      <c r="A675" s="105"/>
      <c r="B675" s="105"/>
      <c r="D675" s="97"/>
      <c r="E675" s="156"/>
      <c r="I675" s="148"/>
      <c r="J675" s="148"/>
      <c r="K675" s="148"/>
      <c r="L675" s="148"/>
      <c r="M675" s="148"/>
      <c r="N675" s="148"/>
      <c r="O675" s="148"/>
      <c r="AC675" s="148"/>
      <c r="AD675" s="94"/>
      <c r="AE675" s="94"/>
      <c r="AF675" s="94"/>
      <c r="AG675" s="94"/>
      <c r="AH675" s="94"/>
      <c r="AI675" s="94"/>
      <c r="AJ675" s="94"/>
      <c r="AK675" s="94"/>
      <c r="AL675" s="94"/>
      <c r="AM675" s="94"/>
      <c r="AN675" s="94"/>
      <c r="AO675" s="238"/>
      <c r="AP675" s="426"/>
      <c r="AQ675" s="223"/>
    </row>
    <row r="676" spans="1:43" s="15" customFormat="1">
      <c r="A676" s="105"/>
      <c r="B676" s="105"/>
      <c r="D676" s="97"/>
      <c r="E676" s="156"/>
      <c r="I676" s="148"/>
      <c r="J676" s="148"/>
      <c r="K676" s="148"/>
      <c r="L676" s="148"/>
      <c r="M676" s="148"/>
      <c r="N676" s="148"/>
      <c r="O676" s="148"/>
      <c r="AC676" s="148"/>
      <c r="AD676" s="94"/>
      <c r="AE676" s="94"/>
      <c r="AF676" s="94"/>
      <c r="AG676" s="94"/>
      <c r="AH676" s="94"/>
      <c r="AI676" s="94"/>
      <c r="AJ676" s="94"/>
      <c r="AK676" s="94"/>
      <c r="AL676" s="94"/>
      <c r="AM676" s="94"/>
      <c r="AN676" s="94"/>
      <c r="AO676" s="238"/>
      <c r="AP676" s="426"/>
      <c r="AQ676" s="223"/>
    </row>
    <row r="677" spans="1:43" s="15" customFormat="1">
      <c r="A677" s="105"/>
      <c r="B677" s="105"/>
      <c r="D677" s="97"/>
      <c r="E677" s="156"/>
      <c r="I677" s="148"/>
      <c r="J677" s="148"/>
      <c r="K677" s="148"/>
      <c r="L677" s="148"/>
      <c r="M677" s="148"/>
      <c r="N677" s="148"/>
      <c r="O677" s="148"/>
      <c r="AC677" s="148"/>
      <c r="AD677" s="94"/>
      <c r="AE677" s="94"/>
      <c r="AF677" s="94"/>
      <c r="AG677" s="94"/>
      <c r="AH677" s="94"/>
      <c r="AI677" s="94"/>
      <c r="AJ677" s="94"/>
      <c r="AK677" s="94"/>
      <c r="AL677" s="94"/>
      <c r="AM677" s="94"/>
      <c r="AN677" s="94"/>
      <c r="AO677" s="238"/>
      <c r="AP677" s="426"/>
      <c r="AQ677" s="223"/>
    </row>
    <row r="678" spans="1:43" s="15" customFormat="1">
      <c r="A678" s="105"/>
      <c r="B678" s="105"/>
      <c r="D678" s="97"/>
      <c r="E678" s="156"/>
      <c r="I678" s="148"/>
      <c r="J678" s="148"/>
      <c r="K678" s="148"/>
      <c r="L678" s="148"/>
      <c r="M678" s="148"/>
      <c r="N678" s="148"/>
      <c r="O678" s="148"/>
      <c r="AC678" s="148"/>
      <c r="AD678" s="94"/>
      <c r="AE678" s="94"/>
      <c r="AF678" s="94"/>
      <c r="AG678" s="94"/>
      <c r="AH678" s="94"/>
      <c r="AI678" s="94"/>
      <c r="AJ678" s="94"/>
      <c r="AK678" s="94"/>
      <c r="AL678" s="94"/>
      <c r="AM678" s="94"/>
      <c r="AN678" s="94"/>
      <c r="AO678" s="238"/>
      <c r="AP678" s="426"/>
      <c r="AQ678" s="223"/>
    </row>
    <row r="679" spans="1:43" s="15" customFormat="1">
      <c r="A679" s="105"/>
      <c r="B679" s="105"/>
      <c r="D679" s="97"/>
      <c r="E679" s="156"/>
      <c r="I679" s="148"/>
      <c r="J679" s="148"/>
      <c r="K679" s="148"/>
      <c r="L679" s="148"/>
      <c r="M679" s="148"/>
      <c r="N679" s="148"/>
      <c r="O679" s="148"/>
      <c r="AC679" s="148"/>
      <c r="AD679" s="94"/>
      <c r="AE679" s="94"/>
      <c r="AF679" s="94"/>
      <c r="AG679" s="94"/>
      <c r="AH679" s="94"/>
      <c r="AI679" s="94"/>
      <c r="AJ679" s="94"/>
      <c r="AK679" s="94"/>
      <c r="AL679" s="94"/>
      <c r="AM679" s="94"/>
      <c r="AN679" s="94"/>
      <c r="AO679" s="238"/>
      <c r="AP679" s="426"/>
      <c r="AQ679" s="223"/>
    </row>
    <row r="680" spans="1:43" s="15" customFormat="1">
      <c r="A680" s="105"/>
      <c r="B680" s="105"/>
      <c r="D680" s="97"/>
      <c r="E680" s="156"/>
      <c r="I680" s="148"/>
      <c r="J680" s="148"/>
      <c r="K680" s="148"/>
      <c r="L680" s="148"/>
      <c r="M680" s="148"/>
      <c r="N680" s="148"/>
      <c r="O680" s="148"/>
      <c r="AC680" s="148"/>
      <c r="AD680" s="94"/>
      <c r="AE680" s="94"/>
      <c r="AF680" s="94"/>
      <c r="AG680" s="94"/>
      <c r="AH680" s="94"/>
      <c r="AI680" s="94"/>
      <c r="AJ680" s="94"/>
      <c r="AK680" s="94"/>
      <c r="AL680" s="94"/>
      <c r="AM680" s="94"/>
      <c r="AN680" s="94"/>
      <c r="AO680" s="238"/>
      <c r="AP680" s="426"/>
      <c r="AQ680" s="223"/>
    </row>
    <row r="681" spans="1:43" s="15" customFormat="1">
      <c r="A681" s="105"/>
      <c r="B681" s="105"/>
      <c r="D681" s="97"/>
      <c r="E681" s="156"/>
      <c r="I681" s="148"/>
      <c r="J681" s="148"/>
      <c r="K681" s="148"/>
      <c r="L681" s="148"/>
      <c r="M681" s="148"/>
      <c r="N681" s="148"/>
      <c r="O681" s="148"/>
      <c r="AC681" s="148"/>
      <c r="AD681" s="94"/>
      <c r="AE681" s="94"/>
      <c r="AF681" s="94"/>
      <c r="AG681" s="94"/>
      <c r="AH681" s="94"/>
      <c r="AI681" s="94"/>
      <c r="AJ681" s="94"/>
      <c r="AK681" s="94"/>
      <c r="AL681" s="94"/>
      <c r="AM681" s="94"/>
      <c r="AN681" s="94"/>
      <c r="AO681" s="238"/>
      <c r="AP681" s="426"/>
      <c r="AQ681" s="223"/>
    </row>
    <row r="682" spans="1:43" s="15" customFormat="1">
      <c r="A682" s="105"/>
      <c r="B682" s="105"/>
      <c r="D682" s="97"/>
      <c r="E682" s="156"/>
      <c r="I682" s="148"/>
      <c r="J682" s="148"/>
      <c r="K682" s="148"/>
      <c r="L682" s="148"/>
      <c r="M682" s="148"/>
      <c r="N682" s="148"/>
      <c r="O682" s="148"/>
      <c r="AC682" s="148"/>
      <c r="AD682" s="94"/>
      <c r="AE682" s="94"/>
      <c r="AF682" s="94"/>
      <c r="AG682" s="94"/>
      <c r="AH682" s="94"/>
      <c r="AI682" s="94"/>
      <c r="AJ682" s="94"/>
      <c r="AK682" s="94"/>
      <c r="AL682" s="94"/>
      <c r="AM682" s="94"/>
      <c r="AN682" s="94"/>
      <c r="AO682" s="238"/>
      <c r="AP682" s="426"/>
      <c r="AQ682" s="223"/>
    </row>
    <row r="683" spans="1:43" s="15" customFormat="1">
      <c r="A683" s="105"/>
      <c r="B683" s="105"/>
      <c r="D683" s="97"/>
      <c r="E683" s="156"/>
      <c r="I683" s="148"/>
      <c r="J683" s="148"/>
      <c r="K683" s="148"/>
      <c r="L683" s="148"/>
      <c r="M683" s="148"/>
      <c r="N683" s="148"/>
      <c r="O683" s="148"/>
      <c r="AC683" s="148"/>
      <c r="AD683" s="94"/>
      <c r="AE683" s="94"/>
      <c r="AF683" s="94"/>
      <c r="AG683" s="94"/>
      <c r="AH683" s="94"/>
      <c r="AI683" s="94"/>
      <c r="AJ683" s="94"/>
      <c r="AK683" s="94"/>
      <c r="AL683" s="94"/>
      <c r="AM683" s="94"/>
      <c r="AN683" s="94"/>
      <c r="AO683" s="238"/>
      <c r="AP683" s="426"/>
      <c r="AQ683" s="223"/>
    </row>
    <row r="684" spans="1:43" s="15" customFormat="1">
      <c r="A684" s="105"/>
      <c r="B684" s="105"/>
      <c r="D684" s="97"/>
      <c r="E684" s="156"/>
      <c r="I684" s="148"/>
      <c r="J684" s="148"/>
      <c r="K684" s="148"/>
      <c r="L684" s="148"/>
      <c r="M684" s="148"/>
      <c r="N684" s="148"/>
      <c r="O684" s="148"/>
      <c r="AC684" s="148"/>
      <c r="AD684" s="94"/>
      <c r="AE684" s="94"/>
      <c r="AF684" s="94"/>
      <c r="AG684" s="94"/>
      <c r="AH684" s="94"/>
      <c r="AI684" s="94"/>
      <c r="AJ684" s="94"/>
      <c r="AK684" s="94"/>
      <c r="AL684" s="94"/>
      <c r="AM684" s="94"/>
      <c r="AN684" s="94"/>
      <c r="AO684" s="238"/>
      <c r="AP684" s="426"/>
      <c r="AQ684" s="223"/>
    </row>
    <row r="685" spans="1:43" s="15" customFormat="1">
      <c r="A685" s="105"/>
      <c r="B685" s="105"/>
      <c r="D685" s="97"/>
      <c r="E685" s="156"/>
      <c r="I685" s="148"/>
      <c r="J685" s="148"/>
      <c r="K685" s="148"/>
      <c r="L685" s="148"/>
      <c r="M685" s="148"/>
      <c r="N685" s="148"/>
      <c r="O685" s="148"/>
      <c r="AC685" s="148"/>
      <c r="AD685" s="94"/>
      <c r="AE685" s="94"/>
      <c r="AF685" s="94"/>
      <c r="AG685" s="94"/>
      <c r="AH685" s="94"/>
      <c r="AI685" s="94"/>
      <c r="AJ685" s="94"/>
      <c r="AK685" s="94"/>
      <c r="AL685" s="94"/>
      <c r="AM685" s="94"/>
      <c r="AN685" s="94"/>
      <c r="AO685" s="238"/>
      <c r="AP685" s="426"/>
      <c r="AQ685" s="223"/>
    </row>
    <row r="686" spans="1:43" s="15" customFormat="1">
      <c r="A686" s="105"/>
      <c r="B686" s="105"/>
      <c r="D686" s="97"/>
      <c r="E686" s="156"/>
      <c r="I686" s="148"/>
      <c r="J686" s="148"/>
      <c r="K686" s="148"/>
      <c r="L686" s="148"/>
      <c r="M686" s="148"/>
      <c r="N686" s="148"/>
      <c r="O686" s="148"/>
      <c r="AC686" s="148"/>
      <c r="AD686" s="94"/>
      <c r="AE686" s="94"/>
      <c r="AF686" s="94"/>
      <c r="AG686" s="94"/>
      <c r="AH686" s="94"/>
      <c r="AI686" s="94"/>
      <c r="AJ686" s="94"/>
      <c r="AK686" s="94"/>
      <c r="AL686" s="94"/>
      <c r="AM686" s="94"/>
      <c r="AN686" s="94"/>
      <c r="AO686" s="238"/>
      <c r="AP686" s="426"/>
      <c r="AQ686" s="223"/>
    </row>
    <row r="687" spans="1:43" s="15" customFormat="1">
      <c r="A687" s="105"/>
      <c r="B687" s="105"/>
      <c r="D687" s="97"/>
      <c r="E687" s="156"/>
      <c r="I687" s="148"/>
      <c r="J687" s="148"/>
      <c r="K687" s="148"/>
      <c r="L687" s="148"/>
      <c r="M687" s="148"/>
      <c r="N687" s="148"/>
      <c r="O687" s="148"/>
      <c r="AC687" s="148"/>
      <c r="AD687" s="94"/>
      <c r="AE687" s="94"/>
      <c r="AF687" s="94"/>
      <c r="AG687" s="94"/>
      <c r="AH687" s="94"/>
      <c r="AI687" s="94"/>
      <c r="AJ687" s="94"/>
      <c r="AK687" s="94"/>
      <c r="AL687" s="94"/>
      <c r="AM687" s="94"/>
      <c r="AN687" s="94"/>
      <c r="AO687" s="238"/>
      <c r="AP687" s="426"/>
      <c r="AQ687" s="223"/>
    </row>
    <row r="688" spans="1:43" s="15" customFormat="1">
      <c r="A688" s="105"/>
      <c r="B688" s="105"/>
      <c r="D688" s="97"/>
      <c r="E688" s="156"/>
      <c r="I688" s="148"/>
      <c r="J688" s="148"/>
      <c r="K688" s="148"/>
      <c r="L688" s="148"/>
      <c r="M688" s="148"/>
      <c r="N688" s="148"/>
      <c r="O688" s="148"/>
      <c r="AC688" s="148"/>
      <c r="AD688" s="94"/>
      <c r="AE688" s="94"/>
      <c r="AF688" s="94"/>
      <c r="AG688" s="94"/>
      <c r="AH688" s="94"/>
      <c r="AI688" s="94"/>
      <c r="AJ688" s="94"/>
      <c r="AK688" s="94"/>
      <c r="AL688" s="94"/>
      <c r="AM688" s="94"/>
      <c r="AN688" s="94"/>
      <c r="AO688" s="238"/>
      <c r="AP688" s="426"/>
      <c r="AQ688" s="223"/>
    </row>
    <row r="689" spans="1:43" s="15" customFormat="1">
      <c r="A689" s="105"/>
      <c r="B689" s="105"/>
      <c r="D689" s="97"/>
      <c r="E689" s="156"/>
      <c r="I689" s="148"/>
      <c r="J689" s="148"/>
      <c r="K689" s="148"/>
      <c r="L689" s="148"/>
      <c r="M689" s="148"/>
      <c r="N689" s="148"/>
      <c r="O689" s="148"/>
      <c r="AC689" s="148"/>
      <c r="AD689" s="94"/>
      <c r="AE689" s="94"/>
      <c r="AF689" s="94"/>
      <c r="AG689" s="94"/>
      <c r="AH689" s="94"/>
      <c r="AI689" s="94"/>
      <c r="AJ689" s="94"/>
      <c r="AK689" s="94"/>
      <c r="AL689" s="94"/>
      <c r="AM689" s="94"/>
      <c r="AN689" s="94"/>
      <c r="AO689" s="238"/>
      <c r="AP689" s="426"/>
      <c r="AQ689" s="223"/>
    </row>
    <row r="690" spans="1:43" s="15" customFormat="1">
      <c r="A690" s="105"/>
      <c r="B690" s="105"/>
      <c r="D690" s="97"/>
      <c r="E690" s="156"/>
      <c r="I690" s="148"/>
      <c r="J690" s="148"/>
      <c r="K690" s="148"/>
      <c r="L690" s="148"/>
      <c r="M690" s="148"/>
      <c r="N690" s="148"/>
      <c r="O690" s="148"/>
      <c r="AC690" s="148"/>
      <c r="AD690" s="94"/>
      <c r="AE690" s="94"/>
      <c r="AF690" s="94"/>
      <c r="AG690" s="94"/>
      <c r="AH690" s="94"/>
      <c r="AI690" s="94"/>
      <c r="AJ690" s="94"/>
      <c r="AK690" s="94"/>
      <c r="AL690" s="94"/>
      <c r="AM690" s="94"/>
      <c r="AN690" s="94"/>
      <c r="AO690" s="238"/>
      <c r="AP690" s="426"/>
      <c r="AQ690" s="223"/>
    </row>
    <row r="691" spans="1:43" s="15" customFormat="1">
      <c r="A691" s="105"/>
      <c r="B691" s="105"/>
      <c r="D691" s="97"/>
      <c r="E691" s="156"/>
      <c r="I691" s="148"/>
      <c r="J691" s="148"/>
      <c r="K691" s="148"/>
      <c r="L691" s="148"/>
      <c r="M691" s="148"/>
      <c r="N691" s="148"/>
      <c r="O691" s="148"/>
      <c r="AC691" s="148"/>
      <c r="AD691" s="94"/>
      <c r="AE691" s="94"/>
      <c r="AF691" s="94"/>
      <c r="AG691" s="94"/>
      <c r="AH691" s="94"/>
      <c r="AI691" s="94"/>
      <c r="AJ691" s="94"/>
      <c r="AK691" s="94"/>
      <c r="AL691" s="94"/>
      <c r="AM691" s="94"/>
      <c r="AN691" s="94"/>
      <c r="AO691" s="238"/>
      <c r="AP691" s="426"/>
      <c r="AQ691" s="223"/>
    </row>
    <row r="692" spans="1:43" s="15" customFormat="1">
      <c r="A692" s="105"/>
      <c r="B692" s="105"/>
      <c r="D692" s="97"/>
      <c r="E692" s="156"/>
      <c r="I692" s="148"/>
      <c r="J692" s="148"/>
      <c r="K692" s="148"/>
      <c r="L692" s="148"/>
      <c r="M692" s="148"/>
      <c r="N692" s="148"/>
      <c r="O692" s="148"/>
      <c r="AC692" s="148"/>
      <c r="AD692" s="94"/>
      <c r="AE692" s="94"/>
      <c r="AF692" s="94"/>
      <c r="AG692" s="94"/>
      <c r="AH692" s="94"/>
      <c r="AI692" s="94"/>
      <c r="AJ692" s="94"/>
      <c r="AK692" s="94"/>
      <c r="AL692" s="94"/>
      <c r="AM692" s="94"/>
      <c r="AN692" s="94"/>
      <c r="AO692" s="238"/>
      <c r="AP692" s="426"/>
      <c r="AQ692" s="223"/>
    </row>
    <row r="693" spans="1:43" s="15" customFormat="1">
      <c r="A693" s="105"/>
      <c r="B693" s="105"/>
      <c r="D693" s="97"/>
      <c r="E693" s="156"/>
      <c r="I693" s="148"/>
      <c r="J693" s="148"/>
      <c r="K693" s="148"/>
      <c r="L693" s="148"/>
      <c r="M693" s="148"/>
      <c r="N693" s="148"/>
      <c r="O693" s="148"/>
      <c r="AC693" s="148"/>
      <c r="AD693" s="94"/>
      <c r="AE693" s="94"/>
      <c r="AF693" s="94"/>
      <c r="AG693" s="94"/>
      <c r="AH693" s="94"/>
      <c r="AI693" s="94"/>
      <c r="AJ693" s="94"/>
      <c r="AK693" s="94"/>
      <c r="AL693" s="94"/>
      <c r="AM693" s="94"/>
      <c r="AN693" s="94"/>
      <c r="AO693" s="238"/>
      <c r="AP693" s="426"/>
      <c r="AQ693" s="223"/>
    </row>
    <row r="694" spans="1:43" s="15" customFormat="1">
      <c r="A694" s="105"/>
      <c r="B694" s="105"/>
      <c r="D694" s="97"/>
      <c r="E694" s="156"/>
      <c r="I694" s="148"/>
      <c r="J694" s="148"/>
      <c r="K694" s="148"/>
      <c r="L694" s="148"/>
      <c r="M694" s="148"/>
      <c r="N694" s="148"/>
      <c r="O694" s="148"/>
      <c r="AC694" s="148"/>
      <c r="AD694" s="94"/>
      <c r="AE694" s="94"/>
      <c r="AF694" s="94"/>
      <c r="AG694" s="94"/>
      <c r="AH694" s="94"/>
      <c r="AI694" s="94"/>
      <c r="AJ694" s="94"/>
      <c r="AK694" s="94"/>
      <c r="AL694" s="94"/>
      <c r="AM694" s="94"/>
      <c r="AN694" s="94"/>
      <c r="AO694" s="238"/>
      <c r="AP694" s="426"/>
      <c r="AQ694" s="223"/>
    </row>
    <row r="695" spans="1:43" s="15" customFormat="1">
      <c r="A695" s="105"/>
      <c r="B695" s="105"/>
      <c r="D695" s="97"/>
      <c r="E695" s="156"/>
      <c r="I695" s="148"/>
      <c r="J695" s="148"/>
      <c r="K695" s="148"/>
      <c r="L695" s="148"/>
      <c r="M695" s="148"/>
      <c r="N695" s="148"/>
      <c r="O695" s="148"/>
      <c r="AC695" s="148"/>
      <c r="AD695" s="94"/>
      <c r="AE695" s="94"/>
      <c r="AF695" s="94"/>
      <c r="AG695" s="94"/>
      <c r="AH695" s="94"/>
      <c r="AI695" s="94"/>
      <c r="AJ695" s="94"/>
      <c r="AK695" s="94"/>
      <c r="AL695" s="94"/>
      <c r="AM695" s="94"/>
      <c r="AN695" s="94"/>
      <c r="AO695" s="238"/>
      <c r="AP695" s="426"/>
      <c r="AQ695" s="223"/>
    </row>
    <row r="696" spans="1:43" s="15" customFormat="1">
      <c r="A696" s="105"/>
      <c r="B696" s="105"/>
      <c r="D696" s="97"/>
      <c r="E696" s="156"/>
      <c r="I696" s="148"/>
      <c r="J696" s="148"/>
      <c r="K696" s="148"/>
      <c r="L696" s="148"/>
      <c r="M696" s="148"/>
      <c r="N696" s="148"/>
      <c r="O696" s="148"/>
      <c r="AC696" s="148"/>
      <c r="AD696" s="94"/>
      <c r="AE696" s="94"/>
      <c r="AF696" s="94"/>
      <c r="AG696" s="94"/>
      <c r="AH696" s="94"/>
      <c r="AI696" s="94"/>
      <c r="AJ696" s="94"/>
      <c r="AK696" s="94"/>
      <c r="AL696" s="94"/>
      <c r="AM696" s="94"/>
      <c r="AN696" s="94"/>
      <c r="AO696" s="238"/>
      <c r="AP696" s="426"/>
      <c r="AQ696" s="223"/>
    </row>
    <row r="697" spans="1:43" s="15" customFormat="1">
      <c r="A697" s="105"/>
      <c r="B697" s="105"/>
      <c r="D697" s="97"/>
      <c r="E697" s="156"/>
      <c r="I697" s="148"/>
      <c r="J697" s="148"/>
      <c r="K697" s="148"/>
      <c r="L697" s="148"/>
      <c r="M697" s="148"/>
      <c r="N697" s="148"/>
      <c r="O697" s="148"/>
      <c r="AC697" s="148"/>
      <c r="AD697" s="94"/>
      <c r="AE697" s="94"/>
      <c r="AF697" s="94"/>
      <c r="AG697" s="94"/>
      <c r="AH697" s="94"/>
      <c r="AI697" s="94"/>
      <c r="AJ697" s="94"/>
      <c r="AK697" s="94"/>
      <c r="AL697" s="94"/>
      <c r="AM697" s="94"/>
      <c r="AN697" s="94"/>
      <c r="AO697" s="238"/>
      <c r="AP697" s="426"/>
      <c r="AQ697" s="223"/>
    </row>
    <row r="698" spans="1:43" s="15" customFormat="1">
      <c r="A698" s="105"/>
      <c r="B698" s="105"/>
      <c r="D698" s="97"/>
      <c r="E698" s="156"/>
      <c r="I698" s="148"/>
      <c r="J698" s="148"/>
      <c r="K698" s="148"/>
      <c r="L698" s="148"/>
      <c r="M698" s="148"/>
      <c r="N698" s="148"/>
      <c r="O698" s="148"/>
      <c r="AC698" s="148"/>
      <c r="AD698" s="94"/>
      <c r="AE698" s="94"/>
      <c r="AF698" s="94"/>
      <c r="AG698" s="94"/>
      <c r="AH698" s="94"/>
      <c r="AI698" s="94"/>
      <c r="AJ698" s="94"/>
      <c r="AK698" s="94"/>
      <c r="AL698" s="94"/>
      <c r="AM698" s="94"/>
      <c r="AN698" s="94"/>
      <c r="AO698" s="238"/>
      <c r="AP698" s="426"/>
      <c r="AQ698" s="223"/>
    </row>
    <row r="699" spans="1:43" s="15" customFormat="1">
      <c r="A699" s="105"/>
      <c r="B699" s="105"/>
      <c r="D699" s="97"/>
      <c r="E699" s="156"/>
      <c r="I699" s="148"/>
      <c r="J699" s="148"/>
      <c r="K699" s="148"/>
      <c r="L699" s="148"/>
      <c r="M699" s="148"/>
      <c r="N699" s="148"/>
      <c r="O699" s="148"/>
      <c r="AC699" s="148"/>
      <c r="AD699" s="94"/>
      <c r="AE699" s="94"/>
      <c r="AF699" s="94"/>
      <c r="AG699" s="94"/>
      <c r="AH699" s="94"/>
      <c r="AI699" s="94"/>
      <c r="AJ699" s="94"/>
      <c r="AK699" s="94"/>
      <c r="AL699" s="94"/>
      <c r="AM699" s="94"/>
      <c r="AN699" s="94"/>
      <c r="AO699" s="238"/>
      <c r="AP699" s="426"/>
      <c r="AQ699" s="223"/>
    </row>
    <row r="700" spans="1:43" s="15" customFormat="1">
      <c r="A700" s="105"/>
      <c r="B700" s="105"/>
      <c r="D700" s="97"/>
      <c r="E700" s="156"/>
      <c r="I700" s="148"/>
      <c r="J700" s="148"/>
      <c r="K700" s="148"/>
      <c r="L700" s="148"/>
      <c r="M700" s="148"/>
      <c r="N700" s="148"/>
      <c r="O700" s="148"/>
      <c r="AC700" s="148"/>
      <c r="AD700" s="94"/>
      <c r="AE700" s="94"/>
      <c r="AF700" s="94"/>
      <c r="AG700" s="94"/>
      <c r="AH700" s="94"/>
      <c r="AI700" s="94"/>
      <c r="AJ700" s="94"/>
      <c r="AK700" s="94"/>
      <c r="AL700" s="94"/>
      <c r="AM700" s="94"/>
      <c r="AN700" s="94"/>
      <c r="AO700" s="238"/>
      <c r="AP700" s="426"/>
      <c r="AQ700" s="223"/>
    </row>
    <row r="701" spans="1:43" s="15" customFormat="1">
      <c r="A701" s="105"/>
      <c r="B701" s="105"/>
      <c r="D701" s="97"/>
      <c r="E701" s="156"/>
      <c r="I701" s="148"/>
      <c r="J701" s="148"/>
      <c r="K701" s="148"/>
      <c r="L701" s="148"/>
      <c r="M701" s="148"/>
      <c r="N701" s="148"/>
      <c r="O701" s="148"/>
      <c r="AC701" s="148"/>
      <c r="AD701" s="94"/>
      <c r="AE701" s="94"/>
      <c r="AF701" s="94"/>
      <c r="AG701" s="94"/>
      <c r="AH701" s="94"/>
      <c r="AI701" s="94"/>
      <c r="AJ701" s="94"/>
      <c r="AK701" s="94"/>
      <c r="AL701" s="94"/>
      <c r="AM701" s="94"/>
      <c r="AN701" s="94"/>
      <c r="AO701" s="238"/>
      <c r="AP701" s="426"/>
      <c r="AQ701" s="223"/>
    </row>
    <row r="702" spans="1:43" s="15" customFormat="1">
      <c r="A702" s="105"/>
      <c r="B702" s="105"/>
      <c r="D702" s="97"/>
      <c r="E702" s="156"/>
      <c r="I702" s="148"/>
      <c r="J702" s="148"/>
      <c r="K702" s="148"/>
      <c r="L702" s="148"/>
      <c r="M702" s="148"/>
      <c r="N702" s="148"/>
      <c r="O702" s="148"/>
      <c r="AC702" s="148"/>
      <c r="AD702" s="94"/>
      <c r="AE702" s="94"/>
      <c r="AF702" s="94"/>
      <c r="AG702" s="94"/>
      <c r="AH702" s="94"/>
      <c r="AI702" s="94"/>
      <c r="AJ702" s="94"/>
      <c r="AK702" s="94"/>
      <c r="AL702" s="94"/>
      <c r="AM702" s="94"/>
      <c r="AN702" s="94"/>
      <c r="AO702" s="238"/>
      <c r="AP702" s="426"/>
      <c r="AQ702" s="223"/>
    </row>
    <row r="703" spans="1:43" s="15" customFormat="1">
      <c r="A703" s="105"/>
      <c r="B703" s="105"/>
      <c r="D703" s="97"/>
      <c r="E703" s="156"/>
      <c r="I703" s="148"/>
      <c r="J703" s="148"/>
      <c r="K703" s="148"/>
      <c r="L703" s="148"/>
      <c r="M703" s="148"/>
      <c r="N703" s="148"/>
      <c r="O703" s="148"/>
      <c r="AC703" s="148"/>
      <c r="AD703" s="94"/>
      <c r="AE703" s="94"/>
      <c r="AF703" s="94"/>
      <c r="AG703" s="94"/>
      <c r="AH703" s="94"/>
      <c r="AI703" s="94"/>
      <c r="AJ703" s="94"/>
      <c r="AK703" s="94"/>
      <c r="AL703" s="94"/>
      <c r="AM703" s="94"/>
      <c r="AN703" s="94"/>
      <c r="AO703" s="238"/>
      <c r="AP703" s="426"/>
      <c r="AQ703" s="223"/>
    </row>
    <row r="704" spans="1:43" s="15" customFormat="1">
      <c r="A704" s="105"/>
      <c r="B704" s="105"/>
      <c r="D704" s="97"/>
      <c r="E704" s="156"/>
      <c r="I704" s="148"/>
      <c r="J704" s="148"/>
      <c r="K704" s="148"/>
      <c r="L704" s="148"/>
      <c r="M704" s="148"/>
      <c r="N704" s="148"/>
      <c r="O704" s="148"/>
      <c r="AC704" s="148"/>
      <c r="AD704" s="94"/>
      <c r="AE704" s="94"/>
      <c r="AF704" s="94"/>
      <c r="AG704" s="94"/>
      <c r="AH704" s="94"/>
      <c r="AI704" s="94"/>
      <c r="AJ704" s="94"/>
      <c r="AK704" s="94"/>
      <c r="AL704" s="94"/>
      <c r="AM704" s="94"/>
      <c r="AN704" s="94"/>
      <c r="AO704" s="238"/>
      <c r="AP704" s="426"/>
      <c r="AQ704" s="223"/>
    </row>
    <row r="705" spans="1:43" s="15" customFormat="1">
      <c r="A705" s="105"/>
      <c r="B705" s="105"/>
      <c r="D705" s="97"/>
      <c r="E705" s="156"/>
      <c r="I705" s="148"/>
      <c r="J705" s="148"/>
      <c r="K705" s="148"/>
      <c r="L705" s="148"/>
      <c r="M705" s="148"/>
      <c r="N705" s="148"/>
      <c r="O705" s="148"/>
      <c r="AC705" s="148"/>
      <c r="AD705" s="94"/>
      <c r="AE705" s="94"/>
      <c r="AF705" s="94"/>
      <c r="AG705" s="94"/>
      <c r="AH705" s="94"/>
      <c r="AI705" s="94"/>
      <c r="AJ705" s="94"/>
      <c r="AK705" s="94"/>
      <c r="AL705" s="94"/>
      <c r="AM705" s="94"/>
      <c r="AN705" s="94"/>
      <c r="AO705" s="238"/>
      <c r="AP705" s="426"/>
      <c r="AQ705" s="223"/>
    </row>
    <row r="706" spans="1:43" s="15" customFormat="1">
      <c r="A706" s="105"/>
      <c r="B706" s="105"/>
      <c r="D706" s="97"/>
      <c r="E706" s="156"/>
      <c r="I706" s="148"/>
      <c r="J706" s="148"/>
      <c r="K706" s="148"/>
      <c r="L706" s="148"/>
      <c r="M706" s="148"/>
      <c r="N706" s="148"/>
      <c r="O706" s="148"/>
      <c r="AC706" s="148"/>
      <c r="AD706" s="94"/>
      <c r="AE706" s="94"/>
      <c r="AF706" s="94"/>
      <c r="AG706" s="94"/>
      <c r="AH706" s="94"/>
      <c r="AI706" s="94"/>
      <c r="AJ706" s="94"/>
      <c r="AK706" s="94"/>
      <c r="AL706" s="94"/>
      <c r="AM706" s="94"/>
      <c r="AN706" s="94"/>
      <c r="AO706" s="238"/>
      <c r="AP706" s="426"/>
      <c r="AQ706" s="223"/>
    </row>
    <row r="707" spans="1:43" s="15" customFormat="1">
      <c r="A707" s="105"/>
      <c r="B707" s="105"/>
      <c r="D707" s="97"/>
      <c r="E707" s="156"/>
      <c r="I707" s="148"/>
      <c r="J707" s="148"/>
      <c r="K707" s="148"/>
      <c r="L707" s="148"/>
      <c r="M707" s="148"/>
      <c r="N707" s="148"/>
      <c r="O707" s="148"/>
      <c r="AC707" s="148"/>
      <c r="AD707" s="94"/>
      <c r="AE707" s="94"/>
      <c r="AF707" s="94"/>
      <c r="AG707" s="94"/>
      <c r="AH707" s="94"/>
      <c r="AI707" s="94"/>
      <c r="AJ707" s="94"/>
      <c r="AK707" s="94"/>
      <c r="AL707" s="94"/>
      <c r="AM707" s="94"/>
      <c r="AN707" s="94"/>
      <c r="AO707" s="238"/>
      <c r="AP707" s="426"/>
      <c r="AQ707" s="223"/>
    </row>
    <row r="708" spans="1:43" s="15" customFormat="1">
      <c r="A708" s="105"/>
      <c r="B708" s="105"/>
      <c r="D708" s="97"/>
      <c r="E708" s="156"/>
      <c r="I708" s="148"/>
      <c r="J708" s="148"/>
      <c r="K708" s="148"/>
      <c r="L708" s="148"/>
      <c r="M708" s="148"/>
      <c r="N708" s="148"/>
      <c r="O708" s="148"/>
      <c r="AC708" s="148"/>
      <c r="AD708" s="94"/>
      <c r="AE708" s="94"/>
      <c r="AF708" s="94"/>
      <c r="AG708" s="94"/>
      <c r="AH708" s="94"/>
      <c r="AI708" s="94"/>
      <c r="AJ708" s="94"/>
      <c r="AK708" s="94"/>
      <c r="AL708" s="94"/>
      <c r="AM708" s="94"/>
      <c r="AN708" s="94"/>
      <c r="AO708" s="238"/>
      <c r="AP708" s="426"/>
      <c r="AQ708" s="223"/>
    </row>
    <row r="709" spans="1:43" s="15" customFormat="1">
      <c r="A709" s="105"/>
      <c r="B709" s="105"/>
      <c r="D709" s="97"/>
      <c r="E709" s="156"/>
      <c r="I709" s="148"/>
      <c r="J709" s="148"/>
      <c r="K709" s="148"/>
      <c r="L709" s="148"/>
      <c r="M709" s="148"/>
      <c r="N709" s="148"/>
      <c r="O709" s="148"/>
      <c r="AC709" s="148"/>
      <c r="AD709" s="94"/>
      <c r="AE709" s="94"/>
      <c r="AF709" s="94"/>
      <c r="AG709" s="94"/>
      <c r="AH709" s="94"/>
      <c r="AI709" s="94"/>
      <c r="AJ709" s="94"/>
      <c r="AK709" s="94"/>
      <c r="AL709" s="94"/>
      <c r="AM709" s="94"/>
      <c r="AN709" s="94"/>
      <c r="AO709" s="238"/>
      <c r="AP709" s="426"/>
      <c r="AQ709" s="223"/>
    </row>
    <row r="710" spans="1:43" s="15" customFormat="1">
      <c r="A710" s="105"/>
      <c r="B710" s="105"/>
      <c r="D710" s="97"/>
      <c r="E710" s="156"/>
      <c r="I710" s="148"/>
      <c r="J710" s="148"/>
      <c r="K710" s="148"/>
      <c r="L710" s="148"/>
      <c r="M710" s="148"/>
      <c r="N710" s="148"/>
      <c r="O710" s="148"/>
      <c r="AC710" s="148"/>
      <c r="AD710" s="94"/>
      <c r="AE710" s="94"/>
      <c r="AF710" s="94"/>
      <c r="AG710" s="94"/>
      <c r="AH710" s="94"/>
      <c r="AI710" s="94"/>
      <c r="AJ710" s="94"/>
      <c r="AK710" s="94"/>
      <c r="AL710" s="94"/>
      <c r="AM710" s="94"/>
      <c r="AN710" s="94"/>
      <c r="AO710" s="238"/>
      <c r="AP710" s="426"/>
      <c r="AQ710" s="223"/>
    </row>
    <row r="711" spans="1:43" s="15" customFormat="1">
      <c r="A711" s="105"/>
      <c r="B711" s="105"/>
      <c r="D711" s="97"/>
      <c r="E711" s="156"/>
      <c r="I711" s="148"/>
      <c r="J711" s="148"/>
      <c r="K711" s="148"/>
      <c r="L711" s="148"/>
      <c r="M711" s="148"/>
      <c r="N711" s="148"/>
      <c r="O711" s="148"/>
      <c r="AC711" s="148"/>
      <c r="AD711" s="94"/>
      <c r="AE711" s="94"/>
      <c r="AF711" s="94"/>
      <c r="AG711" s="94"/>
      <c r="AH711" s="94"/>
      <c r="AI711" s="94"/>
      <c r="AJ711" s="94"/>
      <c r="AK711" s="94"/>
      <c r="AL711" s="94"/>
      <c r="AM711" s="94"/>
      <c r="AN711" s="94"/>
      <c r="AO711" s="238"/>
      <c r="AP711" s="426"/>
      <c r="AQ711" s="223"/>
    </row>
    <row r="712" spans="1:43" s="15" customFormat="1">
      <c r="A712" s="105"/>
      <c r="B712" s="105"/>
      <c r="D712" s="97"/>
      <c r="E712" s="156"/>
      <c r="I712" s="148"/>
      <c r="J712" s="148"/>
      <c r="K712" s="148"/>
      <c r="L712" s="148"/>
      <c r="M712" s="148"/>
      <c r="N712" s="148"/>
      <c r="O712" s="148"/>
      <c r="AC712" s="148"/>
      <c r="AD712" s="94"/>
      <c r="AE712" s="94"/>
      <c r="AF712" s="94"/>
      <c r="AG712" s="94"/>
      <c r="AH712" s="94"/>
      <c r="AI712" s="94"/>
      <c r="AJ712" s="94"/>
      <c r="AK712" s="94"/>
      <c r="AL712" s="94"/>
      <c r="AM712" s="94"/>
      <c r="AN712" s="94"/>
      <c r="AO712" s="238"/>
      <c r="AP712" s="426"/>
      <c r="AQ712" s="223"/>
    </row>
    <row r="713" spans="1:43" s="15" customFormat="1">
      <c r="A713" s="105"/>
      <c r="B713" s="105"/>
      <c r="D713" s="97"/>
      <c r="E713" s="156"/>
      <c r="I713" s="148"/>
      <c r="J713" s="148"/>
      <c r="K713" s="148"/>
      <c r="L713" s="148"/>
      <c r="M713" s="148"/>
      <c r="N713" s="148"/>
      <c r="O713" s="148"/>
      <c r="AC713" s="148"/>
      <c r="AD713" s="94"/>
      <c r="AE713" s="94"/>
      <c r="AF713" s="94"/>
      <c r="AG713" s="94"/>
      <c r="AH713" s="94"/>
      <c r="AI713" s="94"/>
      <c r="AJ713" s="94"/>
      <c r="AK713" s="94"/>
      <c r="AL713" s="94"/>
      <c r="AM713" s="94"/>
      <c r="AN713" s="94"/>
      <c r="AO713" s="238"/>
      <c r="AP713" s="426"/>
      <c r="AQ713" s="223"/>
    </row>
    <row r="714" spans="1:43" s="15" customFormat="1">
      <c r="A714" s="105"/>
      <c r="B714" s="105"/>
      <c r="D714" s="97"/>
      <c r="E714" s="156"/>
      <c r="I714" s="148"/>
      <c r="J714" s="148"/>
      <c r="K714" s="148"/>
      <c r="L714" s="148"/>
      <c r="M714" s="148"/>
      <c r="N714" s="148"/>
      <c r="O714" s="148"/>
      <c r="AC714" s="148"/>
      <c r="AD714" s="94"/>
      <c r="AE714" s="94"/>
      <c r="AF714" s="94"/>
      <c r="AG714" s="94"/>
      <c r="AH714" s="94"/>
      <c r="AI714" s="94"/>
      <c r="AJ714" s="94"/>
      <c r="AK714" s="94"/>
      <c r="AL714" s="94"/>
      <c r="AM714" s="94"/>
      <c r="AN714" s="94"/>
      <c r="AO714" s="238"/>
      <c r="AP714" s="426"/>
      <c r="AQ714" s="223"/>
    </row>
    <row r="715" spans="1:43" s="15" customFormat="1">
      <c r="A715" s="105"/>
      <c r="B715" s="105"/>
      <c r="D715" s="97"/>
      <c r="E715" s="156"/>
      <c r="I715" s="148"/>
      <c r="J715" s="148"/>
      <c r="K715" s="148"/>
      <c r="L715" s="148"/>
      <c r="M715" s="148"/>
      <c r="N715" s="148"/>
      <c r="O715" s="148"/>
      <c r="AC715" s="148"/>
      <c r="AD715" s="94"/>
      <c r="AE715" s="94"/>
      <c r="AF715" s="94"/>
      <c r="AG715" s="94"/>
      <c r="AH715" s="94"/>
      <c r="AI715" s="94"/>
      <c r="AJ715" s="94"/>
      <c r="AK715" s="94"/>
      <c r="AL715" s="94"/>
      <c r="AM715" s="94"/>
      <c r="AN715" s="94"/>
      <c r="AO715" s="238"/>
      <c r="AP715" s="426"/>
      <c r="AQ715" s="223"/>
    </row>
    <row r="716" spans="1:43" s="15" customFormat="1">
      <c r="A716" s="105"/>
      <c r="B716" s="105"/>
      <c r="D716" s="97"/>
      <c r="E716" s="156"/>
      <c r="I716" s="148"/>
      <c r="J716" s="148"/>
      <c r="K716" s="148"/>
      <c r="L716" s="148"/>
      <c r="M716" s="148"/>
      <c r="N716" s="148"/>
      <c r="O716" s="148"/>
      <c r="AC716" s="148"/>
      <c r="AD716" s="94"/>
      <c r="AE716" s="94"/>
      <c r="AF716" s="94"/>
      <c r="AG716" s="94"/>
      <c r="AH716" s="94"/>
      <c r="AI716" s="94"/>
      <c r="AJ716" s="94"/>
      <c r="AK716" s="94"/>
      <c r="AL716" s="94"/>
      <c r="AM716" s="94"/>
      <c r="AN716" s="94"/>
      <c r="AO716" s="238"/>
      <c r="AP716" s="426"/>
      <c r="AQ716" s="223"/>
    </row>
    <row r="717" spans="1:43" s="15" customFormat="1">
      <c r="A717" s="105"/>
      <c r="B717" s="105"/>
      <c r="D717" s="97"/>
      <c r="E717" s="156"/>
      <c r="I717" s="148"/>
      <c r="J717" s="148"/>
      <c r="K717" s="148"/>
      <c r="L717" s="148"/>
      <c r="M717" s="148"/>
      <c r="N717" s="148"/>
      <c r="O717" s="148"/>
      <c r="AC717" s="148"/>
      <c r="AD717" s="94"/>
      <c r="AE717" s="94"/>
      <c r="AF717" s="94"/>
      <c r="AG717" s="94"/>
      <c r="AH717" s="94"/>
      <c r="AI717" s="94"/>
      <c r="AJ717" s="94"/>
      <c r="AK717" s="94"/>
      <c r="AL717" s="94"/>
      <c r="AM717" s="94"/>
      <c r="AN717" s="94"/>
      <c r="AO717" s="238"/>
      <c r="AP717" s="426"/>
      <c r="AQ717" s="223"/>
    </row>
    <row r="718" spans="1:43" s="15" customFormat="1">
      <c r="A718" s="105"/>
      <c r="B718" s="105"/>
      <c r="D718" s="97"/>
      <c r="E718" s="156"/>
      <c r="I718" s="148"/>
      <c r="J718" s="148"/>
      <c r="K718" s="148"/>
      <c r="L718" s="148"/>
      <c r="M718" s="148"/>
      <c r="N718" s="148"/>
      <c r="O718" s="148"/>
      <c r="AC718" s="148"/>
      <c r="AD718" s="94"/>
      <c r="AE718" s="94"/>
      <c r="AF718" s="94"/>
      <c r="AG718" s="94"/>
      <c r="AH718" s="94"/>
      <c r="AI718" s="94"/>
      <c r="AJ718" s="94"/>
      <c r="AK718" s="94"/>
      <c r="AL718" s="94"/>
      <c r="AM718" s="94"/>
      <c r="AN718" s="94"/>
      <c r="AO718" s="238"/>
      <c r="AP718" s="426"/>
      <c r="AQ718" s="223"/>
    </row>
    <row r="719" spans="1:43" s="15" customFormat="1">
      <c r="A719" s="105"/>
      <c r="B719" s="105"/>
      <c r="D719" s="97"/>
      <c r="E719" s="156"/>
      <c r="I719" s="148"/>
      <c r="J719" s="148"/>
      <c r="K719" s="148"/>
      <c r="L719" s="148"/>
      <c r="M719" s="148"/>
      <c r="N719" s="148"/>
      <c r="O719" s="148"/>
      <c r="AC719" s="148"/>
      <c r="AD719" s="94"/>
      <c r="AE719" s="94"/>
      <c r="AF719" s="94"/>
      <c r="AG719" s="94"/>
      <c r="AH719" s="94"/>
      <c r="AI719" s="94"/>
      <c r="AJ719" s="94"/>
      <c r="AK719" s="94"/>
      <c r="AL719" s="94"/>
      <c r="AM719" s="94"/>
      <c r="AN719" s="94"/>
      <c r="AO719" s="238"/>
      <c r="AP719" s="426"/>
      <c r="AQ719" s="223"/>
    </row>
    <row r="720" spans="1:43" s="15" customFormat="1">
      <c r="A720" s="105"/>
      <c r="B720" s="105"/>
      <c r="D720" s="97"/>
      <c r="E720" s="156"/>
      <c r="I720" s="148"/>
      <c r="J720" s="148"/>
      <c r="K720" s="148"/>
      <c r="L720" s="148"/>
      <c r="M720" s="148"/>
      <c r="N720" s="148"/>
      <c r="O720" s="148"/>
      <c r="AC720" s="148"/>
      <c r="AD720" s="94"/>
      <c r="AE720" s="94"/>
      <c r="AF720" s="94"/>
      <c r="AG720" s="94"/>
      <c r="AH720" s="94"/>
      <c r="AI720" s="94"/>
      <c r="AJ720" s="94"/>
      <c r="AK720" s="94"/>
      <c r="AL720" s="94"/>
      <c r="AM720" s="94"/>
      <c r="AN720" s="94"/>
      <c r="AO720" s="238"/>
      <c r="AP720" s="426"/>
      <c r="AQ720" s="223"/>
    </row>
    <row r="721" spans="1:43" s="15" customFormat="1">
      <c r="A721" s="105"/>
      <c r="B721" s="105"/>
      <c r="D721" s="97"/>
      <c r="E721" s="156"/>
      <c r="I721" s="148"/>
      <c r="J721" s="148"/>
      <c r="K721" s="148"/>
      <c r="L721" s="148"/>
      <c r="M721" s="148"/>
      <c r="N721" s="148"/>
      <c r="O721" s="148"/>
      <c r="AC721" s="148"/>
      <c r="AD721" s="94"/>
      <c r="AE721" s="94"/>
      <c r="AF721" s="94"/>
      <c r="AG721" s="94"/>
      <c r="AH721" s="94"/>
      <c r="AI721" s="94"/>
      <c r="AJ721" s="94"/>
      <c r="AK721" s="94"/>
      <c r="AL721" s="94"/>
      <c r="AM721" s="94"/>
      <c r="AN721" s="94"/>
      <c r="AO721" s="238"/>
      <c r="AP721" s="426"/>
      <c r="AQ721" s="223"/>
    </row>
    <row r="722" spans="1:43" s="15" customFormat="1">
      <c r="A722" s="105"/>
      <c r="B722" s="105"/>
      <c r="D722" s="97"/>
      <c r="E722" s="156"/>
      <c r="I722" s="148"/>
      <c r="J722" s="148"/>
      <c r="K722" s="148"/>
      <c r="L722" s="148"/>
      <c r="M722" s="148"/>
      <c r="N722" s="148"/>
      <c r="O722" s="148"/>
      <c r="AC722" s="148"/>
      <c r="AD722" s="94"/>
      <c r="AE722" s="94"/>
      <c r="AF722" s="94"/>
      <c r="AG722" s="94"/>
      <c r="AH722" s="94"/>
      <c r="AI722" s="94"/>
      <c r="AJ722" s="94"/>
      <c r="AK722" s="94"/>
      <c r="AL722" s="94"/>
      <c r="AM722" s="94"/>
      <c r="AN722" s="94"/>
      <c r="AO722" s="238"/>
      <c r="AP722" s="426"/>
      <c r="AQ722" s="223"/>
    </row>
    <row r="723" spans="1:43" s="15" customFormat="1">
      <c r="A723" s="105"/>
      <c r="B723" s="105"/>
      <c r="D723" s="97"/>
      <c r="E723" s="156"/>
      <c r="I723" s="148"/>
      <c r="J723" s="148"/>
      <c r="K723" s="148"/>
      <c r="L723" s="148"/>
      <c r="M723" s="148"/>
      <c r="N723" s="148"/>
      <c r="O723" s="148"/>
      <c r="AC723" s="148"/>
      <c r="AD723" s="94"/>
      <c r="AE723" s="94"/>
      <c r="AF723" s="94"/>
      <c r="AG723" s="94"/>
      <c r="AH723" s="94"/>
      <c r="AI723" s="94"/>
      <c r="AJ723" s="94"/>
      <c r="AK723" s="94"/>
      <c r="AL723" s="94"/>
      <c r="AM723" s="94"/>
      <c r="AN723" s="94"/>
      <c r="AO723" s="238"/>
      <c r="AP723" s="426"/>
      <c r="AQ723" s="223"/>
    </row>
    <row r="724" spans="1:43" s="15" customFormat="1">
      <c r="A724" s="105"/>
      <c r="B724" s="105"/>
      <c r="D724" s="97"/>
      <c r="E724" s="156"/>
      <c r="I724" s="148"/>
      <c r="J724" s="148"/>
      <c r="K724" s="148"/>
      <c r="L724" s="148"/>
      <c r="M724" s="148"/>
      <c r="N724" s="148"/>
      <c r="O724" s="148"/>
      <c r="AC724" s="148"/>
      <c r="AD724" s="94"/>
      <c r="AE724" s="94"/>
      <c r="AF724" s="94"/>
      <c r="AG724" s="94"/>
      <c r="AH724" s="94"/>
      <c r="AI724" s="94"/>
      <c r="AJ724" s="94"/>
      <c r="AK724" s="94"/>
      <c r="AL724" s="94"/>
      <c r="AM724" s="94"/>
      <c r="AN724" s="94"/>
      <c r="AO724" s="238"/>
      <c r="AP724" s="426"/>
      <c r="AQ724" s="223"/>
    </row>
    <row r="725" spans="1:43" s="15" customFormat="1">
      <c r="A725" s="105"/>
      <c r="B725" s="105"/>
      <c r="D725" s="97"/>
      <c r="E725" s="156"/>
      <c r="I725" s="148"/>
      <c r="J725" s="148"/>
      <c r="K725" s="148"/>
      <c r="L725" s="148"/>
      <c r="M725" s="148"/>
      <c r="N725" s="148"/>
      <c r="O725" s="148"/>
      <c r="AC725" s="148"/>
      <c r="AD725" s="94"/>
      <c r="AE725" s="94"/>
      <c r="AF725" s="94"/>
      <c r="AG725" s="94"/>
      <c r="AH725" s="94"/>
      <c r="AI725" s="94"/>
      <c r="AJ725" s="94"/>
      <c r="AK725" s="94"/>
      <c r="AL725" s="94"/>
      <c r="AM725" s="94"/>
      <c r="AN725" s="94"/>
      <c r="AO725" s="238"/>
      <c r="AP725" s="426"/>
      <c r="AQ725" s="223"/>
    </row>
    <row r="726" spans="1:43" s="15" customFormat="1">
      <c r="A726" s="105"/>
      <c r="B726" s="105"/>
      <c r="D726" s="97"/>
      <c r="E726" s="156"/>
      <c r="I726" s="148"/>
      <c r="J726" s="148"/>
      <c r="K726" s="148"/>
      <c r="L726" s="148"/>
      <c r="M726" s="148"/>
      <c r="N726" s="148"/>
      <c r="O726" s="148"/>
      <c r="AC726" s="148"/>
      <c r="AD726" s="94"/>
      <c r="AE726" s="94"/>
      <c r="AF726" s="94"/>
      <c r="AG726" s="94"/>
      <c r="AH726" s="94"/>
      <c r="AI726" s="94"/>
      <c r="AJ726" s="94"/>
      <c r="AK726" s="94"/>
      <c r="AL726" s="94"/>
      <c r="AM726" s="94"/>
      <c r="AN726" s="94"/>
      <c r="AO726" s="238"/>
      <c r="AP726" s="426"/>
      <c r="AQ726" s="223"/>
    </row>
    <row r="727" spans="1:43" s="15" customFormat="1">
      <c r="A727" s="105"/>
      <c r="B727" s="105"/>
      <c r="D727" s="97"/>
      <c r="E727" s="156"/>
      <c r="I727" s="148"/>
      <c r="J727" s="148"/>
      <c r="K727" s="148"/>
      <c r="L727" s="148"/>
      <c r="M727" s="148"/>
      <c r="N727" s="148"/>
      <c r="O727" s="148"/>
      <c r="AC727" s="148"/>
      <c r="AD727" s="94"/>
      <c r="AE727" s="94"/>
      <c r="AF727" s="94"/>
      <c r="AG727" s="94"/>
      <c r="AH727" s="94"/>
      <c r="AI727" s="94"/>
      <c r="AJ727" s="94"/>
      <c r="AK727" s="94"/>
      <c r="AL727" s="94"/>
      <c r="AM727" s="94"/>
      <c r="AN727" s="94"/>
      <c r="AO727" s="238"/>
      <c r="AP727" s="426"/>
      <c r="AQ727" s="223"/>
    </row>
    <row r="728" spans="1:43" s="15" customFormat="1">
      <c r="A728" s="105"/>
      <c r="B728" s="105"/>
      <c r="D728" s="97"/>
      <c r="E728" s="156"/>
      <c r="I728" s="148"/>
      <c r="J728" s="148"/>
      <c r="K728" s="148"/>
      <c r="L728" s="148"/>
      <c r="M728" s="148"/>
      <c r="N728" s="148"/>
      <c r="O728" s="148"/>
      <c r="AC728" s="148"/>
      <c r="AD728" s="94"/>
      <c r="AE728" s="94"/>
      <c r="AF728" s="94"/>
      <c r="AG728" s="94"/>
      <c r="AH728" s="94"/>
      <c r="AI728" s="94"/>
      <c r="AJ728" s="94"/>
      <c r="AK728" s="94"/>
      <c r="AL728" s="94"/>
      <c r="AM728" s="94"/>
      <c r="AN728" s="94"/>
      <c r="AO728" s="238"/>
      <c r="AP728" s="426"/>
      <c r="AQ728" s="223"/>
    </row>
    <row r="729" spans="1:43" s="15" customFormat="1">
      <c r="A729" s="105"/>
      <c r="B729" s="105"/>
      <c r="D729" s="97"/>
      <c r="E729" s="156"/>
      <c r="I729" s="148"/>
      <c r="J729" s="148"/>
      <c r="K729" s="148"/>
      <c r="L729" s="148"/>
      <c r="M729" s="148"/>
      <c r="N729" s="148"/>
      <c r="O729" s="148"/>
      <c r="AC729" s="148"/>
      <c r="AD729" s="94"/>
      <c r="AE729" s="94"/>
      <c r="AF729" s="94"/>
      <c r="AG729" s="94"/>
      <c r="AH729" s="94"/>
      <c r="AI729" s="94"/>
      <c r="AJ729" s="94"/>
      <c r="AK729" s="94"/>
      <c r="AL729" s="94"/>
      <c r="AM729" s="94"/>
      <c r="AN729" s="94"/>
      <c r="AO729" s="238"/>
      <c r="AP729" s="426"/>
      <c r="AQ729" s="223"/>
    </row>
    <row r="730" spans="1:43" s="15" customFormat="1">
      <c r="A730" s="105"/>
      <c r="B730" s="105"/>
      <c r="D730" s="97"/>
      <c r="E730" s="156"/>
      <c r="I730" s="148"/>
      <c r="J730" s="148"/>
      <c r="K730" s="148"/>
      <c r="L730" s="148"/>
      <c r="M730" s="148"/>
      <c r="N730" s="148"/>
      <c r="O730" s="148"/>
      <c r="AC730" s="148"/>
      <c r="AD730" s="94"/>
      <c r="AE730" s="94"/>
      <c r="AF730" s="94"/>
      <c r="AG730" s="94"/>
      <c r="AH730" s="94"/>
      <c r="AI730" s="94"/>
      <c r="AJ730" s="94"/>
      <c r="AK730" s="94"/>
      <c r="AL730" s="94"/>
      <c r="AM730" s="94"/>
      <c r="AN730" s="94"/>
      <c r="AO730" s="238"/>
      <c r="AP730" s="426"/>
      <c r="AQ730" s="223"/>
    </row>
    <row r="731" spans="1:43" s="15" customFormat="1">
      <c r="A731" s="105"/>
      <c r="B731" s="105"/>
      <c r="D731" s="97"/>
      <c r="E731" s="156"/>
      <c r="I731" s="148"/>
      <c r="J731" s="148"/>
      <c r="K731" s="148"/>
      <c r="L731" s="148"/>
      <c r="M731" s="148"/>
      <c r="N731" s="148"/>
      <c r="O731" s="148"/>
      <c r="AC731" s="148"/>
      <c r="AD731" s="94"/>
      <c r="AE731" s="94"/>
      <c r="AF731" s="94"/>
      <c r="AG731" s="94"/>
      <c r="AH731" s="94"/>
      <c r="AI731" s="94"/>
      <c r="AJ731" s="94"/>
      <c r="AK731" s="94"/>
      <c r="AL731" s="94"/>
      <c r="AM731" s="94"/>
      <c r="AN731" s="94"/>
      <c r="AO731" s="238"/>
      <c r="AP731" s="426"/>
      <c r="AQ731" s="223"/>
    </row>
    <row r="732" spans="1:43" s="15" customFormat="1">
      <c r="A732" s="105"/>
      <c r="B732" s="105"/>
      <c r="D732" s="97"/>
      <c r="E732" s="156"/>
      <c r="I732" s="148"/>
      <c r="J732" s="148"/>
      <c r="K732" s="148"/>
      <c r="L732" s="148"/>
      <c r="M732" s="148"/>
      <c r="N732" s="148"/>
      <c r="O732" s="148"/>
      <c r="AC732" s="148"/>
      <c r="AD732" s="94"/>
      <c r="AE732" s="94"/>
      <c r="AF732" s="94"/>
      <c r="AG732" s="94"/>
      <c r="AH732" s="94"/>
      <c r="AI732" s="94"/>
      <c r="AJ732" s="94"/>
      <c r="AK732" s="94"/>
      <c r="AL732" s="94"/>
      <c r="AM732" s="94"/>
      <c r="AN732" s="94"/>
      <c r="AO732" s="238"/>
      <c r="AP732" s="426"/>
      <c r="AQ732" s="223"/>
    </row>
    <row r="733" spans="1:43" s="15" customFormat="1">
      <c r="A733" s="105"/>
      <c r="B733" s="105"/>
      <c r="D733" s="97"/>
      <c r="E733" s="156"/>
      <c r="I733" s="148"/>
      <c r="J733" s="148"/>
      <c r="K733" s="148"/>
      <c r="L733" s="148"/>
      <c r="M733" s="148"/>
      <c r="N733" s="148"/>
      <c r="O733" s="148"/>
      <c r="AC733" s="148"/>
      <c r="AD733" s="94"/>
      <c r="AE733" s="94"/>
      <c r="AF733" s="94"/>
      <c r="AG733" s="94"/>
      <c r="AH733" s="94"/>
      <c r="AI733" s="94"/>
      <c r="AJ733" s="94"/>
      <c r="AK733" s="94"/>
      <c r="AL733" s="94"/>
      <c r="AM733" s="94"/>
      <c r="AN733" s="94"/>
      <c r="AO733" s="238"/>
      <c r="AP733" s="426"/>
      <c r="AQ733" s="223"/>
    </row>
    <row r="734" spans="1:43" s="15" customFormat="1">
      <c r="A734" s="105"/>
      <c r="B734" s="105"/>
      <c r="D734" s="97"/>
      <c r="E734" s="156"/>
      <c r="I734" s="148"/>
      <c r="J734" s="148"/>
      <c r="K734" s="148"/>
      <c r="L734" s="148"/>
      <c r="M734" s="148"/>
      <c r="N734" s="148"/>
      <c r="O734" s="148"/>
      <c r="AC734" s="148"/>
      <c r="AD734" s="94"/>
      <c r="AE734" s="94"/>
      <c r="AF734" s="94"/>
      <c r="AG734" s="94"/>
      <c r="AH734" s="94"/>
      <c r="AI734" s="94"/>
      <c r="AJ734" s="94"/>
      <c r="AK734" s="94"/>
      <c r="AL734" s="94"/>
      <c r="AM734" s="94"/>
      <c r="AN734" s="94"/>
      <c r="AO734" s="238"/>
      <c r="AP734" s="426"/>
      <c r="AQ734" s="223"/>
    </row>
    <row r="735" spans="1:43" s="15" customFormat="1">
      <c r="A735" s="105"/>
      <c r="B735" s="105"/>
      <c r="D735" s="97"/>
      <c r="E735" s="156"/>
      <c r="I735" s="148"/>
      <c r="J735" s="148"/>
      <c r="K735" s="148"/>
      <c r="L735" s="148"/>
      <c r="M735" s="148"/>
      <c r="N735" s="148"/>
      <c r="O735" s="148"/>
      <c r="AC735" s="148"/>
      <c r="AD735" s="94"/>
      <c r="AE735" s="94"/>
      <c r="AF735" s="94"/>
      <c r="AG735" s="94"/>
      <c r="AH735" s="94"/>
      <c r="AI735" s="94"/>
      <c r="AJ735" s="94"/>
      <c r="AK735" s="94"/>
      <c r="AL735" s="94"/>
      <c r="AM735" s="94"/>
      <c r="AN735" s="94"/>
      <c r="AO735" s="238"/>
      <c r="AP735" s="426"/>
      <c r="AQ735" s="223"/>
    </row>
    <row r="736" spans="1:43" s="15" customFormat="1">
      <c r="A736" s="105"/>
      <c r="B736" s="105"/>
      <c r="D736" s="97"/>
      <c r="E736" s="156"/>
      <c r="I736" s="148"/>
      <c r="J736" s="148"/>
      <c r="K736" s="148"/>
      <c r="L736" s="148"/>
      <c r="M736" s="148"/>
      <c r="N736" s="148"/>
      <c r="O736" s="148"/>
      <c r="AC736" s="148"/>
      <c r="AD736" s="94"/>
      <c r="AE736" s="94"/>
      <c r="AF736" s="94"/>
      <c r="AG736" s="94"/>
      <c r="AH736" s="94"/>
      <c r="AI736" s="94"/>
      <c r="AJ736" s="94"/>
      <c r="AK736" s="94"/>
      <c r="AL736" s="94"/>
      <c r="AM736" s="94"/>
      <c r="AN736" s="94"/>
      <c r="AO736" s="238"/>
      <c r="AP736" s="426"/>
      <c r="AQ736" s="223"/>
    </row>
    <row r="737" spans="1:43" s="15" customFormat="1">
      <c r="A737" s="105"/>
      <c r="B737" s="105"/>
      <c r="D737" s="97"/>
      <c r="E737" s="156"/>
      <c r="I737" s="148"/>
      <c r="J737" s="148"/>
      <c r="K737" s="148"/>
      <c r="L737" s="148"/>
      <c r="M737" s="148"/>
      <c r="N737" s="148"/>
      <c r="O737" s="148"/>
      <c r="AC737" s="148"/>
      <c r="AD737" s="94"/>
      <c r="AE737" s="94"/>
      <c r="AF737" s="94"/>
      <c r="AG737" s="94"/>
      <c r="AH737" s="94"/>
      <c r="AI737" s="94"/>
      <c r="AJ737" s="94"/>
      <c r="AK737" s="94"/>
      <c r="AL737" s="94"/>
      <c r="AM737" s="94"/>
      <c r="AN737" s="94"/>
      <c r="AO737" s="238"/>
      <c r="AP737" s="426"/>
      <c r="AQ737" s="223"/>
    </row>
    <row r="738" spans="1:43" s="15" customFormat="1">
      <c r="A738" s="105"/>
      <c r="B738" s="105"/>
      <c r="D738" s="97"/>
      <c r="E738" s="156"/>
      <c r="I738" s="148"/>
      <c r="J738" s="148"/>
      <c r="K738" s="148"/>
      <c r="L738" s="148"/>
      <c r="M738" s="148"/>
      <c r="N738" s="148"/>
      <c r="O738" s="148"/>
      <c r="AC738" s="148"/>
      <c r="AD738" s="94"/>
      <c r="AE738" s="94"/>
      <c r="AF738" s="94"/>
      <c r="AG738" s="94"/>
      <c r="AH738" s="94"/>
      <c r="AI738" s="94"/>
      <c r="AJ738" s="94"/>
      <c r="AK738" s="94"/>
      <c r="AL738" s="94"/>
      <c r="AM738" s="94"/>
      <c r="AN738" s="94"/>
      <c r="AO738" s="238"/>
      <c r="AP738" s="426"/>
      <c r="AQ738" s="223"/>
    </row>
    <row r="739" spans="1:43" s="15" customFormat="1">
      <c r="A739" s="105"/>
      <c r="B739" s="105"/>
      <c r="D739" s="97"/>
      <c r="E739" s="156"/>
      <c r="I739" s="148"/>
      <c r="J739" s="148"/>
      <c r="K739" s="148"/>
      <c r="L739" s="148"/>
      <c r="M739" s="148"/>
      <c r="N739" s="148"/>
      <c r="O739" s="148"/>
      <c r="AC739" s="148"/>
      <c r="AD739" s="94"/>
      <c r="AE739" s="94"/>
      <c r="AF739" s="94"/>
      <c r="AG739" s="94"/>
      <c r="AH739" s="94"/>
      <c r="AI739" s="94"/>
      <c r="AJ739" s="94"/>
      <c r="AK739" s="94"/>
      <c r="AL739" s="94"/>
      <c r="AM739" s="94"/>
      <c r="AN739" s="94"/>
      <c r="AO739" s="238"/>
      <c r="AP739" s="426"/>
      <c r="AQ739" s="223"/>
    </row>
    <row r="740" spans="1:43" s="15" customFormat="1">
      <c r="A740" s="105"/>
      <c r="B740" s="105"/>
      <c r="D740" s="97"/>
      <c r="E740" s="156"/>
      <c r="I740" s="148"/>
      <c r="J740" s="148"/>
      <c r="K740" s="148"/>
      <c r="L740" s="148"/>
      <c r="M740" s="148"/>
      <c r="N740" s="148"/>
      <c r="O740" s="148"/>
      <c r="AC740" s="148"/>
      <c r="AD740" s="94"/>
      <c r="AE740" s="94"/>
      <c r="AF740" s="94"/>
      <c r="AG740" s="94"/>
      <c r="AH740" s="94"/>
      <c r="AI740" s="94"/>
      <c r="AJ740" s="94"/>
      <c r="AK740" s="94"/>
      <c r="AL740" s="94"/>
      <c r="AM740" s="94"/>
      <c r="AN740" s="94"/>
      <c r="AO740" s="238"/>
      <c r="AP740" s="426"/>
      <c r="AQ740" s="223"/>
    </row>
    <row r="741" spans="1:43" s="15" customFormat="1">
      <c r="A741" s="105"/>
      <c r="B741" s="105"/>
      <c r="D741" s="97"/>
      <c r="E741" s="156"/>
      <c r="I741" s="148"/>
      <c r="J741" s="148"/>
      <c r="K741" s="148"/>
      <c r="L741" s="148"/>
      <c r="M741" s="148"/>
      <c r="N741" s="148"/>
      <c r="O741" s="148"/>
      <c r="AC741" s="148"/>
      <c r="AD741" s="94"/>
      <c r="AE741" s="94"/>
      <c r="AF741" s="94"/>
      <c r="AG741" s="94"/>
      <c r="AH741" s="94"/>
      <c r="AI741" s="94"/>
      <c r="AJ741" s="94"/>
      <c r="AK741" s="94"/>
      <c r="AL741" s="94"/>
      <c r="AM741" s="94"/>
      <c r="AN741" s="94"/>
      <c r="AO741" s="238"/>
      <c r="AP741" s="426"/>
      <c r="AQ741" s="223"/>
    </row>
    <row r="742" spans="1:43" s="15" customFormat="1">
      <c r="A742" s="105"/>
      <c r="B742" s="105"/>
      <c r="D742" s="97"/>
      <c r="E742" s="156"/>
      <c r="I742" s="148"/>
      <c r="J742" s="148"/>
      <c r="K742" s="148"/>
      <c r="L742" s="148"/>
      <c r="M742" s="148"/>
      <c r="N742" s="148"/>
      <c r="O742" s="148"/>
      <c r="AC742" s="148"/>
      <c r="AD742" s="94"/>
      <c r="AE742" s="94"/>
      <c r="AF742" s="94"/>
      <c r="AG742" s="94"/>
      <c r="AH742" s="94"/>
      <c r="AI742" s="94"/>
      <c r="AJ742" s="94"/>
      <c r="AK742" s="94"/>
      <c r="AL742" s="94"/>
      <c r="AM742" s="94"/>
      <c r="AN742" s="94"/>
      <c r="AO742" s="238"/>
      <c r="AP742" s="426"/>
      <c r="AQ742" s="223"/>
    </row>
    <row r="743" spans="1:43" s="15" customFormat="1">
      <c r="A743" s="105"/>
      <c r="B743" s="105"/>
      <c r="D743" s="97"/>
      <c r="E743" s="156"/>
      <c r="I743" s="148"/>
      <c r="J743" s="148"/>
      <c r="K743" s="148"/>
      <c r="L743" s="148"/>
      <c r="M743" s="148"/>
      <c r="N743" s="148"/>
      <c r="O743" s="148"/>
      <c r="AC743" s="148"/>
      <c r="AD743" s="94"/>
      <c r="AE743" s="94"/>
      <c r="AF743" s="94"/>
      <c r="AG743" s="94"/>
      <c r="AH743" s="94"/>
      <c r="AI743" s="94"/>
      <c r="AJ743" s="94"/>
      <c r="AK743" s="94"/>
      <c r="AL743" s="94"/>
      <c r="AM743" s="94"/>
      <c r="AN743" s="94"/>
      <c r="AO743" s="238"/>
      <c r="AP743" s="426"/>
      <c r="AQ743" s="223"/>
    </row>
    <row r="744" spans="1:43" s="15" customFormat="1">
      <c r="A744" s="105"/>
      <c r="B744" s="105"/>
      <c r="D744" s="97"/>
      <c r="E744" s="156"/>
      <c r="I744" s="148"/>
      <c r="J744" s="148"/>
      <c r="K744" s="148"/>
      <c r="L744" s="148"/>
      <c r="M744" s="148"/>
      <c r="N744" s="148"/>
      <c r="O744" s="148"/>
      <c r="AC744" s="148"/>
      <c r="AD744" s="94"/>
      <c r="AE744" s="94"/>
      <c r="AF744" s="94"/>
      <c r="AG744" s="94"/>
      <c r="AH744" s="94"/>
      <c r="AI744" s="94"/>
      <c r="AJ744" s="94"/>
      <c r="AK744" s="94"/>
      <c r="AL744" s="94"/>
      <c r="AM744" s="94"/>
      <c r="AN744" s="94"/>
      <c r="AO744" s="238"/>
      <c r="AP744" s="426"/>
      <c r="AQ744" s="223"/>
    </row>
    <row r="745" spans="1:43" s="15" customFormat="1">
      <c r="A745" s="105"/>
      <c r="B745" s="105"/>
      <c r="D745" s="97"/>
      <c r="E745" s="156"/>
      <c r="I745" s="148"/>
      <c r="J745" s="148"/>
      <c r="K745" s="148"/>
      <c r="L745" s="148"/>
      <c r="M745" s="148"/>
      <c r="N745" s="148"/>
      <c r="O745" s="148"/>
      <c r="AC745" s="148"/>
      <c r="AD745" s="94"/>
      <c r="AE745" s="94"/>
      <c r="AF745" s="94"/>
      <c r="AG745" s="94"/>
      <c r="AH745" s="94"/>
      <c r="AI745" s="94"/>
      <c r="AJ745" s="94"/>
      <c r="AK745" s="94"/>
      <c r="AL745" s="94"/>
      <c r="AM745" s="94"/>
      <c r="AN745" s="94"/>
      <c r="AO745" s="238"/>
      <c r="AP745" s="426"/>
      <c r="AQ745" s="223"/>
    </row>
    <row r="746" spans="1:43" s="15" customFormat="1">
      <c r="A746" s="105"/>
      <c r="B746" s="105"/>
      <c r="D746" s="97"/>
      <c r="E746" s="156"/>
      <c r="I746" s="148"/>
      <c r="J746" s="148"/>
      <c r="K746" s="148"/>
      <c r="L746" s="148"/>
      <c r="M746" s="148"/>
      <c r="N746" s="148"/>
      <c r="O746" s="148"/>
      <c r="AC746" s="148"/>
      <c r="AD746" s="94"/>
      <c r="AE746" s="94"/>
      <c r="AF746" s="94"/>
      <c r="AG746" s="94"/>
      <c r="AH746" s="94"/>
      <c r="AI746" s="94"/>
      <c r="AJ746" s="94"/>
      <c r="AK746" s="94"/>
      <c r="AL746" s="94"/>
      <c r="AM746" s="94"/>
      <c r="AN746" s="94"/>
      <c r="AO746" s="238"/>
      <c r="AP746" s="426"/>
      <c r="AQ746" s="223"/>
    </row>
    <row r="747" spans="1:43" s="15" customFormat="1">
      <c r="A747" s="105"/>
      <c r="B747" s="105"/>
      <c r="D747" s="97"/>
      <c r="E747" s="156"/>
      <c r="I747" s="148"/>
      <c r="J747" s="148"/>
      <c r="K747" s="148"/>
      <c r="L747" s="148"/>
      <c r="M747" s="148"/>
      <c r="N747" s="148"/>
      <c r="O747" s="148"/>
      <c r="AC747" s="148"/>
      <c r="AD747" s="94"/>
      <c r="AE747" s="94"/>
      <c r="AF747" s="94"/>
      <c r="AG747" s="94"/>
      <c r="AH747" s="94"/>
      <c r="AI747" s="94"/>
      <c r="AJ747" s="94"/>
      <c r="AK747" s="94"/>
      <c r="AL747" s="94"/>
      <c r="AM747" s="94"/>
      <c r="AN747" s="94"/>
      <c r="AO747" s="238"/>
      <c r="AP747" s="426"/>
      <c r="AQ747" s="223"/>
    </row>
    <row r="748" spans="1:43" s="15" customFormat="1">
      <c r="A748" s="105"/>
      <c r="B748" s="105"/>
      <c r="D748" s="97"/>
      <c r="E748" s="156"/>
      <c r="I748" s="148"/>
      <c r="J748" s="148"/>
      <c r="K748" s="148"/>
      <c r="L748" s="148"/>
      <c r="M748" s="148"/>
      <c r="N748" s="148"/>
      <c r="O748" s="148"/>
      <c r="AC748" s="148"/>
      <c r="AD748" s="94"/>
      <c r="AE748" s="94"/>
      <c r="AF748" s="94"/>
      <c r="AG748" s="94"/>
      <c r="AH748" s="94"/>
      <c r="AI748" s="94"/>
      <c r="AJ748" s="94"/>
      <c r="AK748" s="94"/>
      <c r="AL748" s="94"/>
      <c r="AM748" s="94"/>
      <c r="AN748" s="94"/>
      <c r="AO748" s="238"/>
      <c r="AP748" s="426"/>
      <c r="AQ748" s="223"/>
    </row>
    <row r="749" spans="1:43" s="15" customFormat="1">
      <c r="A749" s="105"/>
      <c r="B749" s="105"/>
      <c r="D749" s="97"/>
      <c r="E749" s="156"/>
      <c r="I749" s="148"/>
      <c r="J749" s="148"/>
      <c r="K749" s="148"/>
      <c r="L749" s="148"/>
      <c r="M749" s="148"/>
      <c r="N749" s="148"/>
      <c r="O749" s="148"/>
      <c r="AC749" s="148"/>
      <c r="AD749" s="94"/>
      <c r="AE749" s="94"/>
      <c r="AF749" s="94"/>
      <c r="AG749" s="94"/>
      <c r="AH749" s="94"/>
      <c r="AI749" s="94"/>
      <c r="AJ749" s="94"/>
      <c r="AK749" s="94"/>
      <c r="AL749" s="94"/>
      <c r="AM749" s="94"/>
      <c r="AN749" s="94"/>
      <c r="AO749" s="238"/>
      <c r="AP749" s="426"/>
      <c r="AQ749" s="223"/>
    </row>
    <row r="750" spans="1:43" s="15" customFormat="1">
      <c r="A750" s="105"/>
      <c r="B750" s="105"/>
      <c r="D750" s="97"/>
      <c r="E750" s="156"/>
      <c r="I750" s="148"/>
      <c r="J750" s="148"/>
      <c r="K750" s="148"/>
      <c r="L750" s="148"/>
      <c r="M750" s="148"/>
      <c r="N750" s="148"/>
      <c r="O750" s="148"/>
      <c r="AC750" s="148"/>
      <c r="AD750" s="94"/>
      <c r="AE750" s="94"/>
      <c r="AF750" s="94"/>
      <c r="AG750" s="94"/>
      <c r="AH750" s="94"/>
      <c r="AI750" s="94"/>
      <c r="AJ750" s="94"/>
      <c r="AK750" s="94"/>
      <c r="AL750" s="94"/>
      <c r="AM750" s="94"/>
      <c r="AN750" s="94"/>
      <c r="AO750" s="238"/>
      <c r="AP750" s="426"/>
      <c r="AQ750" s="223"/>
    </row>
    <row r="751" spans="1:43" s="15" customFormat="1">
      <c r="A751" s="105"/>
      <c r="B751" s="105"/>
      <c r="D751" s="97"/>
      <c r="E751" s="156"/>
      <c r="I751" s="148"/>
      <c r="J751" s="148"/>
      <c r="K751" s="148"/>
      <c r="L751" s="148"/>
      <c r="M751" s="148"/>
      <c r="N751" s="148"/>
      <c r="O751" s="148"/>
      <c r="AC751" s="148"/>
      <c r="AD751" s="94"/>
      <c r="AE751" s="94"/>
      <c r="AF751" s="94"/>
      <c r="AG751" s="94"/>
      <c r="AH751" s="94"/>
      <c r="AI751" s="94"/>
      <c r="AJ751" s="94"/>
      <c r="AK751" s="94"/>
      <c r="AL751" s="94"/>
      <c r="AM751" s="94"/>
      <c r="AN751" s="94"/>
      <c r="AO751" s="238"/>
      <c r="AP751" s="426"/>
      <c r="AQ751" s="223"/>
    </row>
    <row r="752" spans="1:43" s="15" customFormat="1">
      <c r="A752" s="105"/>
      <c r="B752" s="105"/>
      <c r="D752" s="97"/>
      <c r="E752" s="156"/>
      <c r="I752" s="148"/>
      <c r="J752" s="148"/>
      <c r="K752" s="148"/>
      <c r="L752" s="148"/>
      <c r="M752" s="148"/>
      <c r="N752" s="148"/>
      <c r="O752" s="148"/>
      <c r="AC752" s="148"/>
      <c r="AD752" s="94"/>
      <c r="AE752" s="94"/>
      <c r="AF752" s="94"/>
      <c r="AG752" s="94"/>
      <c r="AH752" s="94"/>
      <c r="AI752" s="94"/>
      <c r="AJ752" s="94"/>
      <c r="AK752" s="94"/>
      <c r="AL752" s="94"/>
      <c r="AM752" s="94"/>
      <c r="AN752" s="94"/>
      <c r="AO752" s="238"/>
      <c r="AP752" s="426"/>
      <c r="AQ752" s="223"/>
    </row>
    <row r="753" spans="1:43" s="15" customFormat="1">
      <c r="A753" s="105"/>
      <c r="B753" s="105"/>
      <c r="D753" s="97"/>
      <c r="E753" s="156"/>
      <c r="I753" s="148"/>
      <c r="J753" s="148"/>
      <c r="K753" s="148"/>
      <c r="L753" s="148"/>
      <c r="M753" s="148"/>
      <c r="N753" s="148"/>
      <c r="O753" s="148"/>
      <c r="AC753" s="148"/>
      <c r="AD753" s="94"/>
      <c r="AE753" s="94"/>
      <c r="AF753" s="94"/>
      <c r="AG753" s="94"/>
      <c r="AH753" s="94"/>
      <c r="AI753" s="94"/>
      <c r="AJ753" s="94"/>
      <c r="AK753" s="94"/>
      <c r="AL753" s="94"/>
      <c r="AM753" s="94"/>
      <c r="AN753" s="94"/>
      <c r="AO753" s="238"/>
      <c r="AP753" s="426"/>
      <c r="AQ753" s="223"/>
    </row>
    <row r="754" spans="1:43" s="15" customFormat="1">
      <c r="A754" s="105"/>
      <c r="B754" s="105"/>
      <c r="D754" s="97"/>
      <c r="E754" s="156"/>
      <c r="I754" s="148"/>
      <c r="J754" s="148"/>
      <c r="K754" s="148"/>
      <c r="L754" s="148"/>
      <c r="M754" s="148"/>
      <c r="N754" s="148"/>
      <c r="O754" s="148"/>
      <c r="AC754" s="148"/>
      <c r="AD754" s="94"/>
      <c r="AE754" s="94"/>
      <c r="AF754" s="94"/>
      <c r="AG754" s="94"/>
      <c r="AH754" s="94"/>
      <c r="AI754" s="94"/>
      <c r="AJ754" s="94"/>
      <c r="AK754" s="94"/>
      <c r="AL754" s="94"/>
      <c r="AM754" s="94"/>
      <c r="AN754" s="94"/>
      <c r="AO754" s="238"/>
      <c r="AP754" s="426"/>
      <c r="AQ754" s="223"/>
    </row>
    <row r="755" spans="1:43" s="15" customFormat="1">
      <c r="A755" s="105"/>
      <c r="B755" s="105"/>
      <c r="D755" s="97"/>
      <c r="E755" s="156"/>
      <c r="I755" s="148"/>
      <c r="J755" s="148"/>
      <c r="K755" s="148"/>
      <c r="L755" s="148"/>
      <c r="M755" s="148"/>
      <c r="N755" s="148"/>
      <c r="O755" s="148"/>
      <c r="AC755" s="148"/>
      <c r="AD755" s="94"/>
      <c r="AE755" s="94"/>
      <c r="AF755" s="94"/>
      <c r="AG755" s="94"/>
      <c r="AH755" s="94"/>
      <c r="AI755" s="94"/>
      <c r="AJ755" s="94"/>
      <c r="AK755" s="94"/>
      <c r="AL755" s="94"/>
      <c r="AM755" s="94"/>
      <c r="AN755" s="94"/>
      <c r="AO755" s="238"/>
      <c r="AP755" s="426"/>
      <c r="AQ755" s="223"/>
    </row>
    <row r="756" spans="1:43" s="15" customFormat="1">
      <c r="A756" s="105"/>
      <c r="B756" s="105"/>
      <c r="D756" s="97"/>
      <c r="E756" s="156"/>
      <c r="I756" s="148"/>
      <c r="J756" s="148"/>
      <c r="K756" s="148"/>
      <c r="L756" s="148"/>
      <c r="M756" s="148"/>
      <c r="N756" s="148"/>
      <c r="O756" s="148"/>
      <c r="AC756" s="148"/>
      <c r="AD756" s="94"/>
      <c r="AE756" s="94"/>
      <c r="AF756" s="94"/>
      <c r="AG756" s="94"/>
      <c r="AH756" s="94"/>
      <c r="AI756" s="94"/>
      <c r="AJ756" s="94"/>
      <c r="AK756" s="94"/>
      <c r="AL756" s="94"/>
      <c r="AM756" s="94"/>
      <c r="AN756" s="94"/>
      <c r="AO756" s="238"/>
      <c r="AP756" s="426"/>
      <c r="AQ756" s="223"/>
    </row>
    <row r="757" spans="1:43" s="15" customFormat="1">
      <c r="A757" s="105"/>
      <c r="B757" s="105"/>
      <c r="D757" s="97"/>
      <c r="E757" s="156"/>
      <c r="I757" s="148"/>
      <c r="J757" s="148"/>
      <c r="K757" s="148"/>
      <c r="L757" s="148"/>
      <c r="M757" s="148"/>
      <c r="N757" s="148"/>
      <c r="O757" s="148"/>
      <c r="AC757" s="148"/>
      <c r="AD757" s="94"/>
      <c r="AE757" s="94"/>
      <c r="AF757" s="94"/>
      <c r="AG757" s="94"/>
      <c r="AH757" s="94"/>
      <c r="AI757" s="94"/>
      <c r="AJ757" s="94"/>
      <c r="AK757" s="94"/>
      <c r="AL757" s="94"/>
      <c r="AM757" s="94"/>
      <c r="AN757" s="94"/>
      <c r="AO757" s="238"/>
      <c r="AP757" s="426"/>
      <c r="AQ757" s="223"/>
    </row>
    <row r="758" spans="1:43" s="15" customFormat="1">
      <c r="A758" s="105"/>
      <c r="B758" s="105"/>
      <c r="D758" s="97"/>
      <c r="E758" s="156"/>
      <c r="I758" s="148"/>
      <c r="J758" s="148"/>
      <c r="K758" s="148"/>
      <c r="L758" s="148"/>
      <c r="M758" s="148"/>
      <c r="N758" s="148"/>
      <c r="O758" s="148"/>
      <c r="AC758" s="148"/>
      <c r="AD758" s="94"/>
      <c r="AE758" s="94"/>
      <c r="AF758" s="94"/>
      <c r="AG758" s="94"/>
      <c r="AH758" s="94"/>
      <c r="AI758" s="94"/>
      <c r="AJ758" s="94"/>
      <c r="AK758" s="94"/>
      <c r="AL758" s="94"/>
      <c r="AM758" s="94"/>
      <c r="AN758" s="94"/>
      <c r="AO758" s="238"/>
      <c r="AP758" s="426"/>
      <c r="AQ758" s="223"/>
    </row>
    <row r="759" spans="1:43" s="15" customFormat="1">
      <c r="A759" s="105"/>
      <c r="B759" s="105"/>
      <c r="D759" s="97"/>
      <c r="E759" s="156"/>
      <c r="I759" s="148"/>
      <c r="J759" s="148"/>
      <c r="K759" s="148"/>
      <c r="L759" s="148"/>
      <c r="M759" s="148"/>
      <c r="N759" s="148"/>
      <c r="O759" s="148"/>
      <c r="AC759" s="148"/>
      <c r="AD759" s="94"/>
      <c r="AE759" s="94"/>
      <c r="AF759" s="94"/>
      <c r="AG759" s="94"/>
      <c r="AH759" s="94"/>
      <c r="AI759" s="94"/>
      <c r="AJ759" s="94"/>
      <c r="AK759" s="94"/>
      <c r="AL759" s="94"/>
      <c r="AM759" s="94"/>
      <c r="AN759" s="94"/>
      <c r="AO759" s="238"/>
      <c r="AP759" s="426"/>
      <c r="AQ759" s="223"/>
    </row>
    <row r="760" spans="1:43" s="15" customFormat="1">
      <c r="A760" s="105"/>
      <c r="B760" s="105"/>
      <c r="D760" s="97"/>
      <c r="E760" s="156"/>
      <c r="I760" s="148"/>
      <c r="J760" s="148"/>
      <c r="K760" s="148"/>
      <c r="L760" s="148"/>
      <c r="M760" s="148"/>
      <c r="N760" s="148"/>
      <c r="O760" s="148"/>
      <c r="AC760" s="148"/>
      <c r="AD760" s="94"/>
      <c r="AE760" s="94"/>
      <c r="AF760" s="94"/>
      <c r="AG760" s="94"/>
      <c r="AH760" s="94"/>
      <c r="AI760" s="94"/>
      <c r="AJ760" s="94"/>
      <c r="AK760" s="94"/>
      <c r="AL760" s="94"/>
      <c r="AM760" s="94"/>
      <c r="AN760" s="94"/>
      <c r="AO760" s="238"/>
      <c r="AP760" s="426"/>
      <c r="AQ760" s="223"/>
    </row>
    <row r="761" spans="1:43" s="15" customFormat="1">
      <c r="A761" s="105"/>
      <c r="B761" s="105"/>
      <c r="D761" s="97"/>
      <c r="E761" s="156"/>
      <c r="I761" s="148"/>
      <c r="J761" s="148"/>
      <c r="K761" s="148"/>
      <c r="L761" s="148"/>
      <c r="M761" s="148"/>
      <c r="N761" s="148"/>
      <c r="O761" s="148"/>
      <c r="AC761" s="148"/>
      <c r="AD761" s="94"/>
      <c r="AE761" s="94"/>
      <c r="AF761" s="94"/>
      <c r="AG761" s="94"/>
      <c r="AH761" s="94"/>
      <c r="AI761" s="94"/>
      <c r="AJ761" s="94"/>
      <c r="AK761" s="94"/>
      <c r="AL761" s="94"/>
      <c r="AM761" s="94"/>
      <c r="AN761" s="94"/>
      <c r="AO761" s="238"/>
      <c r="AP761" s="426"/>
      <c r="AQ761" s="223"/>
    </row>
    <row r="762" spans="1:43" s="15" customFormat="1">
      <c r="A762" s="105"/>
      <c r="B762" s="105"/>
      <c r="D762" s="97"/>
      <c r="E762" s="156"/>
      <c r="I762" s="148"/>
      <c r="J762" s="148"/>
      <c r="K762" s="148"/>
      <c r="L762" s="148"/>
      <c r="M762" s="148"/>
      <c r="N762" s="148"/>
      <c r="O762" s="148"/>
      <c r="AC762" s="148"/>
      <c r="AD762" s="94"/>
      <c r="AE762" s="94"/>
      <c r="AF762" s="94"/>
      <c r="AG762" s="94"/>
      <c r="AH762" s="94"/>
      <c r="AI762" s="94"/>
      <c r="AJ762" s="94"/>
      <c r="AK762" s="94"/>
      <c r="AL762" s="94"/>
      <c r="AM762" s="94"/>
      <c r="AN762" s="94"/>
      <c r="AO762" s="238"/>
      <c r="AP762" s="426"/>
      <c r="AQ762" s="223"/>
    </row>
    <row r="763" spans="1:43" s="15" customFormat="1">
      <c r="A763" s="105"/>
      <c r="B763" s="105"/>
      <c r="D763" s="97"/>
      <c r="E763" s="156"/>
      <c r="I763" s="148"/>
      <c r="J763" s="148"/>
      <c r="K763" s="148"/>
      <c r="L763" s="148"/>
      <c r="M763" s="148"/>
      <c r="N763" s="148"/>
      <c r="O763" s="148"/>
      <c r="AC763" s="148"/>
      <c r="AD763" s="94"/>
      <c r="AE763" s="94"/>
      <c r="AF763" s="94"/>
      <c r="AG763" s="94"/>
      <c r="AH763" s="94"/>
      <c r="AI763" s="94"/>
      <c r="AJ763" s="94"/>
      <c r="AK763" s="94"/>
      <c r="AL763" s="94"/>
      <c r="AM763" s="94"/>
      <c r="AN763" s="94"/>
      <c r="AO763" s="238"/>
      <c r="AP763" s="426"/>
      <c r="AQ763" s="223"/>
    </row>
    <row r="764" spans="1:43" s="15" customFormat="1">
      <c r="A764" s="105"/>
      <c r="B764" s="105"/>
      <c r="D764" s="97"/>
      <c r="E764" s="156"/>
      <c r="I764" s="148"/>
      <c r="J764" s="148"/>
      <c r="K764" s="148"/>
      <c r="L764" s="148"/>
      <c r="M764" s="148"/>
      <c r="N764" s="148"/>
      <c r="O764" s="148"/>
      <c r="AC764" s="148"/>
      <c r="AD764" s="94"/>
      <c r="AE764" s="94"/>
      <c r="AF764" s="94"/>
      <c r="AG764" s="94"/>
      <c r="AH764" s="94"/>
      <c r="AI764" s="94"/>
      <c r="AJ764" s="94"/>
      <c r="AK764" s="94"/>
      <c r="AL764" s="94"/>
      <c r="AM764" s="94"/>
      <c r="AN764" s="94"/>
      <c r="AO764" s="238"/>
      <c r="AP764" s="426"/>
      <c r="AQ764" s="223"/>
    </row>
    <row r="765" spans="1:43" s="15" customFormat="1">
      <c r="A765" s="105"/>
      <c r="B765" s="105"/>
      <c r="D765" s="97"/>
      <c r="E765" s="156"/>
      <c r="I765" s="148"/>
      <c r="J765" s="148"/>
      <c r="K765" s="148"/>
      <c r="L765" s="148"/>
      <c r="M765" s="148"/>
      <c r="N765" s="148"/>
      <c r="O765" s="148"/>
      <c r="AC765" s="148"/>
      <c r="AD765" s="94"/>
      <c r="AE765" s="94"/>
      <c r="AF765" s="94"/>
      <c r="AG765" s="94"/>
      <c r="AH765" s="94"/>
      <c r="AI765" s="94"/>
      <c r="AJ765" s="94"/>
      <c r="AK765" s="94"/>
      <c r="AL765" s="94"/>
      <c r="AM765" s="94"/>
      <c r="AN765" s="94"/>
      <c r="AO765" s="238"/>
      <c r="AP765" s="426"/>
      <c r="AQ765" s="223"/>
    </row>
    <row r="766" spans="1:43" s="15" customFormat="1">
      <c r="A766" s="105"/>
      <c r="B766" s="105"/>
      <c r="D766" s="97"/>
      <c r="E766" s="156"/>
      <c r="I766" s="148"/>
      <c r="J766" s="148"/>
      <c r="K766" s="148"/>
      <c r="L766" s="148"/>
      <c r="M766" s="148"/>
      <c r="N766" s="148"/>
      <c r="O766" s="148"/>
      <c r="AC766" s="148"/>
      <c r="AD766" s="94"/>
      <c r="AE766" s="94"/>
      <c r="AF766" s="94"/>
      <c r="AG766" s="94"/>
      <c r="AH766" s="94"/>
      <c r="AI766" s="94"/>
      <c r="AJ766" s="94"/>
      <c r="AK766" s="94"/>
      <c r="AL766" s="94"/>
      <c r="AM766" s="94"/>
      <c r="AN766" s="94"/>
      <c r="AO766" s="238"/>
      <c r="AP766" s="426"/>
      <c r="AQ766" s="223"/>
    </row>
    <row r="767" spans="1:43" s="15" customFormat="1">
      <c r="A767" s="105"/>
      <c r="B767" s="105"/>
      <c r="D767" s="97"/>
      <c r="E767" s="156"/>
      <c r="I767" s="148"/>
      <c r="J767" s="148"/>
      <c r="K767" s="148"/>
      <c r="L767" s="148"/>
      <c r="M767" s="148"/>
      <c r="N767" s="148"/>
      <c r="O767" s="148"/>
      <c r="AC767" s="148"/>
      <c r="AD767" s="94"/>
      <c r="AE767" s="94"/>
      <c r="AF767" s="94"/>
      <c r="AG767" s="94"/>
      <c r="AH767" s="94"/>
      <c r="AI767" s="94"/>
      <c r="AJ767" s="94"/>
      <c r="AK767" s="94"/>
      <c r="AL767" s="94"/>
      <c r="AM767" s="94"/>
      <c r="AN767" s="94"/>
      <c r="AO767" s="238"/>
      <c r="AP767" s="426"/>
      <c r="AQ767" s="223"/>
    </row>
    <row r="768" spans="1:43" s="15" customFormat="1">
      <c r="A768" s="105"/>
      <c r="B768" s="105"/>
      <c r="D768" s="97"/>
      <c r="E768" s="156"/>
      <c r="I768" s="148"/>
      <c r="J768" s="148"/>
      <c r="K768" s="148"/>
      <c r="L768" s="148"/>
      <c r="M768" s="148"/>
      <c r="N768" s="148"/>
      <c r="O768" s="148"/>
      <c r="AC768" s="148"/>
      <c r="AD768" s="94"/>
      <c r="AE768" s="94"/>
      <c r="AF768" s="94"/>
      <c r="AG768" s="94"/>
      <c r="AH768" s="94"/>
      <c r="AI768" s="94"/>
      <c r="AJ768" s="94"/>
      <c r="AK768" s="94"/>
      <c r="AL768" s="94"/>
      <c r="AM768" s="94"/>
      <c r="AN768" s="94"/>
      <c r="AO768" s="238"/>
      <c r="AP768" s="426"/>
      <c r="AQ768" s="223"/>
    </row>
    <row r="769" spans="1:43" s="15" customFormat="1">
      <c r="A769" s="105"/>
      <c r="B769" s="105"/>
      <c r="D769" s="97"/>
      <c r="E769" s="156"/>
      <c r="I769" s="148"/>
      <c r="J769" s="148"/>
      <c r="K769" s="148"/>
      <c r="L769" s="148"/>
      <c r="M769" s="148"/>
      <c r="N769" s="148"/>
      <c r="O769" s="148"/>
      <c r="AC769" s="148"/>
      <c r="AD769" s="94"/>
      <c r="AE769" s="94"/>
      <c r="AF769" s="94"/>
      <c r="AG769" s="94"/>
      <c r="AH769" s="94"/>
      <c r="AI769" s="94"/>
      <c r="AJ769" s="94"/>
      <c r="AK769" s="94"/>
      <c r="AL769" s="94"/>
      <c r="AM769" s="94"/>
      <c r="AN769" s="94"/>
      <c r="AO769" s="238"/>
      <c r="AP769" s="426"/>
      <c r="AQ769" s="223"/>
    </row>
    <row r="770" spans="1:43" s="15" customFormat="1">
      <c r="A770" s="105"/>
      <c r="B770" s="105"/>
      <c r="D770" s="97"/>
      <c r="E770" s="156"/>
      <c r="I770" s="148"/>
      <c r="J770" s="148"/>
      <c r="K770" s="148"/>
      <c r="L770" s="148"/>
      <c r="M770" s="148"/>
      <c r="N770" s="148"/>
      <c r="O770" s="148"/>
      <c r="AC770" s="148"/>
      <c r="AD770" s="94"/>
      <c r="AE770" s="94"/>
      <c r="AF770" s="94"/>
      <c r="AG770" s="94"/>
      <c r="AH770" s="94"/>
      <c r="AI770" s="94"/>
      <c r="AJ770" s="94"/>
      <c r="AK770" s="94"/>
      <c r="AL770" s="94"/>
      <c r="AM770" s="94"/>
      <c r="AN770" s="94"/>
      <c r="AO770" s="238"/>
      <c r="AP770" s="426"/>
      <c r="AQ770" s="223"/>
    </row>
    <row r="771" spans="1:43" s="15" customFormat="1">
      <c r="A771" s="105"/>
      <c r="B771" s="105"/>
      <c r="D771" s="97"/>
      <c r="E771" s="156"/>
      <c r="I771" s="148"/>
      <c r="J771" s="148"/>
      <c r="K771" s="148"/>
      <c r="L771" s="148"/>
      <c r="M771" s="148"/>
      <c r="N771" s="148"/>
      <c r="O771" s="148"/>
      <c r="AC771" s="148"/>
      <c r="AD771" s="94"/>
      <c r="AE771" s="94"/>
      <c r="AF771" s="94"/>
      <c r="AG771" s="94"/>
      <c r="AH771" s="94"/>
      <c r="AI771" s="94"/>
      <c r="AJ771" s="94"/>
      <c r="AK771" s="94"/>
      <c r="AL771" s="94"/>
      <c r="AM771" s="94"/>
      <c r="AN771" s="94"/>
      <c r="AO771" s="238"/>
      <c r="AP771" s="426"/>
      <c r="AQ771" s="223"/>
    </row>
    <row r="772" spans="1:43" s="15" customFormat="1">
      <c r="A772" s="105"/>
      <c r="B772" s="105"/>
      <c r="D772" s="97"/>
      <c r="E772" s="156"/>
      <c r="I772" s="148"/>
      <c r="J772" s="148"/>
      <c r="K772" s="148"/>
      <c r="L772" s="148"/>
      <c r="M772" s="148"/>
      <c r="N772" s="148"/>
      <c r="O772" s="148"/>
      <c r="AC772" s="148"/>
      <c r="AD772" s="94"/>
      <c r="AE772" s="94"/>
      <c r="AF772" s="94"/>
      <c r="AG772" s="94"/>
      <c r="AH772" s="94"/>
      <c r="AI772" s="94"/>
      <c r="AJ772" s="94"/>
      <c r="AK772" s="94"/>
      <c r="AL772" s="94"/>
      <c r="AM772" s="94"/>
      <c r="AN772" s="94"/>
      <c r="AO772" s="238"/>
      <c r="AP772" s="426"/>
      <c r="AQ772" s="223"/>
    </row>
    <row r="773" spans="1:43" s="15" customFormat="1">
      <c r="A773" s="105"/>
      <c r="B773" s="105"/>
      <c r="D773" s="97"/>
      <c r="E773" s="156"/>
      <c r="I773" s="148"/>
      <c r="J773" s="148"/>
      <c r="K773" s="148"/>
      <c r="L773" s="148"/>
      <c r="M773" s="148"/>
      <c r="N773" s="148"/>
      <c r="O773" s="148"/>
      <c r="AC773" s="148"/>
      <c r="AD773" s="94"/>
      <c r="AE773" s="94"/>
      <c r="AF773" s="94"/>
      <c r="AG773" s="94"/>
      <c r="AH773" s="94"/>
      <c r="AI773" s="94"/>
      <c r="AJ773" s="94"/>
      <c r="AK773" s="94"/>
      <c r="AL773" s="94"/>
      <c r="AM773" s="94"/>
      <c r="AN773" s="94"/>
      <c r="AO773" s="238"/>
      <c r="AP773" s="426"/>
      <c r="AQ773" s="223"/>
    </row>
    <row r="774" spans="1:43" s="15" customFormat="1">
      <c r="A774" s="105"/>
      <c r="B774" s="105"/>
      <c r="D774" s="97"/>
      <c r="E774" s="156"/>
      <c r="I774" s="148"/>
      <c r="J774" s="148"/>
      <c r="K774" s="148"/>
      <c r="L774" s="148"/>
      <c r="M774" s="148"/>
      <c r="N774" s="148"/>
      <c r="O774" s="148"/>
      <c r="AC774" s="148"/>
      <c r="AD774" s="94"/>
      <c r="AE774" s="94"/>
      <c r="AF774" s="94"/>
      <c r="AG774" s="94"/>
      <c r="AH774" s="94"/>
      <c r="AI774" s="94"/>
      <c r="AJ774" s="94"/>
      <c r="AK774" s="94"/>
      <c r="AL774" s="94"/>
      <c r="AM774" s="94"/>
      <c r="AN774" s="94"/>
      <c r="AO774" s="238"/>
      <c r="AP774" s="426"/>
      <c r="AQ774" s="223"/>
    </row>
    <row r="775" spans="1:43" s="15" customFormat="1">
      <c r="A775" s="105"/>
      <c r="B775" s="105"/>
      <c r="D775" s="97"/>
      <c r="E775" s="156"/>
      <c r="I775" s="148"/>
      <c r="J775" s="148"/>
      <c r="K775" s="148"/>
      <c r="L775" s="148"/>
      <c r="M775" s="148"/>
      <c r="N775" s="148"/>
      <c r="O775" s="148"/>
      <c r="AC775" s="148"/>
      <c r="AD775" s="94"/>
      <c r="AE775" s="94"/>
      <c r="AF775" s="94"/>
      <c r="AG775" s="94"/>
      <c r="AH775" s="94"/>
      <c r="AI775" s="94"/>
      <c r="AJ775" s="94"/>
      <c r="AK775" s="94"/>
      <c r="AL775" s="94"/>
      <c r="AM775" s="94"/>
      <c r="AN775" s="94"/>
      <c r="AO775" s="238"/>
      <c r="AP775" s="426"/>
      <c r="AQ775" s="223"/>
    </row>
    <row r="776" spans="1:43" s="15" customFormat="1">
      <c r="A776" s="105"/>
      <c r="B776" s="105"/>
      <c r="D776" s="97"/>
      <c r="E776" s="156"/>
      <c r="I776" s="148"/>
      <c r="J776" s="148"/>
      <c r="K776" s="148"/>
      <c r="L776" s="148"/>
      <c r="M776" s="148"/>
      <c r="N776" s="148"/>
      <c r="O776" s="148"/>
      <c r="AC776" s="148"/>
      <c r="AD776" s="94"/>
      <c r="AE776" s="94"/>
      <c r="AF776" s="94"/>
      <c r="AG776" s="94"/>
      <c r="AH776" s="94"/>
      <c r="AI776" s="94"/>
      <c r="AJ776" s="94"/>
      <c r="AK776" s="94"/>
      <c r="AL776" s="94"/>
      <c r="AM776" s="94"/>
      <c r="AN776" s="94"/>
      <c r="AO776" s="238"/>
      <c r="AP776" s="426"/>
      <c r="AQ776" s="223"/>
    </row>
    <row r="777" spans="1:43" s="15" customFormat="1">
      <c r="A777" s="105"/>
      <c r="B777" s="105"/>
      <c r="D777" s="97"/>
      <c r="E777" s="156"/>
      <c r="I777" s="148"/>
      <c r="J777" s="148"/>
      <c r="K777" s="148"/>
      <c r="L777" s="148"/>
      <c r="M777" s="148"/>
      <c r="N777" s="148"/>
      <c r="O777" s="148"/>
      <c r="AC777" s="148"/>
      <c r="AD777" s="94"/>
      <c r="AE777" s="94"/>
      <c r="AF777" s="94"/>
      <c r="AG777" s="94"/>
      <c r="AH777" s="94"/>
      <c r="AI777" s="94"/>
      <c r="AJ777" s="94"/>
      <c r="AK777" s="94"/>
      <c r="AL777" s="94"/>
      <c r="AM777" s="94"/>
      <c r="AN777" s="94"/>
      <c r="AO777" s="238"/>
      <c r="AP777" s="426"/>
      <c r="AQ777" s="223"/>
    </row>
    <row r="778" spans="1:43" s="15" customFormat="1">
      <c r="A778" s="105"/>
      <c r="B778" s="105"/>
      <c r="D778" s="97"/>
      <c r="E778" s="156"/>
      <c r="I778" s="148"/>
      <c r="J778" s="148"/>
      <c r="K778" s="148"/>
      <c r="L778" s="148"/>
      <c r="M778" s="148"/>
      <c r="N778" s="148"/>
      <c r="O778" s="148"/>
      <c r="AC778" s="148"/>
      <c r="AD778" s="94"/>
      <c r="AE778" s="94"/>
      <c r="AF778" s="94"/>
      <c r="AG778" s="94"/>
      <c r="AH778" s="94"/>
      <c r="AI778" s="94"/>
      <c r="AJ778" s="94"/>
      <c r="AK778" s="94"/>
      <c r="AL778" s="94"/>
      <c r="AM778" s="94"/>
      <c r="AN778" s="94"/>
      <c r="AO778" s="238"/>
      <c r="AP778" s="426"/>
      <c r="AQ778" s="223"/>
    </row>
    <row r="779" spans="1:43" s="15" customFormat="1">
      <c r="A779" s="105"/>
      <c r="B779" s="105"/>
      <c r="D779" s="97"/>
      <c r="E779" s="156"/>
      <c r="I779" s="148"/>
      <c r="J779" s="148"/>
      <c r="K779" s="148"/>
      <c r="L779" s="148"/>
      <c r="M779" s="148"/>
      <c r="N779" s="148"/>
      <c r="O779" s="148"/>
      <c r="AC779" s="148"/>
      <c r="AD779" s="94"/>
      <c r="AE779" s="94"/>
      <c r="AF779" s="94"/>
      <c r="AG779" s="94"/>
      <c r="AH779" s="94"/>
      <c r="AI779" s="94"/>
      <c r="AJ779" s="94"/>
      <c r="AK779" s="94"/>
      <c r="AL779" s="94"/>
      <c r="AM779" s="94"/>
      <c r="AN779" s="94"/>
      <c r="AO779" s="238"/>
      <c r="AP779" s="426"/>
      <c r="AQ779" s="223"/>
    </row>
    <row r="780" spans="1:43" s="15" customFormat="1">
      <c r="A780" s="105"/>
      <c r="B780" s="105"/>
      <c r="D780" s="97"/>
      <c r="E780" s="156"/>
      <c r="I780" s="148"/>
      <c r="J780" s="148"/>
      <c r="K780" s="148"/>
      <c r="L780" s="148"/>
      <c r="M780" s="148"/>
      <c r="N780" s="148"/>
      <c r="O780" s="148"/>
      <c r="AC780" s="148"/>
      <c r="AD780" s="94"/>
      <c r="AE780" s="94"/>
      <c r="AF780" s="94"/>
      <c r="AG780" s="94"/>
      <c r="AH780" s="94"/>
      <c r="AI780" s="94"/>
      <c r="AJ780" s="94"/>
      <c r="AK780" s="94"/>
      <c r="AL780" s="94"/>
      <c r="AM780" s="94"/>
      <c r="AN780" s="94"/>
      <c r="AO780" s="238"/>
      <c r="AP780" s="426"/>
      <c r="AQ780" s="223"/>
    </row>
    <row r="781" spans="1:43" s="15" customFormat="1">
      <c r="A781" s="105"/>
      <c r="B781" s="105"/>
      <c r="D781" s="97"/>
      <c r="E781" s="156"/>
      <c r="I781" s="148"/>
      <c r="J781" s="148"/>
      <c r="K781" s="148"/>
      <c r="L781" s="148"/>
      <c r="M781" s="148"/>
      <c r="N781" s="148"/>
      <c r="O781" s="148"/>
      <c r="AC781" s="148"/>
      <c r="AD781" s="94"/>
      <c r="AE781" s="94"/>
      <c r="AF781" s="94"/>
      <c r="AG781" s="94"/>
      <c r="AH781" s="94"/>
      <c r="AI781" s="94"/>
      <c r="AJ781" s="94"/>
      <c r="AK781" s="94"/>
      <c r="AL781" s="94"/>
      <c r="AM781" s="94"/>
      <c r="AN781" s="94"/>
      <c r="AO781" s="238"/>
      <c r="AP781" s="426"/>
      <c r="AQ781" s="223"/>
    </row>
    <row r="782" spans="1:43" s="15" customFormat="1">
      <c r="A782" s="105"/>
      <c r="B782" s="105"/>
      <c r="D782" s="97"/>
      <c r="E782" s="156"/>
      <c r="I782" s="148"/>
      <c r="J782" s="148"/>
      <c r="K782" s="148"/>
      <c r="L782" s="148"/>
      <c r="M782" s="148"/>
      <c r="N782" s="148"/>
      <c r="O782" s="148"/>
      <c r="AC782" s="148"/>
      <c r="AD782" s="94"/>
      <c r="AE782" s="94"/>
      <c r="AF782" s="94"/>
      <c r="AG782" s="94"/>
      <c r="AH782" s="94"/>
      <c r="AI782" s="94"/>
      <c r="AJ782" s="94"/>
      <c r="AK782" s="94"/>
      <c r="AL782" s="94"/>
      <c r="AM782" s="94"/>
      <c r="AN782" s="94"/>
      <c r="AO782" s="238"/>
      <c r="AP782" s="426"/>
      <c r="AQ782" s="223"/>
    </row>
    <row r="783" spans="1:43" s="15" customFormat="1">
      <c r="A783" s="105"/>
      <c r="B783" s="105"/>
      <c r="D783" s="97"/>
      <c r="E783" s="156"/>
      <c r="I783" s="148"/>
      <c r="J783" s="148"/>
      <c r="K783" s="148"/>
      <c r="L783" s="148"/>
      <c r="M783" s="148"/>
      <c r="N783" s="148"/>
      <c r="O783" s="148"/>
      <c r="AC783" s="148"/>
      <c r="AD783" s="94"/>
      <c r="AE783" s="94"/>
      <c r="AF783" s="94"/>
      <c r="AG783" s="94"/>
      <c r="AH783" s="94"/>
      <c r="AI783" s="94"/>
      <c r="AJ783" s="94"/>
      <c r="AK783" s="94"/>
      <c r="AL783" s="94"/>
      <c r="AM783" s="94"/>
      <c r="AN783" s="94"/>
      <c r="AO783" s="238"/>
      <c r="AP783" s="426"/>
      <c r="AQ783" s="223"/>
    </row>
    <row r="784" spans="1:43" s="15" customFormat="1">
      <c r="A784" s="105"/>
      <c r="B784" s="105"/>
      <c r="D784" s="97"/>
      <c r="E784" s="156"/>
      <c r="I784" s="148"/>
      <c r="J784" s="148"/>
      <c r="K784" s="148"/>
      <c r="L784" s="148"/>
      <c r="M784" s="148"/>
      <c r="N784" s="148"/>
      <c r="O784" s="148"/>
      <c r="AC784" s="148"/>
      <c r="AD784" s="94"/>
      <c r="AE784" s="94"/>
      <c r="AF784" s="94"/>
      <c r="AG784" s="94"/>
      <c r="AH784" s="94"/>
      <c r="AI784" s="94"/>
      <c r="AJ784" s="94"/>
      <c r="AK784" s="94"/>
      <c r="AL784" s="94"/>
      <c r="AM784" s="94"/>
      <c r="AN784" s="94"/>
      <c r="AO784" s="238"/>
      <c r="AP784" s="426"/>
      <c r="AQ784" s="223"/>
    </row>
    <row r="785" spans="1:43" s="15" customFormat="1">
      <c r="A785" s="105"/>
      <c r="B785" s="105"/>
      <c r="D785" s="97"/>
      <c r="E785" s="156"/>
      <c r="I785" s="148"/>
      <c r="J785" s="148"/>
      <c r="K785" s="148"/>
      <c r="L785" s="148"/>
      <c r="M785" s="148"/>
      <c r="N785" s="148"/>
      <c r="O785" s="148"/>
      <c r="AC785" s="148"/>
      <c r="AD785" s="94"/>
      <c r="AE785" s="94"/>
      <c r="AF785" s="94"/>
      <c r="AG785" s="94"/>
      <c r="AH785" s="94"/>
      <c r="AI785" s="94"/>
      <c r="AJ785" s="94"/>
      <c r="AK785" s="94"/>
      <c r="AL785" s="94"/>
      <c r="AM785" s="94"/>
      <c r="AN785" s="94"/>
      <c r="AO785" s="238"/>
      <c r="AP785" s="426"/>
      <c r="AQ785" s="223"/>
    </row>
    <row r="786" spans="1:43" s="15" customFormat="1">
      <c r="A786" s="105"/>
      <c r="B786" s="105"/>
      <c r="D786" s="97"/>
      <c r="E786" s="156"/>
      <c r="I786" s="148"/>
      <c r="J786" s="148"/>
      <c r="K786" s="148"/>
      <c r="L786" s="148"/>
      <c r="M786" s="148"/>
      <c r="N786" s="148"/>
      <c r="O786" s="148"/>
      <c r="AC786" s="148"/>
      <c r="AD786" s="94"/>
      <c r="AE786" s="94"/>
      <c r="AF786" s="94"/>
      <c r="AG786" s="94"/>
      <c r="AH786" s="94"/>
      <c r="AI786" s="94"/>
      <c r="AJ786" s="94"/>
      <c r="AK786" s="94"/>
      <c r="AL786" s="94"/>
      <c r="AM786" s="94"/>
      <c r="AN786" s="94"/>
      <c r="AO786" s="238"/>
      <c r="AP786" s="426"/>
      <c r="AQ786" s="223"/>
    </row>
    <row r="787" spans="1:43" s="15" customFormat="1">
      <c r="A787" s="105"/>
      <c r="B787" s="105"/>
      <c r="D787" s="97"/>
      <c r="E787" s="156"/>
      <c r="I787" s="148"/>
      <c r="J787" s="148"/>
      <c r="K787" s="148"/>
      <c r="L787" s="148"/>
      <c r="M787" s="148"/>
      <c r="N787" s="148"/>
      <c r="O787" s="148"/>
      <c r="AC787" s="148"/>
      <c r="AD787" s="94"/>
      <c r="AE787" s="94"/>
      <c r="AF787" s="94"/>
      <c r="AG787" s="94"/>
      <c r="AH787" s="94"/>
      <c r="AI787" s="94"/>
      <c r="AJ787" s="94"/>
      <c r="AK787" s="94"/>
      <c r="AL787" s="94"/>
      <c r="AM787" s="94"/>
      <c r="AN787" s="94"/>
      <c r="AO787" s="238"/>
      <c r="AP787" s="426"/>
      <c r="AQ787" s="223"/>
    </row>
    <row r="788" spans="1:43" s="15" customFormat="1">
      <c r="A788" s="105"/>
      <c r="B788" s="105"/>
      <c r="D788" s="97"/>
      <c r="E788" s="156"/>
      <c r="I788" s="148"/>
      <c r="J788" s="148"/>
      <c r="K788" s="148"/>
      <c r="L788" s="148"/>
      <c r="M788" s="148"/>
      <c r="N788" s="148"/>
      <c r="O788" s="148"/>
      <c r="AC788" s="148"/>
      <c r="AD788" s="94"/>
      <c r="AE788" s="94"/>
      <c r="AF788" s="94"/>
      <c r="AG788" s="94"/>
      <c r="AH788" s="94"/>
      <c r="AI788" s="94"/>
      <c r="AJ788" s="94"/>
      <c r="AK788" s="94"/>
      <c r="AL788" s="94"/>
      <c r="AM788" s="94"/>
      <c r="AN788" s="94"/>
      <c r="AO788" s="238"/>
      <c r="AP788" s="426"/>
      <c r="AQ788" s="223"/>
    </row>
    <row r="789" spans="1:43" s="15" customFormat="1">
      <c r="A789" s="105"/>
      <c r="B789" s="105"/>
      <c r="D789" s="97"/>
      <c r="E789" s="156"/>
      <c r="I789" s="148"/>
      <c r="J789" s="148"/>
      <c r="K789" s="148"/>
      <c r="L789" s="148"/>
      <c r="M789" s="148"/>
      <c r="N789" s="148"/>
      <c r="O789" s="148"/>
      <c r="AC789" s="148"/>
      <c r="AD789" s="94"/>
      <c r="AE789" s="94"/>
      <c r="AF789" s="94"/>
      <c r="AG789" s="94"/>
      <c r="AH789" s="94"/>
      <c r="AI789" s="94"/>
      <c r="AJ789" s="94"/>
      <c r="AK789" s="94"/>
      <c r="AL789" s="94"/>
      <c r="AM789" s="94"/>
      <c r="AN789" s="94"/>
      <c r="AO789" s="238"/>
      <c r="AP789" s="426"/>
      <c r="AQ789" s="223"/>
    </row>
    <row r="790" spans="1:43" s="15" customFormat="1">
      <c r="A790" s="105"/>
      <c r="B790" s="105"/>
      <c r="D790" s="97"/>
      <c r="E790" s="156"/>
      <c r="I790" s="148"/>
      <c r="J790" s="148"/>
      <c r="K790" s="148"/>
      <c r="L790" s="148"/>
      <c r="M790" s="148"/>
      <c r="N790" s="148"/>
      <c r="O790" s="148"/>
      <c r="AC790" s="148"/>
      <c r="AD790" s="94"/>
      <c r="AE790" s="94"/>
      <c r="AF790" s="94"/>
      <c r="AG790" s="94"/>
      <c r="AH790" s="94"/>
      <c r="AI790" s="94"/>
      <c r="AJ790" s="94"/>
      <c r="AK790" s="94"/>
      <c r="AL790" s="94"/>
      <c r="AM790" s="94"/>
      <c r="AN790" s="94"/>
      <c r="AO790" s="238"/>
      <c r="AP790" s="426"/>
      <c r="AQ790" s="223"/>
    </row>
    <row r="791" spans="1:43" s="15" customFormat="1">
      <c r="A791" s="105"/>
      <c r="B791" s="105"/>
      <c r="D791" s="97"/>
      <c r="E791" s="156"/>
      <c r="I791" s="148"/>
      <c r="J791" s="148"/>
      <c r="K791" s="148"/>
      <c r="L791" s="148"/>
      <c r="M791" s="148"/>
      <c r="N791" s="148"/>
      <c r="O791" s="148"/>
      <c r="AC791" s="148"/>
      <c r="AD791" s="94"/>
      <c r="AE791" s="94"/>
      <c r="AF791" s="94"/>
      <c r="AG791" s="94"/>
      <c r="AH791" s="94"/>
      <c r="AI791" s="94"/>
      <c r="AJ791" s="94"/>
      <c r="AK791" s="94"/>
      <c r="AL791" s="94"/>
      <c r="AM791" s="94"/>
      <c r="AN791" s="94"/>
      <c r="AO791" s="238"/>
      <c r="AP791" s="426"/>
      <c r="AQ791" s="223"/>
    </row>
    <row r="792" spans="1:43" s="15" customFormat="1">
      <c r="A792" s="105"/>
      <c r="B792" s="105"/>
      <c r="D792" s="97"/>
      <c r="E792" s="156"/>
      <c r="I792" s="148"/>
      <c r="J792" s="148"/>
      <c r="K792" s="148"/>
      <c r="L792" s="148"/>
      <c r="M792" s="148"/>
      <c r="N792" s="148"/>
      <c r="O792" s="148"/>
      <c r="AC792" s="148"/>
      <c r="AD792" s="94"/>
      <c r="AE792" s="94"/>
      <c r="AF792" s="94"/>
      <c r="AG792" s="94"/>
      <c r="AH792" s="94"/>
      <c r="AI792" s="94"/>
      <c r="AJ792" s="94"/>
      <c r="AK792" s="94"/>
      <c r="AL792" s="94"/>
      <c r="AM792" s="94"/>
      <c r="AN792" s="94"/>
      <c r="AO792" s="238"/>
      <c r="AP792" s="426"/>
      <c r="AQ792" s="223"/>
    </row>
    <row r="793" spans="1:43" s="15" customFormat="1">
      <c r="A793" s="105"/>
      <c r="B793" s="105"/>
      <c r="D793" s="97"/>
      <c r="E793" s="156"/>
      <c r="I793" s="148"/>
      <c r="J793" s="148"/>
      <c r="K793" s="148"/>
      <c r="L793" s="148"/>
      <c r="M793" s="148"/>
      <c r="N793" s="148"/>
      <c r="O793" s="148"/>
      <c r="AC793" s="148"/>
      <c r="AD793" s="94"/>
      <c r="AE793" s="94"/>
      <c r="AF793" s="94"/>
      <c r="AG793" s="94"/>
      <c r="AH793" s="94"/>
      <c r="AI793" s="94"/>
      <c r="AJ793" s="94"/>
      <c r="AK793" s="94"/>
      <c r="AL793" s="94"/>
      <c r="AM793" s="94"/>
      <c r="AN793" s="94"/>
      <c r="AO793" s="238"/>
      <c r="AP793" s="426"/>
      <c r="AQ793" s="223"/>
    </row>
    <row r="794" spans="1:43" s="15" customFormat="1">
      <c r="A794" s="105"/>
      <c r="B794" s="105"/>
      <c r="D794" s="97"/>
      <c r="E794" s="156"/>
      <c r="I794" s="148"/>
      <c r="J794" s="148"/>
      <c r="K794" s="148"/>
      <c r="L794" s="148"/>
      <c r="M794" s="148"/>
      <c r="N794" s="148"/>
      <c r="O794" s="148"/>
      <c r="AC794" s="148"/>
      <c r="AD794" s="94"/>
      <c r="AE794" s="94"/>
      <c r="AF794" s="94"/>
      <c r="AG794" s="94"/>
      <c r="AH794" s="94"/>
      <c r="AI794" s="94"/>
      <c r="AJ794" s="94"/>
      <c r="AK794" s="94"/>
      <c r="AL794" s="94"/>
      <c r="AM794" s="94"/>
      <c r="AN794" s="94"/>
      <c r="AO794" s="238"/>
      <c r="AP794" s="426"/>
      <c r="AQ794" s="223"/>
    </row>
    <row r="795" spans="1:43" s="15" customFormat="1">
      <c r="A795" s="105"/>
      <c r="B795" s="105"/>
      <c r="D795" s="97"/>
      <c r="E795" s="156"/>
      <c r="I795" s="148"/>
      <c r="J795" s="148"/>
      <c r="K795" s="148"/>
      <c r="L795" s="148"/>
      <c r="M795" s="148"/>
      <c r="N795" s="148"/>
      <c r="O795" s="148"/>
      <c r="AC795" s="148"/>
      <c r="AD795" s="94"/>
      <c r="AE795" s="94"/>
      <c r="AF795" s="94"/>
      <c r="AG795" s="94"/>
      <c r="AH795" s="94"/>
      <c r="AI795" s="94"/>
      <c r="AJ795" s="94"/>
      <c r="AK795" s="94"/>
      <c r="AL795" s="94"/>
      <c r="AM795" s="94"/>
      <c r="AN795" s="94"/>
      <c r="AO795" s="238"/>
      <c r="AP795" s="426"/>
      <c r="AQ795" s="223"/>
    </row>
    <row r="796" spans="1:43" s="15" customFormat="1">
      <c r="A796" s="105"/>
      <c r="B796" s="105"/>
      <c r="D796" s="97"/>
      <c r="E796" s="156"/>
      <c r="I796" s="148"/>
      <c r="J796" s="148"/>
      <c r="K796" s="148"/>
      <c r="L796" s="148"/>
      <c r="M796" s="148"/>
      <c r="N796" s="148"/>
      <c r="O796" s="148"/>
      <c r="AC796" s="148"/>
      <c r="AD796" s="94"/>
      <c r="AE796" s="94"/>
      <c r="AF796" s="94"/>
      <c r="AG796" s="94"/>
      <c r="AH796" s="94"/>
      <c r="AI796" s="94"/>
      <c r="AJ796" s="94"/>
      <c r="AK796" s="94"/>
      <c r="AL796" s="94"/>
      <c r="AM796" s="94"/>
      <c r="AN796" s="94"/>
      <c r="AO796" s="238"/>
      <c r="AP796" s="426"/>
      <c r="AQ796" s="223"/>
    </row>
    <row r="797" spans="1:43" s="15" customFormat="1">
      <c r="A797" s="105"/>
      <c r="B797" s="105"/>
      <c r="D797" s="97"/>
      <c r="E797" s="156"/>
      <c r="I797" s="148"/>
      <c r="J797" s="148"/>
      <c r="K797" s="148"/>
      <c r="L797" s="148"/>
      <c r="M797" s="148"/>
      <c r="N797" s="148"/>
      <c r="O797" s="148"/>
      <c r="AC797" s="148"/>
      <c r="AD797" s="94"/>
      <c r="AE797" s="94"/>
      <c r="AF797" s="94"/>
      <c r="AG797" s="94"/>
      <c r="AH797" s="94"/>
      <c r="AI797" s="94"/>
      <c r="AJ797" s="94"/>
      <c r="AK797" s="94"/>
      <c r="AL797" s="94"/>
      <c r="AM797" s="94"/>
      <c r="AN797" s="94"/>
      <c r="AO797" s="238"/>
      <c r="AP797" s="426"/>
      <c r="AQ797" s="223"/>
    </row>
    <row r="798" spans="1:43" s="15" customFormat="1">
      <c r="A798" s="105"/>
      <c r="B798" s="105"/>
      <c r="D798" s="97"/>
      <c r="E798" s="156"/>
      <c r="I798" s="148"/>
      <c r="J798" s="148"/>
      <c r="K798" s="148"/>
      <c r="L798" s="148"/>
      <c r="M798" s="148"/>
      <c r="N798" s="148"/>
      <c r="O798" s="148"/>
      <c r="AC798" s="148"/>
      <c r="AD798" s="94"/>
      <c r="AE798" s="94"/>
      <c r="AF798" s="94"/>
      <c r="AG798" s="94"/>
      <c r="AH798" s="94"/>
      <c r="AI798" s="94"/>
      <c r="AJ798" s="94"/>
      <c r="AK798" s="94"/>
      <c r="AL798" s="94"/>
      <c r="AM798" s="94"/>
      <c r="AN798" s="94"/>
      <c r="AO798" s="238"/>
      <c r="AP798" s="426"/>
      <c r="AQ798" s="223"/>
    </row>
    <row r="799" spans="1:43" s="15" customFormat="1">
      <c r="A799" s="105"/>
      <c r="B799" s="105"/>
      <c r="D799" s="97"/>
      <c r="E799" s="156"/>
      <c r="I799" s="148"/>
      <c r="J799" s="148"/>
      <c r="K799" s="148"/>
      <c r="L799" s="148"/>
      <c r="M799" s="148"/>
      <c r="N799" s="148"/>
      <c r="O799" s="148"/>
      <c r="AC799" s="148"/>
      <c r="AD799" s="94"/>
      <c r="AE799" s="94"/>
      <c r="AF799" s="94"/>
      <c r="AG799" s="94"/>
      <c r="AH799" s="94"/>
      <c r="AI799" s="94"/>
      <c r="AJ799" s="94"/>
      <c r="AK799" s="94"/>
      <c r="AL799" s="94"/>
      <c r="AM799" s="94"/>
      <c r="AN799" s="94"/>
      <c r="AO799" s="238"/>
      <c r="AP799" s="426"/>
      <c r="AQ799" s="223"/>
    </row>
    <row r="800" spans="1:43" s="15" customFormat="1">
      <c r="A800" s="105"/>
      <c r="B800" s="105"/>
      <c r="D800" s="97"/>
      <c r="E800" s="156"/>
      <c r="I800" s="148"/>
      <c r="J800" s="148"/>
      <c r="K800" s="148"/>
      <c r="L800" s="148"/>
      <c r="M800" s="148"/>
      <c r="N800" s="148"/>
      <c r="O800" s="148"/>
      <c r="AC800" s="148"/>
      <c r="AD800" s="94"/>
      <c r="AE800" s="94"/>
      <c r="AF800" s="94"/>
      <c r="AG800" s="94"/>
      <c r="AH800" s="94"/>
      <c r="AI800" s="94"/>
      <c r="AJ800" s="94"/>
      <c r="AK800" s="94"/>
      <c r="AL800" s="94"/>
      <c r="AM800" s="94"/>
      <c r="AN800" s="94"/>
      <c r="AO800" s="238"/>
      <c r="AP800" s="426"/>
      <c r="AQ800" s="223"/>
    </row>
    <row r="801" spans="1:43" s="15" customFormat="1">
      <c r="A801" s="105"/>
      <c r="B801" s="105"/>
      <c r="D801" s="97"/>
      <c r="E801" s="156"/>
      <c r="I801" s="148"/>
      <c r="J801" s="148"/>
      <c r="K801" s="148"/>
      <c r="L801" s="148"/>
      <c r="M801" s="148"/>
      <c r="N801" s="148"/>
      <c r="O801" s="148"/>
      <c r="AC801" s="148"/>
      <c r="AD801" s="94"/>
      <c r="AE801" s="94"/>
      <c r="AF801" s="94"/>
      <c r="AG801" s="94"/>
      <c r="AH801" s="94"/>
      <c r="AI801" s="94"/>
      <c r="AJ801" s="94"/>
      <c r="AK801" s="94"/>
      <c r="AL801" s="94"/>
      <c r="AM801" s="94"/>
      <c r="AN801" s="94"/>
      <c r="AO801" s="238"/>
      <c r="AP801" s="426"/>
      <c r="AQ801" s="223"/>
    </row>
    <row r="802" spans="1:43" s="15" customFormat="1">
      <c r="A802" s="105"/>
      <c r="B802" s="105"/>
      <c r="D802" s="97"/>
      <c r="E802" s="156"/>
      <c r="I802" s="148"/>
      <c r="J802" s="148"/>
      <c r="K802" s="148"/>
      <c r="L802" s="148"/>
      <c r="M802" s="148"/>
      <c r="N802" s="148"/>
      <c r="O802" s="148"/>
      <c r="AC802" s="148"/>
      <c r="AD802" s="94"/>
      <c r="AE802" s="94"/>
      <c r="AF802" s="94"/>
      <c r="AG802" s="94"/>
      <c r="AH802" s="94"/>
      <c r="AI802" s="94"/>
      <c r="AJ802" s="94"/>
      <c r="AK802" s="94"/>
      <c r="AL802" s="94"/>
      <c r="AM802" s="94"/>
      <c r="AN802" s="94"/>
      <c r="AO802" s="238"/>
      <c r="AP802" s="426"/>
      <c r="AQ802" s="223"/>
    </row>
    <row r="803" spans="1:43" s="15" customFormat="1">
      <c r="A803" s="105"/>
      <c r="B803" s="105"/>
      <c r="D803" s="97"/>
      <c r="E803" s="156"/>
      <c r="I803" s="148"/>
      <c r="J803" s="148"/>
      <c r="K803" s="148"/>
      <c r="L803" s="148"/>
      <c r="M803" s="148"/>
      <c r="N803" s="148"/>
      <c r="O803" s="148"/>
      <c r="AC803" s="148"/>
      <c r="AD803" s="94"/>
      <c r="AE803" s="94"/>
      <c r="AF803" s="94"/>
      <c r="AG803" s="94"/>
      <c r="AH803" s="94"/>
      <c r="AI803" s="94"/>
      <c r="AJ803" s="94"/>
      <c r="AK803" s="94"/>
      <c r="AL803" s="94"/>
      <c r="AM803" s="94"/>
      <c r="AN803" s="94"/>
      <c r="AO803" s="238"/>
      <c r="AP803" s="426"/>
      <c r="AQ803" s="223"/>
    </row>
    <row r="804" spans="1:43" s="15" customFormat="1">
      <c r="A804" s="105"/>
      <c r="B804" s="105"/>
      <c r="D804" s="97"/>
      <c r="E804" s="156"/>
      <c r="I804" s="148"/>
      <c r="J804" s="148"/>
      <c r="K804" s="148"/>
      <c r="L804" s="148"/>
      <c r="M804" s="148"/>
      <c r="N804" s="148"/>
      <c r="O804" s="148"/>
      <c r="AC804" s="148"/>
      <c r="AD804" s="94"/>
      <c r="AE804" s="94"/>
      <c r="AF804" s="94"/>
      <c r="AG804" s="94"/>
      <c r="AH804" s="94"/>
      <c r="AI804" s="94"/>
      <c r="AJ804" s="94"/>
      <c r="AK804" s="94"/>
      <c r="AL804" s="94"/>
      <c r="AM804" s="94"/>
      <c r="AN804" s="94"/>
      <c r="AO804" s="238"/>
      <c r="AP804" s="426"/>
      <c r="AQ804" s="223"/>
    </row>
    <row r="805" spans="1:43" s="15" customFormat="1">
      <c r="A805" s="105"/>
      <c r="B805" s="105"/>
      <c r="D805" s="97"/>
      <c r="E805" s="156"/>
      <c r="I805" s="148"/>
      <c r="J805" s="148"/>
      <c r="K805" s="148"/>
      <c r="L805" s="148"/>
      <c r="M805" s="148"/>
      <c r="N805" s="148"/>
      <c r="O805" s="148"/>
      <c r="AC805" s="148"/>
      <c r="AD805" s="94"/>
      <c r="AE805" s="94"/>
      <c r="AF805" s="94"/>
      <c r="AG805" s="94"/>
      <c r="AH805" s="94"/>
      <c r="AI805" s="94"/>
      <c r="AJ805" s="94"/>
      <c r="AK805" s="94"/>
      <c r="AL805" s="94"/>
      <c r="AM805" s="94"/>
      <c r="AN805" s="94"/>
      <c r="AO805" s="238"/>
      <c r="AP805" s="426"/>
      <c r="AQ805" s="223"/>
    </row>
    <row r="806" spans="1:43" s="15" customFormat="1">
      <c r="A806" s="105"/>
      <c r="B806" s="105"/>
      <c r="D806" s="97"/>
      <c r="E806" s="156"/>
      <c r="I806" s="148"/>
      <c r="J806" s="148"/>
      <c r="K806" s="148"/>
      <c r="L806" s="148"/>
      <c r="M806" s="148"/>
      <c r="N806" s="148"/>
      <c r="O806" s="148"/>
      <c r="AC806" s="148"/>
      <c r="AD806" s="94"/>
      <c r="AE806" s="94"/>
      <c r="AF806" s="94"/>
      <c r="AG806" s="94"/>
      <c r="AH806" s="94"/>
      <c r="AI806" s="94"/>
      <c r="AJ806" s="94"/>
      <c r="AK806" s="94"/>
      <c r="AL806" s="94"/>
      <c r="AM806" s="94"/>
      <c r="AN806" s="94"/>
      <c r="AO806" s="238"/>
      <c r="AP806" s="426"/>
      <c r="AQ806" s="223"/>
    </row>
    <row r="807" spans="1:43" s="15" customFormat="1">
      <c r="A807" s="105"/>
      <c r="B807" s="105"/>
      <c r="D807" s="97"/>
      <c r="E807" s="156"/>
      <c r="I807" s="148"/>
      <c r="J807" s="148"/>
      <c r="K807" s="148"/>
      <c r="L807" s="148"/>
      <c r="M807" s="148"/>
      <c r="N807" s="148"/>
      <c r="O807" s="148"/>
      <c r="AC807" s="148"/>
      <c r="AD807" s="94"/>
      <c r="AE807" s="94"/>
      <c r="AF807" s="94"/>
      <c r="AG807" s="94"/>
      <c r="AH807" s="94"/>
      <c r="AI807" s="94"/>
      <c r="AJ807" s="94"/>
      <c r="AK807" s="94"/>
      <c r="AL807" s="94"/>
      <c r="AM807" s="94"/>
      <c r="AN807" s="94"/>
      <c r="AO807" s="238"/>
      <c r="AP807" s="426"/>
      <c r="AQ807" s="223"/>
    </row>
    <row r="808" spans="1:43" s="15" customFormat="1">
      <c r="A808" s="105"/>
      <c r="B808" s="105"/>
      <c r="D808" s="97"/>
      <c r="E808" s="156"/>
      <c r="I808" s="148"/>
      <c r="J808" s="148"/>
      <c r="K808" s="148"/>
      <c r="L808" s="148"/>
      <c r="M808" s="148"/>
      <c r="N808" s="148"/>
      <c r="O808" s="148"/>
      <c r="AC808" s="148"/>
      <c r="AD808" s="94"/>
      <c r="AE808" s="94"/>
      <c r="AF808" s="94"/>
      <c r="AG808" s="94"/>
      <c r="AH808" s="94"/>
      <c r="AI808" s="94"/>
      <c r="AJ808" s="94"/>
      <c r="AK808" s="94"/>
      <c r="AL808" s="94"/>
      <c r="AM808" s="94"/>
      <c r="AN808" s="94"/>
      <c r="AO808" s="238"/>
      <c r="AP808" s="426"/>
      <c r="AQ808" s="223"/>
    </row>
    <row r="809" spans="1:43" s="15" customFormat="1">
      <c r="A809" s="105"/>
      <c r="B809" s="105"/>
      <c r="D809" s="97"/>
      <c r="E809" s="156"/>
      <c r="I809" s="148"/>
      <c r="J809" s="148"/>
      <c r="K809" s="148"/>
      <c r="L809" s="148"/>
      <c r="M809" s="148"/>
      <c r="N809" s="148"/>
      <c r="O809" s="148"/>
      <c r="AC809" s="148"/>
      <c r="AD809" s="94"/>
      <c r="AE809" s="94"/>
      <c r="AF809" s="94"/>
      <c r="AG809" s="94"/>
      <c r="AH809" s="94"/>
      <c r="AI809" s="94"/>
      <c r="AJ809" s="94"/>
      <c r="AK809" s="94"/>
      <c r="AL809" s="94"/>
      <c r="AM809" s="94"/>
      <c r="AN809" s="94"/>
      <c r="AO809" s="238"/>
      <c r="AP809" s="426"/>
      <c r="AQ809" s="223"/>
    </row>
    <row r="810" spans="1:43" s="15" customFormat="1">
      <c r="A810" s="105"/>
      <c r="B810" s="105"/>
      <c r="D810" s="97"/>
      <c r="E810" s="156"/>
      <c r="I810" s="148"/>
      <c r="J810" s="148"/>
      <c r="K810" s="148"/>
      <c r="L810" s="148"/>
      <c r="M810" s="148"/>
      <c r="N810" s="148"/>
      <c r="O810" s="148"/>
      <c r="AC810" s="148"/>
      <c r="AD810" s="94"/>
      <c r="AE810" s="94"/>
      <c r="AF810" s="94"/>
      <c r="AG810" s="94"/>
      <c r="AH810" s="94"/>
      <c r="AI810" s="94"/>
      <c r="AJ810" s="94"/>
      <c r="AK810" s="94"/>
      <c r="AL810" s="94"/>
      <c r="AM810" s="94"/>
      <c r="AN810" s="94"/>
      <c r="AO810" s="238"/>
      <c r="AP810" s="426"/>
      <c r="AQ810" s="223"/>
    </row>
    <row r="811" spans="1:43" s="15" customFormat="1">
      <c r="A811" s="105"/>
      <c r="B811" s="105"/>
      <c r="D811" s="97"/>
      <c r="E811" s="156"/>
      <c r="I811" s="148"/>
      <c r="J811" s="148"/>
      <c r="K811" s="148"/>
      <c r="L811" s="148"/>
      <c r="M811" s="148"/>
      <c r="N811" s="148"/>
      <c r="O811" s="148"/>
      <c r="AC811" s="148"/>
      <c r="AD811" s="94"/>
      <c r="AE811" s="94"/>
      <c r="AF811" s="94"/>
      <c r="AG811" s="94"/>
      <c r="AH811" s="94"/>
      <c r="AI811" s="94"/>
      <c r="AJ811" s="94"/>
      <c r="AK811" s="94"/>
      <c r="AL811" s="94"/>
      <c r="AM811" s="94"/>
      <c r="AN811" s="94"/>
      <c r="AO811" s="238"/>
      <c r="AP811" s="426"/>
      <c r="AQ811" s="223"/>
    </row>
    <row r="812" spans="1:43" s="15" customFormat="1">
      <c r="A812" s="105"/>
      <c r="B812" s="105"/>
      <c r="D812" s="97"/>
      <c r="E812" s="156"/>
      <c r="I812" s="148"/>
      <c r="J812" s="148"/>
      <c r="K812" s="148"/>
      <c r="L812" s="148"/>
      <c r="M812" s="148"/>
      <c r="N812" s="148"/>
      <c r="O812" s="148"/>
      <c r="AC812" s="148"/>
      <c r="AD812" s="94"/>
      <c r="AE812" s="94"/>
      <c r="AF812" s="94"/>
      <c r="AG812" s="94"/>
      <c r="AH812" s="94"/>
      <c r="AI812" s="94"/>
      <c r="AJ812" s="94"/>
      <c r="AK812" s="94"/>
      <c r="AL812" s="94"/>
      <c r="AM812" s="94"/>
      <c r="AN812" s="94"/>
      <c r="AO812" s="238"/>
      <c r="AP812" s="426"/>
      <c r="AQ812" s="223"/>
    </row>
    <row r="813" spans="1:43" s="15" customFormat="1">
      <c r="A813" s="105"/>
      <c r="B813" s="105"/>
      <c r="D813" s="97"/>
      <c r="E813" s="156"/>
      <c r="I813" s="148"/>
      <c r="J813" s="148"/>
      <c r="K813" s="148"/>
      <c r="L813" s="148"/>
      <c r="M813" s="148"/>
      <c r="N813" s="148"/>
      <c r="O813" s="148"/>
      <c r="AC813" s="148"/>
      <c r="AD813" s="94"/>
      <c r="AE813" s="94"/>
      <c r="AF813" s="94"/>
      <c r="AG813" s="94"/>
      <c r="AH813" s="94"/>
      <c r="AI813" s="94"/>
      <c r="AJ813" s="94"/>
      <c r="AK813" s="94"/>
      <c r="AL813" s="94"/>
      <c r="AM813" s="94"/>
      <c r="AN813" s="94"/>
      <c r="AO813" s="238"/>
      <c r="AP813" s="426"/>
      <c r="AQ813" s="223"/>
    </row>
    <row r="814" spans="1:43" s="15" customFormat="1">
      <c r="A814" s="105"/>
      <c r="B814" s="105"/>
      <c r="D814" s="97"/>
      <c r="E814" s="156"/>
      <c r="I814" s="148"/>
      <c r="J814" s="148"/>
      <c r="K814" s="148"/>
      <c r="L814" s="148"/>
      <c r="M814" s="148"/>
      <c r="N814" s="148"/>
      <c r="O814" s="148"/>
      <c r="AC814" s="148"/>
      <c r="AD814" s="94"/>
      <c r="AE814" s="94"/>
      <c r="AF814" s="94"/>
      <c r="AG814" s="94"/>
      <c r="AH814" s="94"/>
      <c r="AI814" s="94"/>
      <c r="AJ814" s="94"/>
      <c r="AK814" s="94"/>
      <c r="AL814" s="94"/>
      <c r="AM814" s="94"/>
      <c r="AN814" s="94"/>
      <c r="AO814" s="238"/>
      <c r="AP814" s="426"/>
      <c r="AQ814" s="223"/>
    </row>
    <row r="815" spans="1:43" s="15" customFormat="1">
      <c r="A815" s="105"/>
      <c r="B815" s="105"/>
      <c r="D815" s="97"/>
      <c r="E815" s="156"/>
      <c r="I815" s="148"/>
      <c r="J815" s="148"/>
      <c r="K815" s="148"/>
      <c r="L815" s="148"/>
      <c r="M815" s="148"/>
      <c r="N815" s="148"/>
      <c r="O815" s="148"/>
      <c r="AC815" s="148"/>
      <c r="AD815" s="94"/>
      <c r="AE815" s="94"/>
      <c r="AF815" s="94"/>
      <c r="AG815" s="94"/>
      <c r="AH815" s="94"/>
      <c r="AI815" s="94"/>
      <c r="AJ815" s="94"/>
      <c r="AK815" s="94"/>
      <c r="AL815" s="94"/>
      <c r="AM815" s="94"/>
      <c r="AN815" s="94"/>
      <c r="AO815" s="238"/>
      <c r="AP815" s="426"/>
      <c r="AQ815" s="223"/>
    </row>
    <row r="816" spans="1:43" s="15" customFormat="1">
      <c r="A816" s="105"/>
      <c r="B816" s="105"/>
      <c r="D816" s="97"/>
      <c r="E816" s="156"/>
      <c r="I816" s="148"/>
      <c r="J816" s="148"/>
      <c r="K816" s="148"/>
      <c r="L816" s="148"/>
      <c r="M816" s="148"/>
      <c r="N816" s="148"/>
      <c r="O816" s="148"/>
      <c r="AC816" s="148"/>
      <c r="AD816" s="94"/>
      <c r="AE816" s="94"/>
      <c r="AF816" s="94"/>
      <c r="AG816" s="94"/>
      <c r="AH816" s="94"/>
      <c r="AI816" s="94"/>
      <c r="AJ816" s="94"/>
      <c r="AK816" s="94"/>
      <c r="AL816" s="94"/>
      <c r="AM816" s="94"/>
      <c r="AN816" s="94"/>
      <c r="AO816" s="238"/>
      <c r="AP816" s="426"/>
      <c r="AQ816" s="223"/>
    </row>
    <row r="817" spans="1:43" s="15" customFormat="1">
      <c r="A817" s="105"/>
      <c r="B817" s="105"/>
      <c r="D817" s="97"/>
      <c r="E817" s="156"/>
      <c r="I817" s="148"/>
      <c r="J817" s="148"/>
      <c r="K817" s="148"/>
      <c r="L817" s="148"/>
      <c r="M817" s="148"/>
      <c r="N817" s="148"/>
      <c r="O817" s="148"/>
      <c r="AC817" s="148"/>
      <c r="AD817" s="94"/>
      <c r="AE817" s="94"/>
      <c r="AF817" s="94"/>
      <c r="AG817" s="94"/>
      <c r="AH817" s="94"/>
      <c r="AI817" s="94"/>
      <c r="AJ817" s="94"/>
      <c r="AK817" s="94"/>
      <c r="AL817" s="94"/>
      <c r="AM817" s="94"/>
      <c r="AN817" s="94"/>
      <c r="AO817" s="238"/>
      <c r="AP817" s="426"/>
      <c r="AQ817" s="223"/>
    </row>
    <row r="818" spans="1:43" s="15" customFormat="1">
      <c r="A818" s="105"/>
      <c r="B818" s="105"/>
      <c r="D818" s="97"/>
      <c r="E818" s="156"/>
      <c r="I818" s="148"/>
      <c r="J818" s="148"/>
      <c r="K818" s="148"/>
      <c r="L818" s="148"/>
      <c r="M818" s="148"/>
      <c r="N818" s="148"/>
      <c r="O818" s="148"/>
      <c r="AC818" s="148"/>
      <c r="AD818" s="94"/>
      <c r="AE818" s="94"/>
      <c r="AF818" s="94"/>
      <c r="AG818" s="94"/>
      <c r="AH818" s="94"/>
      <c r="AI818" s="94"/>
      <c r="AJ818" s="94"/>
      <c r="AK818" s="94"/>
      <c r="AL818" s="94"/>
      <c r="AM818" s="94"/>
      <c r="AN818" s="94"/>
      <c r="AO818" s="238"/>
      <c r="AP818" s="426"/>
      <c r="AQ818" s="223"/>
    </row>
    <row r="819" spans="1:43" s="15" customFormat="1">
      <c r="A819" s="105"/>
      <c r="B819" s="105"/>
      <c r="D819" s="97"/>
      <c r="E819" s="156"/>
      <c r="I819" s="148"/>
      <c r="J819" s="148"/>
      <c r="K819" s="148"/>
      <c r="L819" s="148"/>
      <c r="M819" s="148"/>
      <c r="N819" s="148"/>
      <c r="O819" s="148"/>
      <c r="AC819" s="148"/>
      <c r="AD819" s="94"/>
      <c r="AE819" s="94"/>
      <c r="AF819" s="94"/>
      <c r="AG819" s="94"/>
      <c r="AH819" s="94"/>
      <c r="AI819" s="94"/>
      <c r="AJ819" s="94"/>
      <c r="AK819" s="94"/>
      <c r="AL819" s="94"/>
      <c r="AM819" s="94"/>
      <c r="AN819" s="94"/>
      <c r="AO819" s="238"/>
      <c r="AP819" s="426"/>
      <c r="AQ819" s="223"/>
    </row>
    <row r="820" spans="1:43" s="15" customFormat="1">
      <c r="A820" s="105"/>
      <c r="B820" s="105"/>
      <c r="D820" s="97"/>
      <c r="E820" s="156"/>
      <c r="I820" s="148"/>
      <c r="J820" s="148"/>
      <c r="K820" s="148"/>
      <c r="L820" s="148"/>
      <c r="M820" s="148"/>
      <c r="N820" s="148"/>
      <c r="O820" s="148"/>
      <c r="AC820" s="148"/>
      <c r="AD820" s="94"/>
      <c r="AE820" s="94"/>
      <c r="AF820" s="94"/>
      <c r="AG820" s="94"/>
      <c r="AH820" s="94"/>
      <c r="AI820" s="94"/>
      <c r="AJ820" s="94"/>
      <c r="AK820" s="94"/>
      <c r="AL820" s="94"/>
      <c r="AM820" s="94"/>
      <c r="AN820" s="94"/>
      <c r="AO820" s="238"/>
      <c r="AP820" s="426"/>
      <c r="AQ820" s="223"/>
    </row>
    <row r="821" spans="1:43" s="15" customFormat="1">
      <c r="A821" s="105"/>
      <c r="B821" s="105"/>
      <c r="D821" s="97"/>
      <c r="E821" s="156"/>
      <c r="I821" s="148"/>
      <c r="J821" s="148"/>
      <c r="K821" s="148"/>
      <c r="L821" s="148"/>
      <c r="M821" s="148"/>
      <c r="N821" s="148"/>
      <c r="O821" s="148"/>
      <c r="AC821" s="148"/>
      <c r="AD821" s="94"/>
      <c r="AE821" s="94"/>
      <c r="AF821" s="94"/>
      <c r="AG821" s="94"/>
      <c r="AH821" s="94"/>
      <c r="AI821" s="94"/>
      <c r="AJ821" s="94"/>
      <c r="AK821" s="94"/>
      <c r="AL821" s="94"/>
      <c r="AM821" s="94"/>
      <c r="AN821" s="94"/>
      <c r="AO821" s="238"/>
      <c r="AP821" s="426"/>
      <c r="AQ821" s="223"/>
    </row>
    <row r="822" spans="1:43" s="15" customFormat="1">
      <c r="A822" s="105"/>
      <c r="B822" s="105"/>
      <c r="D822" s="97"/>
      <c r="E822" s="156"/>
      <c r="I822" s="148"/>
      <c r="J822" s="148"/>
      <c r="K822" s="148"/>
      <c r="L822" s="148"/>
      <c r="M822" s="148"/>
      <c r="N822" s="148"/>
      <c r="O822" s="148"/>
      <c r="AC822" s="148"/>
      <c r="AD822" s="94"/>
      <c r="AE822" s="94"/>
      <c r="AF822" s="94"/>
      <c r="AG822" s="94"/>
      <c r="AH822" s="94"/>
      <c r="AI822" s="94"/>
      <c r="AJ822" s="94"/>
      <c r="AK822" s="94"/>
      <c r="AL822" s="94"/>
      <c r="AM822" s="94"/>
      <c r="AN822" s="94"/>
      <c r="AO822" s="238"/>
      <c r="AP822" s="426"/>
      <c r="AQ822" s="223"/>
    </row>
    <row r="823" spans="1:43" s="15" customFormat="1">
      <c r="A823" s="105"/>
      <c r="B823" s="105"/>
      <c r="D823" s="97"/>
      <c r="E823" s="156"/>
      <c r="I823" s="148"/>
      <c r="J823" s="148"/>
      <c r="K823" s="148"/>
      <c r="L823" s="148"/>
      <c r="M823" s="148"/>
      <c r="N823" s="148"/>
      <c r="O823" s="148"/>
      <c r="AC823" s="148"/>
      <c r="AD823" s="94"/>
      <c r="AE823" s="94"/>
      <c r="AF823" s="94"/>
      <c r="AG823" s="94"/>
      <c r="AH823" s="94"/>
      <c r="AI823" s="94"/>
      <c r="AJ823" s="94"/>
      <c r="AK823" s="94"/>
      <c r="AL823" s="94"/>
      <c r="AM823" s="94"/>
      <c r="AN823" s="94"/>
      <c r="AO823" s="238"/>
      <c r="AP823" s="426"/>
      <c r="AQ823" s="223"/>
    </row>
    <row r="824" spans="1:43" s="15" customFormat="1">
      <c r="A824" s="105"/>
      <c r="B824" s="105"/>
      <c r="D824" s="97"/>
      <c r="E824" s="156"/>
      <c r="I824" s="148"/>
      <c r="J824" s="148"/>
      <c r="K824" s="148"/>
      <c r="L824" s="148"/>
      <c r="M824" s="148"/>
      <c r="N824" s="148"/>
      <c r="O824" s="148"/>
      <c r="AC824" s="148"/>
      <c r="AD824" s="94"/>
      <c r="AE824" s="94"/>
      <c r="AF824" s="94"/>
      <c r="AG824" s="94"/>
      <c r="AH824" s="94"/>
      <c r="AI824" s="94"/>
      <c r="AJ824" s="94"/>
      <c r="AK824" s="94"/>
      <c r="AL824" s="94"/>
      <c r="AM824" s="94"/>
      <c r="AN824" s="94"/>
      <c r="AO824" s="238"/>
      <c r="AP824" s="426"/>
      <c r="AQ824" s="223"/>
    </row>
    <row r="825" spans="1:43" s="15" customFormat="1">
      <c r="A825" s="105"/>
      <c r="B825" s="105"/>
      <c r="D825" s="97"/>
      <c r="E825" s="156"/>
      <c r="I825" s="148"/>
      <c r="J825" s="148"/>
      <c r="K825" s="148"/>
      <c r="L825" s="148"/>
      <c r="M825" s="148"/>
      <c r="N825" s="148"/>
      <c r="O825" s="148"/>
      <c r="AC825" s="148"/>
      <c r="AD825" s="94"/>
      <c r="AE825" s="94"/>
      <c r="AF825" s="94"/>
      <c r="AG825" s="94"/>
      <c r="AH825" s="94"/>
      <c r="AI825" s="94"/>
      <c r="AJ825" s="94"/>
      <c r="AK825" s="94"/>
      <c r="AL825" s="94"/>
      <c r="AM825" s="94"/>
      <c r="AN825" s="94"/>
      <c r="AO825" s="238"/>
      <c r="AP825" s="426"/>
      <c r="AQ825" s="223"/>
    </row>
    <row r="826" spans="1:43" s="15" customFormat="1">
      <c r="A826" s="105"/>
      <c r="B826" s="105"/>
      <c r="D826" s="97"/>
      <c r="E826" s="156"/>
      <c r="I826" s="148"/>
      <c r="J826" s="148"/>
      <c r="K826" s="148"/>
      <c r="L826" s="148"/>
      <c r="M826" s="148"/>
      <c r="N826" s="148"/>
      <c r="O826" s="148"/>
      <c r="AC826" s="148"/>
      <c r="AD826" s="94"/>
      <c r="AE826" s="94"/>
      <c r="AF826" s="94"/>
      <c r="AG826" s="94"/>
      <c r="AH826" s="94"/>
      <c r="AI826" s="94"/>
      <c r="AJ826" s="94"/>
      <c r="AK826" s="94"/>
      <c r="AL826" s="94"/>
      <c r="AM826" s="94"/>
      <c r="AN826" s="94"/>
      <c r="AO826" s="238"/>
      <c r="AP826" s="426"/>
      <c r="AQ826" s="223"/>
    </row>
    <row r="827" spans="1:43" s="15" customFormat="1">
      <c r="A827" s="105"/>
      <c r="B827" s="105"/>
      <c r="D827" s="97"/>
      <c r="E827" s="156"/>
      <c r="I827" s="148"/>
      <c r="J827" s="148"/>
      <c r="K827" s="148"/>
      <c r="L827" s="148"/>
      <c r="M827" s="148"/>
      <c r="N827" s="148"/>
      <c r="O827" s="148"/>
      <c r="AC827" s="148"/>
      <c r="AD827" s="94"/>
      <c r="AE827" s="94"/>
      <c r="AF827" s="94"/>
      <c r="AG827" s="94"/>
      <c r="AH827" s="94"/>
      <c r="AI827" s="94"/>
      <c r="AJ827" s="94"/>
      <c r="AK827" s="94"/>
      <c r="AL827" s="94"/>
      <c r="AM827" s="94"/>
      <c r="AN827" s="94"/>
      <c r="AO827" s="238"/>
      <c r="AP827" s="426"/>
      <c r="AQ827" s="223"/>
    </row>
    <row r="828" spans="1:43" s="15" customFormat="1">
      <c r="A828" s="105"/>
      <c r="B828" s="105"/>
      <c r="D828" s="97"/>
      <c r="E828" s="156"/>
      <c r="I828" s="148"/>
      <c r="J828" s="148"/>
      <c r="K828" s="148"/>
      <c r="L828" s="148"/>
      <c r="M828" s="148"/>
      <c r="N828" s="148"/>
      <c r="O828" s="148"/>
      <c r="AC828" s="148"/>
      <c r="AD828" s="94"/>
      <c r="AE828" s="94"/>
      <c r="AF828" s="94"/>
      <c r="AG828" s="94"/>
      <c r="AH828" s="94"/>
      <c r="AI828" s="94"/>
      <c r="AJ828" s="94"/>
      <c r="AK828" s="94"/>
      <c r="AL828" s="94"/>
      <c r="AM828" s="94"/>
      <c r="AN828" s="94"/>
      <c r="AO828" s="238"/>
      <c r="AP828" s="426"/>
      <c r="AQ828" s="223"/>
    </row>
    <row r="829" spans="1:43" s="15" customFormat="1">
      <c r="A829" s="105"/>
      <c r="B829" s="105"/>
      <c r="D829" s="97"/>
      <c r="E829" s="156"/>
      <c r="I829" s="148"/>
      <c r="J829" s="148"/>
      <c r="K829" s="148"/>
      <c r="L829" s="148"/>
      <c r="M829" s="148"/>
      <c r="N829" s="148"/>
      <c r="O829" s="148"/>
      <c r="AC829" s="148"/>
      <c r="AD829" s="94"/>
      <c r="AE829" s="94"/>
      <c r="AF829" s="94"/>
      <c r="AG829" s="94"/>
      <c r="AH829" s="94"/>
      <c r="AI829" s="94"/>
      <c r="AJ829" s="94"/>
      <c r="AK829" s="94"/>
      <c r="AL829" s="94"/>
      <c r="AM829" s="94"/>
      <c r="AN829" s="94"/>
      <c r="AO829" s="238"/>
      <c r="AP829" s="426"/>
      <c r="AQ829" s="223"/>
    </row>
    <row r="830" spans="1:43" s="15" customFormat="1">
      <c r="A830" s="105"/>
      <c r="B830" s="105"/>
      <c r="D830" s="97"/>
      <c r="E830" s="156"/>
      <c r="I830" s="148"/>
      <c r="J830" s="148"/>
      <c r="K830" s="148"/>
      <c r="L830" s="148"/>
      <c r="M830" s="148"/>
      <c r="N830" s="148"/>
      <c r="O830" s="148"/>
      <c r="AC830" s="148"/>
      <c r="AD830" s="94"/>
      <c r="AE830" s="94"/>
      <c r="AF830" s="94"/>
      <c r="AG830" s="94"/>
      <c r="AH830" s="94"/>
      <c r="AI830" s="94"/>
      <c r="AJ830" s="94"/>
      <c r="AK830" s="94"/>
      <c r="AL830" s="94"/>
      <c r="AM830" s="94"/>
      <c r="AN830" s="94"/>
      <c r="AO830" s="238"/>
      <c r="AP830" s="426"/>
      <c r="AQ830" s="223"/>
    </row>
    <row r="831" spans="1:43" s="15" customFormat="1">
      <c r="A831" s="105"/>
      <c r="B831" s="105"/>
      <c r="D831" s="97"/>
      <c r="E831" s="156"/>
      <c r="I831" s="148"/>
      <c r="J831" s="148"/>
      <c r="K831" s="148"/>
      <c r="L831" s="148"/>
      <c r="M831" s="148"/>
      <c r="N831" s="148"/>
      <c r="O831" s="148"/>
      <c r="AC831" s="148"/>
      <c r="AD831" s="94"/>
      <c r="AE831" s="94"/>
      <c r="AF831" s="94"/>
      <c r="AG831" s="94"/>
      <c r="AH831" s="94"/>
      <c r="AI831" s="94"/>
      <c r="AJ831" s="94"/>
      <c r="AK831" s="94"/>
      <c r="AL831" s="94"/>
      <c r="AM831" s="94"/>
      <c r="AN831" s="94"/>
      <c r="AO831" s="238"/>
      <c r="AP831" s="426"/>
      <c r="AQ831" s="223"/>
    </row>
    <row r="832" spans="1:43" s="15" customFormat="1">
      <c r="A832" s="105"/>
      <c r="B832" s="105"/>
      <c r="D832" s="97"/>
      <c r="E832" s="156"/>
      <c r="I832" s="148"/>
      <c r="J832" s="148"/>
      <c r="K832" s="148"/>
      <c r="L832" s="148"/>
      <c r="M832" s="148"/>
      <c r="N832" s="148"/>
      <c r="O832" s="148"/>
      <c r="AC832" s="148"/>
      <c r="AD832" s="94"/>
      <c r="AE832" s="94"/>
      <c r="AF832" s="94"/>
      <c r="AG832" s="94"/>
      <c r="AH832" s="94"/>
      <c r="AI832" s="94"/>
      <c r="AJ832" s="94"/>
      <c r="AK832" s="94"/>
      <c r="AL832" s="94"/>
      <c r="AM832" s="94"/>
      <c r="AN832" s="94"/>
      <c r="AO832" s="238"/>
      <c r="AP832" s="426"/>
      <c r="AQ832" s="223"/>
    </row>
    <row r="833" spans="1:43" s="15" customFormat="1">
      <c r="A833" s="105"/>
      <c r="B833" s="105"/>
      <c r="D833" s="97"/>
      <c r="E833" s="156"/>
      <c r="I833" s="148"/>
      <c r="J833" s="148"/>
      <c r="K833" s="148"/>
      <c r="L833" s="148"/>
      <c r="M833" s="148"/>
      <c r="N833" s="148"/>
      <c r="O833" s="148"/>
      <c r="AC833" s="148"/>
      <c r="AD833" s="94"/>
      <c r="AE833" s="94"/>
      <c r="AF833" s="94"/>
      <c r="AG833" s="94"/>
      <c r="AH833" s="94"/>
      <c r="AI833" s="94"/>
      <c r="AJ833" s="94"/>
      <c r="AK833" s="94"/>
      <c r="AL833" s="94"/>
      <c r="AM833" s="94"/>
      <c r="AN833" s="94"/>
      <c r="AO833" s="238"/>
      <c r="AP833" s="426"/>
      <c r="AQ833" s="223"/>
    </row>
    <row r="834" spans="1:43" s="15" customFormat="1">
      <c r="A834" s="105"/>
      <c r="B834" s="105"/>
      <c r="D834" s="97"/>
      <c r="E834" s="156"/>
      <c r="I834" s="148"/>
      <c r="J834" s="148"/>
      <c r="K834" s="148"/>
      <c r="L834" s="148"/>
      <c r="M834" s="148"/>
      <c r="N834" s="148"/>
      <c r="O834" s="148"/>
      <c r="AC834" s="148"/>
      <c r="AD834" s="94"/>
      <c r="AE834" s="94"/>
      <c r="AF834" s="94"/>
      <c r="AG834" s="94"/>
      <c r="AH834" s="94"/>
      <c r="AI834" s="94"/>
      <c r="AJ834" s="94"/>
      <c r="AK834" s="94"/>
      <c r="AL834" s="94"/>
      <c r="AM834" s="94"/>
      <c r="AN834" s="94"/>
      <c r="AO834" s="238"/>
      <c r="AP834" s="426"/>
      <c r="AQ834" s="223"/>
    </row>
    <row r="835" spans="1:43" s="15" customFormat="1">
      <c r="A835" s="105"/>
      <c r="B835" s="105"/>
      <c r="D835" s="97"/>
      <c r="E835" s="156"/>
      <c r="I835" s="148"/>
      <c r="J835" s="148"/>
      <c r="K835" s="148"/>
      <c r="L835" s="148"/>
      <c r="M835" s="148"/>
      <c r="N835" s="148"/>
      <c r="O835" s="148"/>
      <c r="AC835" s="148"/>
      <c r="AD835" s="94"/>
      <c r="AE835" s="94"/>
      <c r="AF835" s="94"/>
      <c r="AG835" s="94"/>
      <c r="AH835" s="94"/>
      <c r="AI835" s="94"/>
      <c r="AJ835" s="94"/>
      <c r="AK835" s="94"/>
      <c r="AL835" s="94"/>
      <c r="AM835" s="94"/>
      <c r="AN835" s="94"/>
      <c r="AO835" s="238"/>
      <c r="AP835" s="426"/>
      <c r="AQ835" s="223"/>
    </row>
    <row r="836" spans="1:43" s="15" customFormat="1">
      <c r="A836" s="105"/>
      <c r="B836" s="105"/>
      <c r="D836" s="97"/>
      <c r="E836" s="156"/>
      <c r="I836" s="148"/>
      <c r="J836" s="148"/>
      <c r="K836" s="148"/>
      <c r="L836" s="148"/>
      <c r="M836" s="148"/>
      <c r="N836" s="148"/>
      <c r="O836" s="148"/>
      <c r="AC836" s="148"/>
      <c r="AD836" s="94"/>
      <c r="AE836" s="94"/>
      <c r="AF836" s="94"/>
      <c r="AG836" s="94"/>
      <c r="AH836" s="94"/>
      <c r="AI836" s="94"/>
      <c r="AJ836" s="94"/>
      <c r="AK836" s="94"/>
      <c r="AL836" s="94"/>
      <c r="AM836" s="94"/>
      <c r="AN836" s="94"/>
      <c r="AO836" s="238"/>
      <c r="AP836" s="426"/>
      <c r="AQ836" s="223"/>
    </row>
    <row r="837" spans="1:43" s="15" customFormat="1">
      <c r="A837" s="105"/>
      <c r="B837" s="105"/>
      <c r="D837" s="97"/>
      <c r="E837" s="156"/>
      <c r="I837" s="148"/>
      <c r="J837" s="148"/>
      <c r="K837" s="148"/>
      <c r="L837" s="148"/>
      <c r="M837" s="148"/>
      <c r="N837" s="148"/>
      <c r="O837" s="148"/>
      <c r="AC837" s="148"/>
      <c r="AD837" s="94"/>
      <c r="AE837" s="94"/>
      <c r="AF837" s="94"/>
      <c r="AG837" s="94"/>
      <c r="AH837" s="94"/>
      <c r="AI837" s="94"/>
      <c r="AJ837" s="94"/>
      <c r="AK837" s="94"/>
      <c r="AL837" s="94"/>
      <c r="AM837" s="94"/>
      <c r="AN837" s="94"/>
      <c r="AO837" s="238"/>
      <c r="AP837" s="426"/>
      <c r="AQ837" s="223"/>
    </row>
    <row r="838" spans="1:43" s="15" customFormat="1">
      <c r="A838" s="105"/>
      <c r="B838" s="105"/>
      <c r="D838" s="97"/>
      <c r="E838" s="156"/>
      <c r="I838" s="148"/>
      <c r="J838" s="148"/>
      <c r="K838" s="148"/>
      <c r="L838" s="148"/>
      <c r="M838" s="148"/>
      <c r="N838" s="148"/>
      <c r="O838" s="148"/>
      <c r="AC838" s="148"/>
      <c r="AD838" s="94"/>
      <c r="AE838" s="94"/>
      <c r="AF838" s="94"/>
      <c r="AG838" s="94"/>
      <c r="AH838" s="94"/>
      <c r="AI838" s="94"/>
      <c r="AJ838" s="94"/>
      <c r="AK838" s="94"/>
      <c r="AL838" s="94"/>
      <c r="AM838" s="94"/>
      <c r="AN838" s="94"/>
      <c r="AO838" s="238"/>
      <c r="AP838" s="426"/>
      <c r="AQ838" s="223"/>
    </row>
    <row r="839" spans="1:43" s="15" customFormat="1">
      <c r="A839" s="105"/>
      <c r="B839" s="105"/>
      <c r="D839" s="97"/>
      <c r="E839" s="156"/>
      <c r="I839" s="148"/>
      <c r="J839" s="148"/>
      <c r="K839" s="148"/>
      <c r="L839" s="148"/>
      <c r="M839" s="148"/>
      <c r="N839" s="148"/>
      <c r="O839" s="148"/>
      <c r="AC839" s="148"/>
      <c r="AD839" s="94"/>
      <c r="AE839" s="94"/>
      <c r="AF839" s="94"/>
      <c r="AG839" s="94"/>
      <c r="AH839" s="94"/>
      <c r="AI839" s="94"/>
      <c r="AJ839" s="94"/>
      <c r="AK839" s="94"/>
      <c r="AL839" s="94"/>
      <c r="AM839" s="94"/>
      <c r="AN839" s="94"/>
      <c r="AO839" s="238"/>
      <c r="AP839" s="426"/>
      <c r="AQ839" s="223"/>
    </row>
    <row r="840" spans="1:43" s="15" customFormat="1">
      <c r="A840" s="105"/>
      <c r="B840" s="105"/>
      <c r="D840" s="97"/>
      <c r="E840" s="156"/>
      <c r="I840" s="148"/>
      <c r="J840" s="148"/>
      <c r="K840" s="148"/>
      <c r="L840" s="148"/>
      <c r="M840" s="148"/>
      <c r="N840" s="148"/>
      <c r="O840" s="148"/>
      <c r="AC840" s="148"/>
      <c r="AD840" s="94"/>
      <c r="AE840" s="94"/>
      <c r="AF840" s="94"/>
      <c r="AG840" s="94"/>
      <c r="AH840" s="94"/>
      <c r="AI840" s="94"/>
      <c r="AJ840" s="94"/>
      <c r="AK840" s="94"/>
      <c r="AL840" s="94"/>
      <c r="AM840" s="94"/>
      <c r="AN840" s="94"/>
      <c r="AO840" s="238"/>
      <c r="AP840" s="426"/>
      <c r="AQ840" s="223"/>
    </row>
    <row r="841" spans="1:43" s="15" customFormat="1">
      <c r="A841" s="105"/>
      <c r="B841" s="105"/>
      <c r="D841" s="97"/>
      <c r="E841" s="156"/>
      <c r="I841" s="148"/>
      <c r="J841" s="148"/>
      <c r="K841" s="148"/>
      <c r="L841" s="148"/>
      <c r="M841" s="148"/>
      <c r="N841" s="148"/>
      <c r="O841" s="148"/>
      <c r="AC841" s="148"/>
      <c r="AD841" s="94"/>
      <c r="AE841" s="94"/>
      <c r="AF841" s="94"/>
      <c r="AG841" s="94"/>
      <c r="AH841" s="94"/>
      <c r="AI841" s="94"/>
      <c r="AJ841" s="94"/>
      <c r="AK841" s="94"/>
      <c r="AL841" s="94"/>
      <c r="AM841" s="94"/>
      <c r="AN841" s="94"/>
      <c r="AO841" s="238"/>
      <c r="AP841" s="426"/>
      <c r="AQ841" s="223"/>
    </row>
    <row r="842" spans="1:43" s="15" customFormat="1">
      <c r="A842" s="105"/>
      <c r="B842" s="105"/>
      <c r="D842" s="97"/>
      <c r="E842" s="156"/>
      <c r="I842" s="148"/>
      <c r="J842" s="148"/>
      <c r="K842" s="148"/>
      <c r="L842" s="148"/>
      <c r="M842" s="148"/>
      <c r="N842" s="148"/>
      <c r="O842" s="148"/>
      <c r="AC842" s="148"/>
      <c r="AD842" s="94"/>
      <c r="AE842" s="94"/>
      <c r="AF842" s="94"/>
      <c r="AG842" s="94"/>
      <c r="AH842" s="94"/>
      <c r="AI842" s="94"/>
      <c r="AJ842" s="94"/>
      <c r="AK842" s="94"/>
      <c r="AL842" s="94"/>
      <c r="AM842" s="94"/>
      <c r="AN842" s="94"/>
      <c r="AO842" s="238"/>
      <c r="AP842" s="426"/>
      <c r="AQ842" s="223"/>
    </row>
    <row r="843" spans="1:43" s="15" customFormat="1">
      <c r="A843" s="105"/>
      <c r="B843" s="105"/>
      <c r="D843" s="97"/>
      <c r="E843" s="156"/>
      <c r="I843" s="148"/>
      <c r="J843" s="148"/>
      <c r="K843" s="148"/>
      <c r="L843" s="148"/>
      <c r="M843" s="148"/>
      <c r="N843" s="148"/>
      <c r="O843" s="148"/>
      <c r="AC843" s="148"/>
      <c r="AD843" s="94"/>
      <c r="AE843" s="94"/>
      <c r="AF843" s="94"/>
      <c r="AG843" s="94"/>
      <c r="AH843" s="94"/>
      <c r="AI843" s="94"/>
      <c r="AJ843" s="94"/>
      <c r="AK843" s="94"/>
      <c r="AL843" s="94"/>
      <c r="AM843" s="94"/>
      <c r="AN843" s="94"/>
      <c r="AO843" s="238"/>
      <c r="AP843" s="426"/>
      <c r="AQ843" s="223"/>
    </row>
    <row r="844" spans="1:43" s="15" customFormat="1">
      <c r="A844" s="105"/>
      <c r="B844" s="105"/>
      <c r="D844" s="97"/>
      <c r="E844" s="156"/>
      <c r="I844" s="148"/>
      <c r="J844" s="148"/>
      <c r="K844" s="148"/>
      <c r="L844" s="148"/>
      <c r="M844" s="148"/>
      <c r="N844" s="148"/>
      <c r="O844" s="148"/>
      <c r="AC844" s="148"/>
      <c r="AD844" s="94"/>
      <c r="AE844" s="94"/>
      <c r="AF844" s="94"/>
      <c r="AG844" s="94"/>
      <c r="AH844" s="94"/>
      <c r="AI844" s="94"/>
      <c r="AJ844" s="94"/>
      <c r="AK844" s="94"/>
      <c r="AL844" s="94"/>
      <c r="AM844" s="94"/>
      <c r="AN844" s="94"/>
      <c r="AO844" s="238"/>
      <c r="AP844" s="426"/>
      <c r="AQ844" s="223"/>
    </row>
    <row r="845" spans="1:43" s="15" customFormat="1">
      <c r="A845" s="105"/>
      <c r="B845" s="105"/>
      <c r="D845" s="97"/>
      <c r="E845" s="156"/>
      <c r="I845" s="148"/>
      <c r="J845" s="148"/>
      <c r="K845" s="148"/>
      <c r="L845" s="148"/>
      <c r="M845" s="148"/>
      <c r="N845" s="148"/>
      <c r="O845" s="148"/>
      <c r="AC845" s="148"/>
      <c r="AD845" s="94"/>
      <c r="AE845" s="94"/>
      <c r="AF845" s="94"/>
      <c r="AG845" s="94"/>
      <c r="AH845" s="94"/>
      <c r="AI845" s="94"/>
      <c r="AJ845" s="94"/>
      <c r="AK845" s="94"/>
      <c r="AL845" s="94"/>
      <c r="AM845" s="94"/>
      <c r="AN845" s="94"/>
      <c r="AO845" s="238"/>
      <c r="AP845" s="426"/>
      <c r="AQ845" s="223"/>
    </row>
    <row r="846" spans="1:43" s="15" customFormat="1">
      <c r="A846" s="105"/>
      <c r="B846" s="105"/>
      <c r="D846" s="97"/>
      <c r="E846" s="156"/>
      <c r="I846" s="148"/>
      <c r="J846" s="148"/>
      <c r="K846" s="148"/>
      <c r="L846" s="148"/>
      <c r="M846" s="148"/>
      <c r="N846" s="148"/>
      <c r="O846" s="148"/>
      <c r="AC846" s="148"/>
      <c r="AD846" s="94"/>
      <c r="AE846" s="94"/>
      <c r="AF846" s="94"/>
      <c r="AG846" s="94"/>
      <c r="AH846" s="94"/>
      <c r="AI846" s="94"/>
      <c r="AJ846" s="94"/>
      <c r="AK846" s="94"/>
      <c r="AL846" s="94"/>
      <c r="AM846" s="94"/>
      <c r="AN846" s="94"/>
      <c r="AO846" s="238"/>
      <c r="AP846" s="426"/>
      <c r="AQ846" s="223"/>
    </row>
    <row r="847" spans="1:43" s="15" customFormat="1">
      <c r="A847" s="105"/>
      <c r="B847" s="105"/>
      <c r="D847" s="97"/>
      <c r="E847" s="156"/>
      <c r="I847" s="148"/>
      <c r="J847" s="148"/>
      <c r="K847" s="148"/>
      <c r="L847" s="148"/>
      <c r="M847" s="148"/>
      <c r="N847" s="148"/>
      <c r="O847" s="148"/>
      <c r="AC847" s="148"/>
      <c r="AD847" s="94"/>
      <c r="AE847" s="94"/>
      <c r="AF847" s="94"/>
      <c r="AG847" s="94"/>
      <c r="AH847" s="94"/>
      <c r="AI847" s="94"/>
      <c r="AJ847" s="94"/>
      <c r="AK847" s="94"/>
      <c r="AL847" s="94"/>
      <c r="AM847" s="94"/>
      <c r="AN847" s="94"/>
      <c r="AO847" s="238"/>
      <c r="AP847" s="426"/>
      <c r="AQ847" s="223"/>
    </row>
    <row r="848" spans="1:43" s="15" customFormat="1">
      <c r="A848" s="105"/>
      <c r="B848" s="105"/>
      <c r="D848" s="97"/>
      <c r="E848" s="156"/>
      <c r="I848" s="148"/>
      <c r="J848" s="148"/>
      <c r="K848" s="148"/>
      <c r="L848" s="148"/>
      <c r="M848" s="148"/>
      <c r="N848" s="148"/>
      <c r="O848" s="148"/>
      <c r="AC848" s="148"/>
      <c r="AD848" s="94"/>
      <c r="AE848" s="94"/>
      <c r="AF848" s="94"/>
      <c r="AG848" s="94"/>
      <c r="AH848" s="94"/>
      <c r="AI848" s="94"/>
      <c r="AJ848" s="94"/>
      <c r="AK848" s="94"/>
      <c r="AL848" s="94"/>
      <c r="AM848" s="94"/>
      <c r="AN848" s="94"/>
      <c r="AO848" s="238"/>
      <c r="AP848" s="426"/>
      <c r="AQ848" s="223"/>
    </row>
    <row r="849" spans="1:43" s="15" customFormat="1">
      <c r="A849" s="105"/>
      <c r="B849" s="105"/>
      <c r="D849" s="97"/>
      <c r="E849" s="156"/>
      <c r="I849" s="148"/>
      <c r="J849" s="148"/>
      <c r="K849" s="148"/>
      <c r="L849" s="148"/>
      <c r="M849" s="148"/>
      <c r="N849" s="148"/>
      <c r="O849" s="148"/>
      <c r="AC849" s="148"/>
      <c r="AD849" s="94"/>
      <c r="AE849" s="94"/>
      <c r="AF849" s="94"/>
      <c r="AG849" s="94"/>
      <c r="AH849" s="94"/>
      <c r="AI849" s="94"/>
      <c r="AJ849" s="94"/>
      <c r="AK849" s="94"/>
      <c r="AL849" s="94"/>
      <c r="AM849" s="94"/>
      <c r="AN849" s="94"/>
      <c r="AO849" s="238"/>
      <c r="AP849" s="426"/>
      <c r="AQ849" s="223"/>
    </row>
    <row r="850" spans="1:43" s="15" customFormat="1">
      <c r="A850" s="105"/>
      <c r="B850" s="105"/>
      <c r="D850" s="97"/>
      <c r="E850" s="156"/>
      <c r="I850" s="148"/>
      <c r="J850" s="148"/>
      <c r="K850" s="148"/>
      <c r="L850" s="148"/>
      <c r="M850" s="148"/>
      <c r="N850" s="148"/>
      <c r="O850" s="148"/>
      <c r="AC850" s="148"/>
      <c r="AD850" s="94"/>
      <c r="AE850" s="94"/>
      <c r="AF850" s="94"/>
      <c r="AG850" s="94"/>
      <c r="AH850" s="94"/>
      <c r="AI850" s="94"/>
      <c r="AJ850" s="94"/>
      <c r="AK850" s="94"/>
      <c r="AL850" s="94"/>
      <c r="AM850" s="94"/>
      <c r="AN850" s="94"/>
      <c r="AO850" s="238"/>
      <c r="AP850" s="426"/>
      <c r="AQ850" s="223"/>
    </row>
    <row r="851" spans="1:43" s="15" customFormat="1">
      <c r="A851" s="105"/>
      <c r="B851" s="105"/>
      <c r="D851" s="97"/>
      <c r="E851" s="156"/>
      <c r="I851" s="148"/>
      <c r="J851" s="148"/>
      <c r="K851" s="148"/>
      <c r="L851" s="148"/>
      <c r="M851" s="148"/>
      <c r="N851" s="148"/>
      <c r="O851" s="148"/>
      <c r="AC851" s="148"/>
      <c r="AD851" s="94"/>
      <c r="AE851" s="94"/>
      <c r="AF851" s="94"/>
      <c r="AG851" s="94"/>
      <c r="AH851" s="94"/>
      <c r="AI851" s="94"/>
      <c r="AJ851" s="94"/>
      <c r="AK851" s="94"/>
      <c r="AL851" s="94"/>
      <c r="AM851" s="94"/>
      <c r="AN851" s="94"/>
      <c r="AO851" s="238"/>
      <c r="AP851" s="426"/>
      <c r="AQ851" s="223"/>
    </row>
    <row r="852" spans="1:43" s="15" customFormat="1">
      <c r="A852" s="105"/>
      <c r="B852" s="105"/>
      <c r="D852" s="97"/>
      <c r="E852" s="156"/>
      <c r="I852" s="148"/>
      <c r="J852" s="148"/>
      <c r="K852" s="148"/>
      <c r="L852" s="148"/>
      <c r="M852" s="148"/>
      <c r="N852" s="148"/>
      <c r="O852" s="148"/>
      <c r="AC852" s="148"/>
      <c r="AD852" s="94"/>
      <c r="AE852" s="94"/>
      <c r="AF852" s="94"/>
      <c r="AG852" s="94"/>
      <c r="AH852" s="94"/>
      <c r="AI852" s="94"/>
      <c r="AJ852" s="94"/>
      <c r="AK852" s="94"/>
      <c r="AL852" s="94"/>
      <c r="AM852" s="94"/>
      <c r="AN852" s="94"/>
      <c r="AO852" s="238"/>
      <c r="AP852" s="426"/>
      <c r="AQ852" s="223"/>
    </row>
    <row r="853" spans="1:43" s="15" customFormat="1">
      <c r="A853" s="105"/>
      <c r="B853" s="105"/>
      <c r="D853" s="97"/>
      <c r="E853" s="156"/>
      <c r="I853" s="148"/>
      <c r="J853" s="148"/>
      <c r="K853" s="148"/>
      <c r="L853" s="148"/>
      <c r="M853" s="148"/>
      <c r="N853" s="148"/>
      <c r="O853" s="148"/>
      <c r="AC853" s="148"/>
      <c r="AD853" s="94"/>
      <c r="AE853" s="94"/>
      <c r="AF853" s="94"/>
      <c r="AG853" s="94"/>
      <c r="AH853" s="94"/>
      <c r="AI853" s="94"/>
      <c r="AJ853" s="94"/>
      <c r="AK853" s="94"/>
      <c r="AL853" s="94"/>
      <c r="AM853" s="94"/>
      <c r="AN853" s="94"/>
      <c r="AO853" s="238"/>
      <c r="AP853" s="426"/>
      <c r="AQ853" s="223"/>
    </row>
    <row r="854" spans="1:43" s="15" customFormat="1">
      <c r="A854" s="105"/>
      <c r="B854" s="105"/>
      <c r="D854" s="97"/>
      <c r="E854" s="156"/>
      <c r="I854" s="148"/>
      <c r="J854" s="148"/>
      <c r="K854" s="148"/>
      <c r="L854" s="148"/>
      <c r="M854" s="148"/>
      <c r="N854" s="148"/>
      <c r="O854" s="148"/>
      <c r="AC854" s="148"/>
      <c r="AD854" s="94"/>
      <c r="AE854" s="94"/>
      <c r="AF854" s="94"/>
      <c r="AG854" s="94"/>
      <c r="AH854" s="94"/>
      <c r="AI854" s="94"/>
      <c r="AJ854" s="94"/>
      <c r="AK854" s="94"/>
      <c r="AL854" s="94"/>
      <c r="AM854" s="94"/>
      <c r="AN854" s="94"/>
      <c r="AO854" s="238"/>
      <c r="AP854" s="426"/>
      <c r="AQ854" s="223"/>
    </row>
    <row r="855" spans="1:43" s="15" customFormat="1">
      <c r="A855" s="105"/>
      <c r="B855" s="105"/>
      <c r="D855" s="97"/>
      <c r="E855" s="156"/>
      <c r="I855" s="148"/>
      <c r="J855" s="148"/>
      <c r="K855" s="148"/>
      <c r="L855" s="148"/>
      <c r="M855" s="148"/>
      <c r="N855" s="148"/>
      <c r="O855" s="148"/>
      <c r="AC855" s="148"/>
      <c r="AD855" s="94"/>
      <c r="AE855" s="94"/>
      <c r="AF855" s="94"/>
      <c r="AG855" s="94"/>
      <c r="AH855" s="94"/>
      <c r="AI855" s="94"/>
      <c r="AJ855" s="94"/>
      <c r="AK855" s="94"/>
      <c r="AL855" s="94"/>
      <c r="AM855" s="94"/>
      <c r="AN855" s="94"/>
      <c r="AO855" s="238"/>
      <c r="AP855" s="426"/>
      <c r="AQ855" s="223"/>
    </row>
    <row r="856" spans="1:43" s="15" customFormat="1">
      <c r="A856" s="105"/>
      <c r="B856" s="105"/>
      <c r="D856" s="97"/>
      <c r="E856" s="156"/>
      <c r="I856" s="148"/>
      <c r="J856" s="148"/>
      <c r="K856" s="148"/>
      <c r="L856" s="148"/>
      <c r="M856" s="148"/>
      <c r="N856" s="148"/>
      <c r="O856" s="148"/>
      <c r="AC856" s="148"/>
      <c r="AD856" s="94"/>
      <c r="AE856" s="94"/>
      <c r="AF856" s="94"/>
      <c r="AG856" s="94"/>
      <c r="AH856" s="94"/>
      <c r="AI856" s="94"/>
      <c r="AJ856" s="94"/>
      <c r="AK856" s="94"/>
      <c r="AL856" s="94"/>
      <c r="AM856" s="94"/>
      <c r="AN856" s="94"/>
      <c r="AO856" s="238"/>
      <c r="AP856" s="426"/>
      <c r="AQ856" s="223"/>
    </row>
    <row r="857" spans="1:43" s="15" customFormat="1">
      <c r="A857" s="105"/>
      <c r="B857" s="105"/>
      <c r="D857" s="97"/>
      <c r="E857" s="156"/>
      <c r="I857" s="148"/>
      <c r="J857" s="148"/>
      <c r="K857" s="148"/>
      <c r="L857" s="148"/>
      <c r="M857" s="148"/>
      <c r="N857" s="148"/>
      <c r="O857" s="148"/>
      <c r="AC857" s="148"/>
      <c r="AD857" s="94"/>
      <c r="AE857" s="94"/>
      <c r="AF857" s="94"/>
      <c r="AG857" s="94"/>
      <c r="AH857" s="94"/>
      <c r="AI857" s="94"/>
      <c r="AJ857" s="94"/>
      <c r="AK857" s="94"/>
      <c r="AL857" s="94"/>
      <c r="AM857" s="94"/>
      <c r="AN857" s="94"/>
      <c r="AO857" s="238"/>
      <c r="AP857" s="426"/>
      <c r="AQ857" s="223"/>
    </row>
    <row r="858" spans="1:43" s="15" customFormat="1">
      <c r="A858" s="105"/>
      <c r="B858" s="105"/>
      <c r="D858" s="97"/>
      <c r="E858" s="156"/>
      <c r="I858" s="148"/>
      <c r="J858" s="148"/>
      <c r="K858" s="148"/>
      <c r="L858" s="148"/>
      <c r="M858" s="148"/>
      <c r="N858" s="148"/>
      <c r="O858" s="148"/>
      <c r="AC858" s="148"/>
      <c r="AD858" s="94"/>
      <c r="AE858" s="94"/>
      <c r="AF858" s="94"/>
      <c r="AG858" s="94"/>
      <c r="AH858" s="94"/>
      <c r="AI858" s="94"/>
      <c r="AJ858" s="94"/>
      <c r="AK858" s="94"/>
      <c r="AL858" s="94"/>
      <c r="AM858" s="94"/>
      <c r="AN858" s="94"/>
      <c r="AO858" s="238"/>
      <c r="AP858" s="426"/>
      <c r="AQ858" s="223"/>
    </row>
    <row r="859" spans="1:43" s="15" customFormat="1">
      <c r="A859" s="105"/>
      <c r="B859" s="105"/>
      <c r="D859" s="97"/>
      <c r="E859" s="156"/>
      <c r="I859" s="148"/>
      <c r="J859" s="148"/>
      <c r="K859" s="148"/>
      <c r="L859" s="148"/>
      <c r="M859" s="148"/>
      <c r="N859" s="148"/>
      <c r="O859" s="148"/>
      <c r="AC859" s="148"/>
      <c r="AD859" s="94"/>
      <c r="AE859" s="94"/>
      <c r="AF859" s="94"/>
      <c r="AG859" s="94"/>
      <c r="AH859" s="94"/>
      <c r="AI859" s="94"/>
      <c r="AJ859" s="94"/>
      <c r="AK859" s="94"/>
      <c r="AL859" s="94"/>
      <c r="AM859" s="94"/>
      <c r="AN859" s="94"/>
      <c r="AO859" s="238"/>
      <c r="AP859" s="426"/>
      <c r="AQ859" s="223"/>
    </row>
    <row r="860" spans="1:43" s="15" customFormat="1">
      <c r="A860" s="105"/>
      <c r="B860" s="105"/>
      <c r="D860" s="97"/>
      <c r="E860" s="156"/>
      <c r="I860" s="148"/>
      <c r="J860" s="148"/>
      <c r="K860" s="148"/>
      <c r="L860" s="148"/>
      <c r="M860" s="148"/>
      <c r="N860" s="148"/>
      <c r="O860" s="148"/>
      <c r="AC860" s="148"/>
      <c r="AD860" s="94"/>
      <c r="AE860" s="94"/>
      <c r="AF860" s="94"/>
      <c r="AG860" s="94"/>
      <c r="AH860" s="94"/>
      <c r="AI860" s="94"/>
      <c r="AJ860" s="94"/>
      <c r="AK860" s="94"/>
      <c r="AL860" s="94"/>
      <c r="AM860" s="94"/>
      <c r="AN860" s="94"/>
      <c r="AO860" s="238"/>
      <c r="AP860" s="426"/>
      <c r="AQ860" s="223"/>
    </row>
    <row r="861" spans="1:43" s="15" customFormat="1">
      <c r="A861" s="105"/>
      <c r="B861" s="105"/>
      <c r="D861" s="97"/>
      <c r="E861" s="156"/>
      <c r="I861" s="148"/>
      <c r="J861" s="148"/>
      <c r="K861" s="148"/>
      <c r="L861" s="148"/>
      <c r="M861" s="148"/>
      <c r="N861" s="148"/>
      <c r="O861" s="148"/>
      <c r="AC861" s="148"/>
      <c r="AD861" s="94"/>
      <c r="AE861" s="94"/>
      <c r="AF861" s="94"/>
      <c r="AG861" s="94"/>
      <c r="AH861" s="94"/>
      <c r="AI861" s="94"/>
      <c r="AJ861" s="94"/>
      <c r="AK861" s="94"/>
      <c r="AL861" s="94"/>
      <c r="AM861" s="94"/>
      <c r="AN861" s="94"/>
      <c r="AO861" s="238"/>
      <c r="AP861" s="426"/>
      <c r="AQ861" s="223"/>
    </row>
    <row r="862" spans="1:43" s="15" customFormat="1">
      <c r="A862" s="105"/>
      <c r="B862" s="105"/>
      <c r="D862" s="97"/>
      <c r="E862" s="156"/>
      <c r="I862" s="148"/>
      <c r="J862" s="148"/>
      <c r="K862" s="148"/>
      <c r="L862" s="148"/>
      <c r="M862" s="148"/>
      <c r="N862" s="148"/>
      <c r="O862" s="148"/>
      <c r="AC862" s="148"/>
      <c r="AD862" s="94"/>
      <c r="AE862" s="94"/>
      <c r="AF862" s="94"/>
      <c r="AG862" s="94"/>
      <c r="AH862" s="94"/>
      <c r="AI862" s="94"/>
      <c r="AJ862" s="94"/>
      <c r="AK862" s="94"/>
      <c r="AL862" s="94"/>
      <c r="AM862" s="94"/>
      <c r="AN862" s="94"/>
      <c r="AO862" s="238"/>
      <c r="AP862" s="426"/>
      <c r="AQ862" s="223"/>
    </row>
    <row r="863" spans="1:43" s="15" customFormat="1">
      <c r="A863" s="105"/>
      <c r="B863" s="105"/>
      <c r="D863" s="97"/>
      <c r="E863" s="156"/>
      <c r="I863" s="148"/>
      <c r="J863" s="148"/>
      <c r="K863" s="148"/>
      <c r="L863" s="148"/>
      <c r="M863" s="148"/>
      <c r="N863" s="148"/>
      <c r="O863" s="148"/>
      <c r="AC863" s="148"/>
      <c r="AD863" s="94"/>
      <c r="AE863" s="94"/>
      <c r="AF863" s="94"/>
      <c r="AG863" s="94"/>
      <c r="AH863" s="94"/>
      <c r="AI863" s="94"/>
      <c r="AJ863" s="94"/>
      <c r="AK863" s="94"/>
      <c r="AL863" s="94"/>
      <c r="AM863" s="94"/>
      <c r="AN863" s="94"/>
      <c r="AO863" s="238"/>
      <c r="AP863" s="426"/>
      <c r="AQ863" s="223"/>
    </row>
    <row r="864" spans="1:43" s="15" customFormat="1">
      <c r="A864" s="105"/>
      <c r="B864" s="105"/>
      <c r="D864" s="97"/>
      <c r="E864" s="156"/>
      <c r="I864" s="148"/>
      <c r="J864" s="148"/>
      <c r="K864" s="148"/>
      <c r="L864" s="148"/>
      <c r="M864" s="148"/>
      <c r="N864" s="148"/>
      <c r="O864" s="148"/>
      <c r="AC864" s="148"/>
      <c r="AD864" s="94"/>
      <c r="AE864" s="94"/>
      <c r="AF864" s="94"/>
      <c r="AG864" s="94"/>
      <c r="AH864" s="94"/>
      <c r="AI864" s="94"/>
      <c r="AJ864" s="94"/>
      <c r="AK864" s="94"/>
      <c r="AL864" s="94"/>
      <c r="AM864" s="94"/>
      <c r="AN864" s="94"/>
      <c r="AO864" s="238"/>
      <c r="AP864" s="426"/>
      <c r="AQ864" s="223"/>
    </row>
    <row r="865" spans="1:43" s="15" customFormat="1">
      <c r="A865" s="105"/>
      <c r="B865" s="105"/>
      <c r="D865" s="97"/>
      <c r="E865" s="156"/>
      <c r="I865" s="148"/>
      <c r="J865" s="148"/>
      <c r="K865" s="148"/>
      <c r="L865" s="148"/>
      <c r="M865" s="148"/>
      <c r="N865" s="148"/>
      <c r="O865" s="148"/>
      <c r="AC865" s="148"/>
      <c r="AD865" s="94"/>
      <c r="AE865" s="94"/>
      <c r="AF865" s="94"/>
      <c r="AG865" s="94"/>
      <c r="AH865" s="94"/>
      <c r="AI865" s="94"/>
      <c r="AJ865" s="94"/>
      <c r="AK865" s="94"/>
      <c r="AL865" s="94"/>
      <c r="AM865" s="94"/>
      <c r="AN865" s="94"/>
      <c r="AO865" s="238"/>
      <c r="AP865" s="426"/>
      <c r="AQ865" s="223"/>
    </row>
    <row r="866" spans="1:43" s="15" customFormat="1">
      <c r="A866" s="105"/>
      <c r="B866" s="105"/>
      <c r="D866" s="97"/>
      <c r="E866" s="156"/>
      <c r="I866" s="148"/>
      <c r="J866" s="148"/>
      <c r="K866" s="148"/>
      <c r="L866" s="148"/>
      <c r="M866" s="148"/>
      <c r="N866" s="148"/>
      <c r="O866" s="148"/>
      <c r="AC866" s="148"/>
      <c r="AD866" s="94"/>
      <c r="AE866" s="94"/>
      <c r="AF866" s="94"/>
      <c r="AG866" s="94"/>
      <c r="AH866" s="94"/>
      <c r="AI866" s="94"/>
      <c r="AJ866" s="94"/>
      <c r="AK866" s="94"/>
      <c r="AL866" s="94"/>
      <c r="AM866" s="94"/>
      <c r="AN866" s="94"/>
      <c r="AO866" s="238"/>
      <c r="AP866" s="426"/>
      <c r="AQ866" s="223"/>
    </row>
    <row r="867" spans="1:43" s="15" customFormat="1">
      <c r="A867" s="105"/>
      <c r="B867" s="105"/>
      <c r="D867" s="97"/>
      <c r="E867" s="156"/>
      <c r="I867" s="148"/>
      <c r="J867" s="148"/>
      <c r="K867" s="148"/>
      <c r="L867" s="148"/>
      <c r="M867" s="148"/>
      <c r="N867" s="148"/>
      <c r="O867" s="148"/>
      <c r="AC867" s="148"/>
      <c r="AD867" s="94"/>
      <c r="AE867" s="94"/>
      <c r="AF867" s="94"/>
      <c r="AG867" s="94"/>
      <c r="AH867" s="94"/>
      <c r="AI867" s="94"/>
      <c r="AJ867" s="94"/>
      <c r="AK867" s="94"/>
      <c r="AL867" s="94"/>
      <c r="AM867" s="94"/>
      <c r="AN867" s="94"/>
      <c r="AO867" s="238"/>
      <c r="AP867" s="426"/>
      <c r="AQ867" s="223"/>
    </row>
    <row r="868" spans="1:43" s="15" customFormat="1">
      <c r="A868" s="105"/>
      <c r="B868" s="105"/>
      <c r="D868" s="97"/>
      <c r="E868" s="156"/>
      <c r="I868" s="148"/>
      <c r="J868" s="148"/>
      <c r="K868" s="148"/>
      <c r="L868" s="148"/>
      <c r="M868" s="148"/>
      <c r="N868" s="148"/>
      <c r="O868" s="148"/>
      <c r="AC868" s="148"/>
      <c r="AD868" s="94"/>
      <c r="AE868" s="94"/>
      <c r="AF868" s="94"/>
      <c r="AG868" s="94"/>
      <c r="AH868" s="94"/>
      <c r="AI868" s="94"/>
      <c r="AJ868" s="94"/>
      <c r="AK868" s="94"/>
      <c r="AL868" s="94"/>
      <c r="AM868" s="94"/>
      <c r="AN868" s="94"/>
      <c r="AO868" s="238"/>
      <c r="AP868" s="426"/>
      <c r="AQ868" s="223"/>
    </row>
    <row r="869" spans="1:43" s="15" customFormat="1">
      <c r="A869" s="105"/>
      <c r="B869" s="105"/>
      <c r="D869" s="97"/>
      <c r="E869" s="156"/>
      <c r="I869" s="148"/>
      <c r="J869" s="148"/>
      <c r="K869" s="148"/>
      <c r="L869" s="148"/>
      <c r="M869" s="148"/>
      <c r="N869" s="148"/>
      <c r="O869" s="148"/>
      <c r="AC869" s="148"/>
      <c r="AD869" s="94"/>
      <c r="AE869" s="94"/>
      <c r="AF869" s="94"/>
      <c r="AG869" s="94"/>
      <c r="AH869" s="94"/>
      <c r="AI869" s="94"/>
      <c r="AJ869" s="94"/>
      <c r="AK869" s="94"/>
      <c r="AL869" s="94"/>
      <c r="AM869" s="94"/>
      <c r="AN869" s="94"/>
      <c r="AO869" s="238"/>
      <c r="AP869" s="426"/>
      <c r="AQ869" s="223"/>
    </row>
    <row r="870" spans="1:43" s="15" customFormat="1">
      <c r="A870" s="105"/>
      <c r="B870" s="105"/>
      <c r="D870" s="97"/>
      <c r="E870" s="156"/>
      <c r="I870" s="148"/>
      <c r="J870" s="148"/>
      <c r="K870" s="148"/>
      <c r="L870" s="148"/>
      <c r="M870" s="148"/>
      <c r="N870" s="148"/>
      <c r="O870" s="148"/>
      <c r="AC870" s="148"/>
      <c r="AD870" s="94"/>
      <c r="AE870" s="94"/>
      <c r="AF870" s="94"/>
      <c r="AG870" s="94"/>
      <c r="AH870" s="94"/>
      <c r="AI870" s="94"/>
      <c r="AJ870" s="94"/>
      <c r="AK870" s="94"/>
      <c r="AL870" s="94"/>
      <c r="AM870" s="94"/>
      <c r="AN870" s="94"/>
      <c r="AO870" s="238"/>
      <c r="AP870" s="426"/>
      <c r="AQ870" s="223"/>
    </row>
    <row r="871" spans="1:43" s="15" customFormat="1">
      <c r="A871" s="105"/>
      <c r="B871" s="105"/>
      <c r="D871" s="97"/>
      <c r="E871" s="156"/>
      <c r="I871" s="148"/>
      <c r="J871" s="148"/>
      <c r="K871" s="148"/>
      <c r="L871" s="148"/>
      <c r="M871" s="148"/>
      <c r="N871" s="148"/>
      <c r="O871" s="148"/>
      <c r="AC871" s="148"/>
      <c r="AD871" s="94"/>
      <c r="AE871" s="94"/>
      <c r="AF871" s="94"/>
      <c r="AG871" s="94"/>
      <c r="AH871" s="94"/>
      <c r="AI871" s="94"/>
      <c r="AJ871" s="94"/>
      <c r="AK871" s="94"/>
      <c r="AL871" s="94"/>
      <c r="AM871" s="94"/>
      <c r="AN871" s="94"/>
      <c r="AO871" s="238"/>
      <c r="AP871" s="426"/>
      <c r="AQ871" s="223"/>
    </row>
    <row r="872" spans="1:43" s="15" customFormat="1">
      <c r="A872" s="105"/>
      <c r="B872" s="105"/>
      <c r="D872" s="97"/>
      <c r="E872" s="156"/>
      <c r="I872" s="148"/>
      <c r="J872" s="148"/>
      <c r="K872" s="148"/>
      <c r="L872" s="148"/>
      <c r="M872" s="148"/>
      <c r="N872" s="148"/>
      <c r="O872" s="148"/>
      <c r="AC872" s="148"/>
      <c r="AD872" s="94"/>
      <c r="AE872" s="94"/>
      <c r="AF872" s="94"/>
      <c r="AG872" s="94"/>
      <c r="AH872" s="94"/>
      <c r="AI872" s="94"/>
      <c r="AJ872" s="94"/>
      <c r="AK872" s="94"/>
      <c r="AL872" s="94"/>
      <c r="AM872" s="94"/>
      <c r="AN872" s="94"/>
      <c r="AO872" s="238"/>
      <c r="AP872" s="426"/>
      <c r="AQ872" s="223"/>
    </row>
    <row r="873" spans="1:43" s="15" customFormat="1">
      <c r="A873" s="105"/>
      <c r="B873" s="105"/>
      <c r="D873" s="97"/>
      <c r="E873" s="156"/>
      <c r="I873" s="148"/>
      <c r="J873" s="148"/>
      <c r="K873" s="148"/>
      <c r="L873" s="148"/>
      <c r="M873" s="148"/>
      <c r="N873" s="148"/>
      <c r="O873" s="148"/>
      <c r="AC873" s="148"/>
      <c r="AD873" s="94"/>
      <c r="AE873" s="94"/>
      <c r="AF873" s="94"/>
      <c r="AG873" s="94"/>
      <c r="AH873" s="94"/>
      <c r="AI873" s="94"/>
      <c r="AJ873" s="94"/>
      <c r="AK873" s="94"/>
      <c r="AL873" s="94"/>
      <c r="AM873" s="94"/>
      <c r="AN873" s="94"/>
      <c r="AO873" s="238"/>
      <c r="AP873" s="426"/>
      <c r="AQ873" s="223"/>
    </row>
    <row r="874" spans="1:43" s="15" customFormat="1">
      <c r="A874" s="105"/>
      <c r="B874" s="105"/>
      <c r="D874" s="97"/>
      <c r="E874" s="156"/>
      <c r="I874" s="148"/>
      <c r="J874" s="148"/>
      <c r="K874" s="148"/>
      <c r="L874" s="148"/>
      <c r="M874" s="148"/>
      <c r="N874" s="148"/>
      <c r="O874" s="148"/>
      <c r="AC874" s="148"/>
      <c r="AD874" s="94"/>
      <c r="AE874" s="94"/>
      <c r="AF874" s="94"/>
      <c r="AG874" s="94"/>
      <c r="AH874" s="94"/>
      <c r="AI874" s="94"/>
      <c r="AJ874" s="94"/>
      <c r="AK874" s="94"/>
      <c r="AL874" s="94"/>
      <c r="AM874" s="94"/>
      <c r="AN874" s="94"/>
      <c r="AO874" s="238"/>
      <c r="AP874" s="426"/>
      <c r="AQ874" s="223"/>
    </row>
    <row r="875" spans="1:43" s="15" customFormat="1">
      <c r="A875" s="105"/>
      <c r="B875" s="105"/>
      <c r="D875" s="97"/>
      <c r="E875" s="156"/>
      <c r="I875" s="148"/>
      <c r="J875" s="148"/>
      <c r="K875" s="148"/>
      <c r="L875" s="148"/>
      <c r="M875" s="148"/>
      <c r="N875" s="148"/>
      <c r="O875" s="148"/>
      <c r="AC875" s="148"/>
      <c r="AD875" s="94"/>
      <c r="AE875" s="94"/>
      <c r="AF875" s="94"/>
      <c r="AG875" s="94"/>
      <c r="AH875" s="94"/>
      <c r="AI875" s="94"/>
      <c r="AJ875" s="94"/>
      <c r="AK875" s="94"/>
      <c r="AL875" s="94"/>
      <c r="AM875" s="94"/>
      <c r="AN875" s="94"/>
      <c r="AO875" s="238"/>
      <c r="AP875" s="426"/>
      <c r="AQ875" s="223"/>
    </row>
    <row r="876" spans="1:43" s="15" customFormat="1">
      <c r="A876" s="105"/>
      <c r="B876" s="105"/>
      <c r="D876" s="97"/>
      <c r="E876" s="156"/>
      <c r="I876" s="148"/>
      <c r="J876" s="148"/>
      <c r="K876" s="148"/>
      <c r="L876" s="148"/>
      <c r="M876" s="148"/>
      <c r="N876" s="148"/>
      <c r="O876" s="148"/>
      <c r="AC876" s="148"/>
      <c r="AD876" s="94"/>
      <c r="AE876" s="94"/>
      <c r="AF876" s="94"/>
      <c r="AG876" s="94"/>
      <c r="AH876" s="94"/>
      <c r="AI876" s="94"/>
      <c r="AJ876" s="94"/>
      <c r="AK876" s="94"/>
      <c r="AL876" s="94"/>
      <c r="AM876" s="94"/>
      <c r="AN876" s="94"/>
      <c r="AO876" s="238"/>
      <c r="AP876" s="426"/>
      <c r="AQ876" s="223"/>
    </row>
    <row r="877" spans="1:43" s="15" customFormat="1">
      <c r="A877" s="105"/>
      <c r="B877" s="105"/>
      <c r="D877" s="97"/>
      <c r="E877" s="156"/>
      <c r="I877" s="148"/>
      <c r="J877" s="148"/>
      <c r="K877" s="148"/>
      <c r="L877" s="148"/>
      <c r="M877" s="148"/>
      <c r="N877" s="148"/>
      <c r="O877" s="148"/>
      <c r="AC877" s="148"/>
      <c r="AD877" s="94"/>
      <c r="AE877" s="94"/>
      <c r="AF877" s="94"/>
      <c r="AG877" s="94"/>
      <c r="AH877" s="94"/>
      <c r="AI877" s="94"/>
      <c r="AJ877" s="94"/>
      <c r="AK877" s="94"/>
      <c r="AL877" s="94"/>
      <c r="AM877" s="94"/>
      <c r="AN877" s="94"/>
      <c r="AO877" s="238"/>
      <c r="AP877" s="426"/>
      <c r="AQ877" s="223"/>
    </row>
    <row r="878" spans="1:43" s="15" customFormat="1">
      <c r="A878" s="105"/>
      <c r="B878" s="105"/>
      <c r="D878" s="97"/>
      <c r="E878" s="156"/>
      <c r="I878" s="148"/>
      <c r="J878" s="148"/>
      <c r="K878" s="148"/>
      <c r="L878" s="148"/>
      <c r="M878" s="148"/>
      <c r="N878" s="148"/>
      <c r="O878" s="148"/>
      <c r="AC878" s="148"/>
      <c r="AD878" s="94"/>
      <c r="AE878" s="94"/>
      <c r="AF878" s="94"/>
      <c r="AG878" s="94"/>
      <c r="AH878" s="94"/>
      <c r="AI878" s="94"/>
      <c r="AJ878" s="94"/>
      <c r="AK878" s="94"/>
      <c r="AL878" s="94"/>
      <c r="AM878" s="94"/>
      <c r="AN878" s="94"/>
      <c r="AO878" s="238"/>
      <c r="AP878" s="426"/>
      <c r="AQ878" s="223"/>
    </row>
    <row r="879" spans="1:43" s="15" customFormat="1">
      <c r="A879" s="105"/>
      <c r="B879" s="105"/>
      <c r="D879" s="97"/>
      <c r="E879" s="156"/>
      <c r="I879" s="148"/>
      <c r="J879" s="148"/>
      <c r="K879" s="148"/>
      <c r="L879" s="148"/>
      <c r="M879" s="148"/>
      <c r="N879" s="148"/>
      <c r="O879" s="148"/>
      <c r="AC879" s="148"/>
      <c r="AD879" s="94"/>
      <c r="AE879" s="94"/>
      <c r="AF879" s="94"/>
      <c r="AG879" s="94"/>
      <c r="AH879" s="94"/>
      <c r="AI879" s="94"/>
      <c r="AJ879" s="94"/>
      <c r="AK879" s="94"/>
      <c r="AL879" s="94"/>
      <c r="AM879" s="94"/>
      <c r="AN879" s="94"/>
      <c r="AO879" s="238"/>
      <c r="AP879" s="426"/>
      <c r="AQ879" s="223"/>
    </row>
    <row r="880" spans="1:43" s="15" customFormat="1">
      <c r="A880" s="105"/>
      <c r="B880" s="105"/>
      <c r="D880" s="97"/>
      <c r="E880" s="156"/>
      <c r="I880" s="148"/>
      <c r="J880" s="148"/>
      <c r="K880" s="148"/>
      <c r="L880" s="148"/>
      <c r="M880" s="148"/>
      <c r="N880" s="148"/>
      <c r="O880" s="148"/>
      <c r="AC880" s="148"/>
      <c r="AD880" s="94"/>
      <c r="AE880" s="94"/>
      <c r="AF880" s="94"/>
      <c r="AG880" s="94"/>
      <c r="AH880" s="94"/>
      <c r="AI880" s="94"/>
      <c r="AJ880" s="94"/>
      <c r="AK880" s="94"/>
      <c r="AL880" s="94"/>
      <c r="AM880" s="94"/>
      <c r="AN880" s="94"/>
      <c r="AO880" s="238"/>
      <c r="AP880" s="426"/>
      <c r="AQ880" s="223"/>
    </row>
    <row r="881" spans="1:43" s="15" customFormat="1">
      <c r="A881" s="105"/>
      <c r="B881" s="105"/>
      <c r="D881" s="97"/>
      <c r="E881" s="156"/>
      <c r="I881" s="148"/>
      <c r="J881" s="148"/>
      <c r="K881" s="148"/>
      <c r="L881" s="148"/>
      <c r="M881" s="148"/>
      <c r="N881" s="148"/>
      <c r="O881" s="148"/>
      <c r="AC881" s="148"/>
      <c r="AD881" s="94"/>
      <c r="AE881" s="94"/>
      <c r="AF881" s="94"/>
      <c r="AG881" s="94"/>
      <c r="AH881" s="94"/>
      <c r="AI881" s="94"/>
      <c r="AJ881" s="94"/>
      <c r="AK881" s="94"/>
      <c r="AL881" s="94"/>
      <c r="AM881" s="94"/>
      <c r="AN881" s="94"/>
      <c r="AO881" s="238"/>
      <c r="AP881" s="426"/>
      <c r="AQ881" s="223"/>
    </row>
    <row r="882" spans="1:43" s="15" customFormat="1">
      <c r="A882" s="105"/>
      <c r="B882" s="105"/>
      <c r="D882" s="97"/>
      <c r="E882" s="156"/>
      <c r="I882" s="148"/>
      <c r="J882" s="148"/>
      <c r="K882" s="148"/>
      <c r="L882" s="148"/>
      <c r="M882" s="148"/>
      <c r="N882" s="148"/>
      <c r="O882" s="148"/>
      <c r="AC882" s="148"/>
      <c r="AD882" s="94"/>
      <c r="AE882" s="94"/>
      <c r="AF882" s="94"/>
      <c r="AG882" s="94"/>
      <c r="AH882" s="94"/>
      <c r="AI882" s="94"/>
      <c r="AJ882" s="94"/>
      <c r="AK882" s="94"/>
      <c r="AL882" s="94"/>
      <c r="AM882" s="94"/>
      <c r="AN882" s="94"/>
      <c r="AO882" s="238"/>
      <c r="AP882" s="426"/>
      <c r="AQ882" s="223"/>
    </row>
    <row r="883" spans="1:43" s="15" customFormat="1">
      <c r="A883" s="105"/>
      <c r="B883" s="105"/>
      <c r="D883" s="97"/>
      <c r="E883" s="156"/>
      <c r="I883" s="148"/>
      <c r="J883" s="148"/>
      <c r="K883" s="148"/>
      <c r="L883" s="148"/>
      <c r="M883" s="148"/>
      <c r="N883" s="148"/>
      <c r="O883" s="148"/>
      <c r="AC883" s="148"/>
      <c r="AD883" s="94"/>
      <c r="AE883" s="94"/>
      <c r="AF883" s="94"/>
      <c r="AG883" s="94"/>
      <c r="AH883" s="94"/>
      <c r="AI883" s="94"/>
      <c r="AJ883" s="94"/>
      <c r="AK883" s="94"/>
      <c r="AL883" s="94"/>
      <c r="AM883" s="94"/>
      <c r="AN883" s="94"/>
      <c r="AO883" s="238"/>
      <c r="AP883" s="426"/>
      <c r="AQ883" s="223"/>
    </row>
    <row r="884" spans="1:43" s="15" customFormat="1">
      <c r="A884" s="105"/>
      <c r="B884" s="105"/>
      <c r="D884" s="97"/>
      <c r="E884" s="156"/>
      <c r="I884" s="148"/>
      <c r="J884" s="148"/>
      <c r="K884" s="148"/>
      <c r="L884" s="148"/>
      <c r="M884" s="148"/>
      <c r="N884" s="148"/>
      <c r="O884" s="148"/>
      <c r="AC884" s="148"/>
      <c r="AD884" s="94"/>
      <c r="AE884" s="94"/>
      <c r="AF884" s="94"/>
      <c r="AG884" s="94"/>
      <c r="AH884" s="94"/>
      <c r="AI884" s="94"/>
      <c r="AJ884" s="94"/>
      <c r="AK884" s="94"/>
      <c r="AL884" s="94"/>
      <c r="AM884" s="94"/>
      <c r="AN884" s="94"/>
      <c r="AO884" s="238"/>
      <c r="AP884" s="426"/>
      <c r="AQ884" s="223"/>
    </row>
    <row r="885" spans="1:43" s="15" customFormat="1">
      <c r="A885" s="105"/>
      <c r="B885" s="105"/>
      <c r="D885" s="97"/>
      <c r="E885" s="156"/>
      <c r="I885" s="148"/>
      <c r="J885" s="148"/>
      <c r="K885" s="148"/>
      <c r="L885" s="148"/>
      <c r="M885" s="148"/>
      <c r="N885" s="148"/>
      <c r="O885" s="148"/>
      <c r="AC885" s="148"/>
      <c r="AD885" s="94"/>
      <c r="AE885" s="94"/>
      <c r="AF885" s="94"/>
      <c r="AG885" s="94"/>
      <c r="AH885" s="94"/>
      <c r="AI885" s="94"/>
      <c r="AJ885" s="94"/>
      <c r="AK885" s="94"/>
      <c r="AL885" s="94"/>
      <c r="AM885" s="94"/>
      <c r="AN885" s="94"/>
      <c r="AO885" s="238"/>
      <c r="AP885" s="426"/>
      <c r="AQ885" s="223"/>
    </row>
    <row r="886" spans="1:43" s="15" customFormat="1">
      <c r="A886" s="105"/>
      <c r="B886" s="105"/>
      <c r="D886" s="97"/>
      <c r="E886" s="156"/>
      <c r="I886" s="148"/>
      <c r="J886" s="148"/>
      <c r="K886" s="148"/>
      <c r="L886" s="148"/>
      <c r="M886" s="148"/>
      <c r="N886" s="148"/>
      <c r="O886" s="148"/>
      <c r="AC886" s="148"/>
      <c r="AD886" s="94"/>
      <c r="AE886" s="94"/>
      <c r="AF886" s="94"/>
      <c r="AG886" s="94"/>
      <c r="AH886" s="94"/>
      <c r="AI886" s="94"/>
      <c r="AJ886" s="94"/>
      <c r="AK886" s="94"/>
      <c r="AL886" s="94"/>
      <c r="AM886" s="94"/>
      <c r="AN886" s="94"/>
      <c r="AO886" s="238"/>
      <c r="AP886" s="426"/>
      <c r="AQ886" s="223"/>
    </row>
    <row r="887" spans="1:43" s="15" customFormat="1">
      <c r="A887" s="105"/>
      <c r="B887" s="105"/>
      <c r="D887" s="97"/>
      <c r="E887" s="156"/>
      <c r="I887" s="148"/>
      <c r="J887" s="148"/>
      <c r="K887" s="148"/>
      <c r="L887" s="148"/>
      <c r="M887" s="148"/>
      <c r="N887" s="148"/>
      <c r="O887" s="148"/>
      <c r="AC887" s="148"/>
      <c r="AD887" s="94"/>
      <c r="AE887" s="94"/>
      <c r="AF887" s="94"/>
      <c r="AG887" s="94"/>
      <c r="AH887" s="94"/>
      <c r="AI887" s="94"/>
      <c r="AJ887" s="94"/>
      <c r="AK887" s="94"/>
      <c r="AL887" s="94"/>
      <c r="AM887" s="94"/>
      <c r="AN887" s="94"/>
      <c r="AO887" s="238"/>
      <c r="AP887" s="426"/>
      <c r="AQ887" s="223"/>
    </row>
    <row r="888" spans="1:43" s="15" customFormat="1">
      <c r="A888" s="105"/>
      <c r="B888" s="105"/>
      <c r="D888" s="97"/>
      <c r="E888" s="156"/>
      <c r="I888" s="148"/>
      <c r="J888" s="148"/>
      <c r="K888" s="148"/>
      <c r="L888" s="148"/>
      <c r="M888" s="148"/>
      <c r="N888" s="148"/>
      <c r="O888" s="148"/>
      <c r="AC888" s="148"/>
      <c r="AD888" s="94"/>
      <c r="AE888" s="94"/>
      <c r="AF888" s="94"/>
      <c r="AG888" s="94"/>
      <c r="AH888" s="94"/>
      <c r="AI888" s="94"/>
      <c r="AJ888" s="94"/>
      <c r="AK888" s="94"/>
      <c r="AL888" s="94"/>
      <c r="AM888" s="94"/>
      <c r="AN888" s="94"/>
      <c r="AO888" s="238"/>
      <c r="AP888" s="426"/>
      <c r="AQ888" s="223"/>
    </row>
    <row r="889" spans="1:43" s="15" customFormat="1">
      <c r="A889" s="105"/>
      <c r="B889" s="105"/>
      <c r="D889" s="97"/>
      <c r="E889" s="156"/>
      <c r="I889" s="148"/>
      <c r="J889" s="148"/>
      <c r="K889" s="148"/>
      <c r="L889" s="148"/>
      <c r="M889" s="148"/>
      <c r="N889" s="148"/>
      <c r="O889" s="148"/>
      <c r="AC889" s="148"/>
      <c r="AD889" s="94"/>
      <c r="AE889" s="94"/>
      <c r="AF889" s="94"/>
      <c r="AG889" s="94"/>
      <c r="AH889" s="94"/>
      <c r="AI889" s="94"/>
      <c r="AJ889" s="94"/>
      <c r="AK889" s="94"/>
      <c r="AL889" s="94"/>
      <c r="AM889" s="94"/>
      <c r="AN889" s="94"/>
      <c r="AO889" s="238"/>
      <c r="AP889" s="426"/>
      <c r="AQ889" s="223"/>
    </row>
    <row r="890" spans="1:43" s="15" customFormat="1">
      <c r="A890" s="105"/>
      <c r="B890" s="105"/>
      <c r="D890" s="97"/>
      <c r="E890" s="156"/>
      <c r="I890" s="148"/>
      <c r="J890" s="148"/>
      <c r="K890" s="148"/>
      <c r="L890" s="148"/>
      <c r="M890" s="148"/>
      <c r="N890" s="148"/>
      <c r="O890" s="148"/>
      <c r="AC890" s="148"/>
      <c r="AD890" s="94"/>
      <c r="AE890" s="94"/>
      <c r="AF890" s="94"/>
      <c r="AG890" s="94"/>
      <c r="AH890" s="94"/>
      <c r="AI890" s="94"/>
      <c r="AJ890" s="94"/>
      <c r="AK890" s="94"/>
      <c r="AL890" s="94"/>
      <c r="AM890" s="94"/>
      <c r="AN890" s="94"/>
      <c r="AO890" s="238"/>
      <c r="AP890" s="426"/>
      <c r="AQ890" s="223"/>
    </row>
    <row r="891" spans="1:43" s="15" customFormat="1">
      <c r="A891" s="105"/>
      <c r="B891" s="105"/>
      <c r="D891" s="97"/>
      <c r="E891" s="156"/>
      <c r="I891" s="148"/>
      <c r="J891" s="148"/>
      <c r="K891" s="148"/>
      <c r="L891" s="148"/>
      <c r="M891" s="148"/>
      <c r="N891" s="148"/>
      <c r="O891" s="148"/>
      <c r="AC891" s="148"/>
      <c r="AD891" s="94"/>
      <c r="AE891" s="94"/>
      <c r="AF891" s="94"/>
      <c r="AG891" s="94"/>
      <c r="AH891" s="94"/>
      <c r="AI891" s="94"/>
      <c r="AJ891" s="94"/>
      <c r="AK891" s="94"/>
      <c r="AL891" s="94"/>
      <c r="AM891" s="94"/>
      <c r="AN891" s="94"/>
      <c r="AO891" s="238"/>
      <c r="AP891" s="426"/>
      <c r="AQ891" s="223"/>
    </row>
    <row r="892" spans="1:43" s="15" customFormat="1">
      <c r="A892" s="105"/>
      <c r="B892" s="105"/>
      <c r="D892" s="97"/>
      <c r="E892" s="156"/>
      <c r="I892" s="148"/>
      <c r="J892" s="148"/>
      <c r="K892" s="148"/>
      <c r="L892" s="148"/>
      <c r="M892" s="148"/>
      <c r="N892" s="148"/>
      <c r="O892" s="148"/>
      <c r="AC892" s="148"/>
      <c r="AD892" s="94"/>
      <c r="AE892" s="94"/>
      <c r="AF892" s="94"/>
      <c r="AG892" s="94"/>
      <c r="AH892" s="94"/>
      <c r="AI892" s="94"/>
      <c r="AJ892" s="94"/>
      <c r="AK892" s="94"/>
      <c r="AL892" s="94"/>
      <c r="AM892" s="94"/>
      <c r="AN892" s="94"/>
      <c r="AO892" s="238"/>
      <c r="AP892" s="426"/>
      <c r="AQ892" s="223"/>
    </row>
    <row r="893" spans="1:43" s="15" customFormat="1">
      <c r="A893" s="105"/>
      <c r="B893" s="105"/>
      <c r="D893" s="97"/>
      <c r="E893" s="156"/>
      <c r="I893" s="148"/>
      <c r="J893" s="148"/>
      <c r="K893" s="148"/>
      <c r="L893" s="148"/>
      <c r="M893" s="148"/>
      <c r="N893" s="148"/>
      <c r="O893" s="148"/>
      <c r="AC893" s="148"/>
      <c r="AD893" s="94"/>
      <c r="AE893" s="94"/>
      <c r="AF893" s="94"/>
      <c r="AG893" s="94"/>
      <c r="AH893" s="94"/>
      <c r="AI893" s="94"/>
      <c r="AJ893" s="94"/>
      <c r="AK893" s="94"/>
      <c r="AL893" s="94"/>
      <c r="AM893" s="94"/>
      <c r="AN893" s="94"/>
      <c r="AO893" s="238"/>
      <c r="AP893" s="426"/>
      <c r="AQ893" s="223"/>
    </row>
    <row r="894" spans="1:43" s="15" customFormat="1">
      <c r="A894" s="105"/>
      <c r="B894" s="105"/>
      <c r="D894" s="97"/>
      <c r="E894" s="156"/>
      <c r="I894" s="148"/>
      <c r="J894" s="148"/>
      <c r="K894" s="148"/>
      <c r="L894" s="148"/>
      <c r="M894" s="148"/>
      <c r="N894" s="148"/>
      <c r="O894" s="148"/>
      <c r="AC894" s="148"/>
      <c r="AD894" s="94"/>
      <c r="AE894" s="94"/>
      <c r="AF894" s="94"/>
      <c r="AG894" s="94"/>
      <c r="AH894" s="94"/>
      <c r="AI894" s="94"/>
      <c r="AJ894" s="94"/>
      <c r="AK894" s="94"/>
      <c r="AL894" s="94"/>
      <c r="AM894" s="94"/>
      <c r="AN894" s="94"/>
      <c r="AO894" s="238"/>
      <c r="AP894" s="426"/>
      <c r="AQ894" s="223"/>
    </row>
    <row r="895" spans="1:43" s="15" customFormat="1">
      <c r="A895" s="105"/>
      <c r="B895" s="105"/>
      <c r="D895" s="97"/>
      <c r="E895" s="156"/>
      <c r="I895" s="148"/>
      <c r="J895" s="148"/>
      <c r="K895" s="148"/>
      <c r="L895" s="148"/>
      <c r="M895" s="148"/>
      <c r="N895" s="148"/>
      <c r="O895" s="148"/>
      <c r="AC895" s="148"/>
      <c r="AD895" s="94"/>
      <c r="AE895" s="94"/>
      <c r="AF895" s="94"/>
      <c r="AG895" s="94"/>
      <c r="AH895" s="94"/>
      <c r="AI895" s="94"/>
      <c r="AJ895" s="94"/>
      <c r="AK895" s="94"/>
      <c r="AL895" s="94"/>
      <c r="AM895" s="94"/>
      <c r="AN895" s="94"/>
      <c r="AO895" s="238"/>
      <c r="AP895" s="426"/>
      <c r="AQ895" s="223"/>
    </row>
    <row r="896" spans="1:43" s="15" customFormat="1">
      <c r="A896" s="105"/>
      <c r="B896" s="105"/>
      <c r="D896" s="97"/>
      <c r="E896" s="156"/>
      <c r="I896" s="148"/>
      <c r="J896" s="148"/>
      <c r="K896" s="148"/>
      <c r="L896" s="148"/>
      <c r="M896" s="148"/>
      <c r="N896" s="148"/>
      <c r="O896" s="148"/>
      <c r="AC896" s="148"/>
      <c r="AD896" s="94"/>
      <c r="AE896" s="94"/>
      <c r="AF896" s="94"/>
      <c r="AG896" s="94"/>
      <c r="AH896" s="94"/>
      <c r="AI896" s="94"/>
      <c r="AJ896" s="94"/>
      <c r="AK896" s="94"/>
      <c r="AL896" s="94"/>
      <c r="AM896" s="94"/>
      <c r="AN896" s="94"/>
      <c r="AO896" s="238"/>
      <c r="AP896" s="426"/>
      <c r="AQ896" s="223"/>
    </row>
    <row r="897" spans="1:43" s="15" customFormat="1">
      <c r="A897" s="105"/>
      <c r="B897" s="105"/>
      <c r="D897" s="97"/>
      <c r="E897" s="156"/>
      <c r="I897" s="148"/>
      <c r="J897" s="148"/>
      <c r="K897" s="148"/>
      <c r="L897" s="148"/>
      <c r="M897" s="148"/>
      <c r="N897" s="148"/>
      <c r="O897" s="148"/>
      <c r="AC897" s="148"/>
      <c r="AD897" s="94"/>
      <c r="AE897" s="94"/>
      <c r="AF897" s="94"/>
      <c r="AG897" s="94"/>
      <c r="AH897" s="94"/>
      <c r="AI897" s="94"/>
      <c r="AJ897" s="94"/>
      <c r="AK897" s="94"/>
      <c r="AL897" s="94"/>
      <c r="AM897" s="94"/>
      <c r="AN897" s="94"/>
      <c r="AO897" s="238"/>
      <c r="AP897" s="426"/>
      <c r="AQ897" s="223"/>
    </row>
    <row r="898" spans="1:43" s="15" customFormat="1">
      <c r="A898" s="105"/>
      <c r="B898" s="105"/>
      <c r="D898" s="97"/>
      <c r="E898" s="156"/>
      <c r="I898" s="148"/>
      <c r="J898" s="148"/>
      <c r="K898" s="148"/>
      <c r="L898" s="148"/>
      <c r="M898" s="148"/>
      <c r="N898" s="148"/>
      <c r="O898" s="148"/>
      <c r="AC898" s="148"/>
      <c r="AD898" s="94"/>
      <c r="AE898" s="94"/>
      <c r="AF898" s="94"/>
      <c r="AG898" s="94"/>
      <c r="AH898" s="94"/>
      <c r="AI898" s="94"/>
      <c r="AJ898" s="94"/>
      <c r="AK898" s="94"/>
      <c r="AL898" s="94"/>
      <c r="AM898" s="94"/>
      <c r="AN898" s="94"/>
      <c r="AO898" s="238"/>
      <c r="AP898" s="426"/>
      <c r="AQ898" s="223"/>
    </row>
    <row r="899" spans="1:43" s="15" customFormat="1">
      <c r="A899" s="105"/>
      <c r="B899" s="105"/>
      <c r="D899" s="97"/>
      <c r="E899" s="156"/>
      <c r="I899" s="148"/>
      <c r="J899" s="148"/>
      <c r="K899" s="148"/>
      <c r="L899" s="148"/>
      <c r="M899" s="148"/>
      <c r="N899" s="148"/>
      <c r="O899" s="148"/>
      <c r="AC899" s="148"/>
      <c r="AD899" s="94"/>
      <c r="AE899" s="94"/>
      <c r="AF899" s="94"/>
      <c r="AG899" s="94"/>
      <c r="AH899" s="94"/>
      <c r="AI899" s="94"/>
      <c r="AJ899" s="94"/>
      <c r="AK899" s="94"/>
      <c r="AL899" s="94"/>
      <c r="AM899" s="94"/>
      <c r="AN899" s="94"/>
      <c r="AO899" s="238"/>
      <c r="AP899" s="426"/>
      <c r="AQ899" s="223"/>
    </row>
    <row r="900" spans="1:43" s="15" customFormat="1">
      <c r="A900" s="105"/>
      <c r="B900" s="105"/>
      <c r="D900" s="97"/>
      <c r="E900" s="156"/>
      <c r="I900" s="148"/>
      <c r="J900" s="148"/>
      <c r="K900" s="148"/>
      <c r="L900" s="148"/>
      <c r="M900" s="148"/>
      <c r="N900" s="148"/>
      <c r="O900" s="148"/>
      <c r="AC900" s="148"/>
      <c r="AD900" s="94"/>
      <c r="AE900" s="94"/>
      <c r="AF900" s="94"/>
      <c r="AG900" s="94"/>
      <c r="AH900" s="94"/>
      <c r="AI900" s="94"/>
      <c r="AJ900" s="94"/>
      <c r="AK900" s="94"/>
      <c r="AL900" s="94"/>
      <c r="AM900" s="94"/>
      <c r="AN900" s="94"/>
      <c r="AO900" s="238"/>
      <c r="AP900" s="426"/>
      <c r="AQ900" s="223"/>
    </row>
    <row r="901" spans="1:43" s="15" customFormat="1">
      <c r="A901" s="105"/>
      <c r="B901" s="105"/>
      <c r="D901" s="97"/>
      <c r="E901" s="156"/>
      <c r="I901" s="148"/>
      <c r="J901" s="148"/>
      <c r="K901" s="148"/>
      <c r="L901" s="148"/>
      <c r="M901" s="148"/>
      <c r="N901" s="148"/>
      <c r="O901" s="148"/>
      <c r="AC901" s="148"/>
      <c r="AD901" s="94"/>
      <c r="AE901" s="94"/>
      <c r="AF901" s="94"/>
      <c r="AG901" s="94"/>
      <c r="AH901" s="94"/>
      <c r="AI901" s="94"/>
      <c r="AJ901" s="94"/>
      <c r="AK901" s="94"/>
      <c r="AL901" s="94"/>
      <c r="AM901" s="94"/>
      <c r="AN901" s="94"/>
      <c r="AO901" s="238"/>
      <c r="AP901" s="426"/>
      <c r="AQ901" s="223"/>
    </row>
    <row r="902" spans="1:43" s="15" customFormat="1">
      <c r="A902" s="105"/>
      <c r="B902" s="105"/>
      <c r="D902" s="97"/>
      <c r="E902" s="156"/>
      <c r="I902" s="148"/>
      <c r="J902" s="148"/>
      <c r="K902" s="148"/>
      <c r="L902" s="148"/>
      <c r="M902" s="148"/>
      <c r="N902" s="148"/>
      <c r="O902" s="148"/>
      <c r="AC902" s="148"/>
      <c r="AD902" s="94"/>
      <c r="AE902" s="94"/>
      <c r="AF902" s="94"/>
      <c r="AG902" s="94"/>
      <c r="AH902" s="94"/>
      <c r="AI902" s="94"/>
      <c r="AJ902" s="94"/>
      <c r="AK902" s="94"/>
      <c r="AL902" s="94"/>
      <c r="AM902" s="94"/>
      <c r="AN902" s="94"/>
      <c r="AO902" s="238"/>
      <c r="AP902" s="426"/>
      <c r="AQ902" s="223"/>
    </row>
    <row r="903" spans="1:43" s="15" customFormat="1">
      <c r="A903" s="105"/>
      <c r="B903" s="105"/>
      <c r="D903" s="97"/>
      <c r="E903" s="156"/>
      <c r="I903" s="148"/>
      <c r="J903" s="148"/>
      <c r="K903" s="148"/>
      <c r="L903" s="148"/>
      <c r="M903" s="148"/>
      <c r="N903" s="148"/>
      <c r="O903" s="148"/>
      <c r="AC903" s="148"/>
      <c r="AD903" s="94"/>
      <c r="AE903" s="94"/>
      <c r="AF903" s="94"/>
      <c r="AG903" s="94"/>
      <c r="AH903" s="94"/>
      <c r="AI903" s="94"/>
      <c r="AJ903" s="94"/>
      <c r="AK903" s="94"/>
      <c r="AL903" s="94"/>
      <c r="AM903" s="94"/>
      <c r="AN903" s="94"/>
      <c r="AO903" s="238"/>
      <c r="AP903" s="426"/>
      <c r="AQ903" s="223"/>
    </row>
    <row r="904" spans="1:43" s="15" customFormat="1">
      <c r="A904" s="105"/>
      <c r="B904" s="105"/>
      <c r="D904" s="97"/>
      <c r="E904" s="156"/>
      <c r="I904" s="148"/>
      <c r="J904" s="148"/>
      <c r="K904" s="148"/>
      <c r="L904" s="148"/>
      <c r="M904" s="148"/>
      <c r="N904" s="148"/>
      <c r="O904" s="148"/>
      <c r="AC904" s="148"/>
      <c r="AD904" s="94"/>
      <c r="AE904" s="94"/>
      <c r="AF904" s="94"/>
      <c r="AG904" s="94"/>
      <c r="AH904" s="94"/>
      <c r="AI904" s="94"/>
      <c r="AJ904" s="94"/>
      <c r="AK904" s="94"/>
      <c r="AL904" s="94"/>
      <c r="AM904" s="94"/>
      <c r="AN904" s="94"/>
      <c r="AO904" s="238"/>
      <c r="AP904" s="426"/>
      <c r="AQ904" s="223"/>
    </row>
    <row r="905" spans="1:43" s="15" customFormat="1">
      <c r="A905" s="105"/>
      <c r="B905" s="105"/>
      <c r="D905" s="97"/>
      <c r="E905" s="156"/>
      <c r="I905" s="148"/>
      <c r="J905" s="148"/>
      <c r="K905" s="148"/>
      <c r="L905" s="148"/>
      <c r="M905" s="148"/>
      <c r="N905" s="148"/>
      <c r="O905" s="148"/>
      <c r="AC905" s="148"/>
      <c r="AD905" s="94"/>
      <c r="AE905" s="94"/>
      <c r="AF905" s="94"/>
      <c r="AG905" s="94"/>
      <c r="AH905" s="94"/>
      <c r="AI905" s="94"/>
      <c r="AJ905" s="94"/>
      <c r="AK905" s="94"/>
      <c r="AL905" s="94"/>
      <c r="AM905" s="94"/>
      <c r="AN905" s="94"/>
      <c r="AO905" s="238"/>
      <c r="AP905" s="426"/>
      <c r="AQ905" s="223"/>
    </row>
    <row r="906" spans="1:43" s="15" customFormat="1">
      <c r="A906" s="105"/>
      <c r="B906" s="105"/>
      <c r="D906" s="97"/>
      <c r="E906" s="156"/>
      <c r="I906" s="148"/>
      <c r="J906" s="148"/>
      <c r="K906" s="148"/>
      <c r="L906" s="148"/>
      <c r="M906" s="148"/>
      <c r="N906" s="148"/>
      <c r="O906" s="148"/>
      <c r="AC906" s="148"/>
      <c r="AD906" s="94"/>
      <c r="AE906" s="94"/>
      <c r="AF906" s="94"/>
      <c r="AG906" s="94"/>
      <c r="AH906" s="94"/>
      <c r="AI906" s="94"/>
      <c r="AJ906" s="94"/>
      <c r="AK906" s="94"/>
      <c r="AL906" s="94"/>
      <c r="AM906" s="94"/>
      <c r="AN906" s="94"/>
      <c r="AO906" s="238"/>
      <c r="AP906" s="426"/>
      <c r="AQ906" s="223"/>
    </row>
    <row r="907" spans="1:43" s="15" customFormat="1">
      <c r="A907" s="105"/>
      <c r="B907" s="105"/>
      <c r="D907" s="97"/>
      <c r="E907" s="156"/>
      <c r="I907" s="148"/>
      <c r="J907" s="148"/>
      <c r="K907" s="148"/>
      <c r="L907" s="148"/>
      <c r="M907" s="148"/>
      <c r="N907" s="148"/>
      <c r="O907" s="148"/>
      <c r="AC907" s="148"/>
      <c r="AD907" s="94"/>
      <c r="AE907" s="94"/>
      <c r="AF907" s="94"/>
      <c r="AG907" s="94"/>
      <c r="AH907" s="94"/>
      <c r="AI907" s="94"/>
      <c r="AJ907" s="94"/>
      <c r="AK907" s="94"/>
      <c r="AL907" s="94"/>
      <c r="AM907" s="94"/>
      <c r="AN907" s="94"/>
      <c r="AO907" s="238"/>
      <c r="AP907" s="426"/>
      <c r="AQ907" s="223"/>
    </row>
    <row r="908" spans="1:43" s="15" customFormat="1">
      <c r="A908" s="105"/>
      <c r="B908" s="105"/>
      <c r="D908" s="97"/>
      <c r="E908" s="156"/>
      <c r="I908" s="148"/>
      <c r="J908" s="148"/>
      <c r="K908" s="148"/>
      <c r="L908" s="148"/>
      <c r="M908" s="148"/>
      <c r="N908" s="148"/>
      <c r="O908" s="148"/>
      <c r="AC908" s="148"/>
      <c r="AD908" s="94"/>
      <c r="AE908" s="94"/>
      <c r="AF908" s="94"/>
      <c r="AG908" s="94"/>
      <c r="AH908" s="94"/>
      <c r="AI908" s="94"/>
      <c r="AJ908" s="94"/>
      <c r="AK908" s="94"/>
      <c r="AL908" s="94"/>
      <c r="AM908" s="94"/>
      <c r="AN908" s="94"/>
      <c r="AO908" s="238"/>
      <c r="AP908" s="426"/>
      <c r="AQ908" s="223"/>
    </row>
    <row r="909" spans="1:43" s="15" customFormat="1">
      <c r="A909" s="105"/>
      <c r="B909" s="105"/>
      <c r="D909" s="97"/>
      <c r="E909" s="156"/>
      <c r="I909" s="148"/>
      <c r="J909" s="148"/>
      <c r="K909" s="148"/>
      <c r="L909" s="148"/>
      <c r="M909" s="148"/>
      <c r="N909" s="148"/>
      <c r="O909" s="148"/>
      <c r="AC909" s="148"/>
      <c r="AD909" s="94"/>
      <c r="AE909" s="94"/>
      <c r="AF909" s="94"/>
      <c r="AG909" s="94"/>
      <c r="AH909" s="94"/>
      <c r="AI909" s="94"/>
      <c r="AJ909" s="94"/>
      <c r="AK909" s="94"/>
      <c r="AL909" s="94"/>
      <c r="AM909" s="94"/>
      <c r="AN909" s="94"/>
      <c r="AO909" s="238"/>
      <c r="AP909" s="426"/>
      <c r="AQ909" s="223"/>
    </row>
    <row r="910" spans="1:43" s="15" customFormat="1">
      <c r="A910" s="105"/>
      <c r="B910" s="105"/>
      <c r="D910" s="97"/>
      <c r="E910" s="156"/>
      <c r="I910" s="148"/>
      <c r="J910" s="148"/>
      <c r="K910" s="148"/>
      <c r="L910" s="148"/>
      <c r="M910" s="148"/>
      <c r="N910" s="148"/>
      <c r="O910" s="148"/>
      <c r="AC910" s="148"/>
      <c r="AD910" s="94"/>
      <c r="AE910" s="94"/>
      <c r="AF910" s="94"/>
      <c r="AG910" s="94"/>
      <c r="AH910" s="94"/>
      <c r="AI910" s="94"/>
      <c r="AJ910" s="94"/>
      <c r="AK910" s="94"/>
      <c r="AL910" s="94"/>
      <c r="AM910" s="94"/>
      <c r="AN910" s="94"/>
      <c r="AO910" s="238"/>
      <c r="AP910" s="426"/>
      <c r="AQ910" s="223"/>
    </row>
    <row r="911" spans="1:43" s="15" customFormat="1">
      <c r="A911" s="105"/>
      <c r="B911" s="105"/>
      <c r="D911" s="97"/>
      <c r="E911" s="156"/>
      <c r="I911" s="148"/>
      <c r="J911" s="148"/>
      <c r="K911" s="148"/>
      <c r="L911" s="148"/>
      <c r="M911" s="148"/>
      <c r="N911" s="148"/>
      <c r="O911" s="148"/>
      <c r="AC911" s="148"/>
      <c r="AD911" s="94"/>
      <c r="AE911" s="94"/>
      <c r="AF911" s="94"/>
      <c r="AG911" s="94"/>
      <c r="AH911" s="94"/>
      <c r="AI911" s="94"/>
      <c r="AJ911" s="94"/>
      <c r="AK911" s="94"/>
      <c r="AL911" s="94"/>
      <c r="AM911" s="94"/>
      <c r="AN911" s="94"/>
      <c r="AO911" s="238"/>
      <c r="AP911" s="426"/>
      <c r="AQ911" s="223"/>
    </row>
    <row r="912" spans="1:43" s="15" customFormat="1">
      <c r="A912" s="105"/>
      <c r="B912" s="105"/>
      <c r="D912" s="97"/>
      <c r="E912" s="156"/>
      <c r="I912" s="148"/>
      <c r="J912" s="148"/>
      <c r="K912" s="148"/>
      <c r="L912" s="148"/>
      <c r="M912" s="148"/>
      <c r="N912" s="148"/>
      <c r="O912" s="148"/>
      <c r="AC912" s="148"/>
      <c r="AD912" s="94"/>
      <c r="AE912" s="94"/>
      <c r="AF912" s="94"/>
      <c r="AG912" s="94"/>
      <c r="AH912" s="94"/>
      <c r="AI912" s="94"/>
      <c r="AJ912" s="94"/>
      <c r="AK912" s="94"/>
      <c r="AL912" s="94"/>
      <c r="AM912" s="94"/>
      <c r="AN912" s="94"/>
      <c r="AO912" s="238"/>
      <c r="AP912" s="426"/>
      <c r="AQ912" s="223"/>
    </row>
    <row r="913" spans="1:43" s="15" customFormat="1">
      <c r="A913" s="105"/>
      <c r="B913" s="105"/>
      <c r="D913" s="97"/>
      <c r="E913" s="156"/>
      <c r="I913" s="148"/>
      <c r="J913" s="148"/>
      <c r="K913" s="148"/>
      <c r="L913" s="148"/>
      <c r="M913" s="148"/>
      <c r="N913" s="148"/>
      <c r="O913" s="148"/>
      <c r="AC913" s="148"/>
      <c r="AD913" s="94"/>
      <c r="AE913" s="94"/>
      <c r="AF913" s="94"/>
      <c r="AG913" s="94"/>
      <c r="AH913" s="94"/>
      <c r="AI913" s="94"/>
      <c r="AJ913" s="94"/>
      <c r="AK913" s="94"/>
      <c r="AL913" s="94"/>
      <c r="AM913" s="94"/>
      <c r="AN913" s="94"/>
      <c r="AO913" s="238"/>
      <c r="AP913" s="426"/>
      <c r="AQ913" s="223"/>
    </row>
    <row r="914" spans="1:43" s="15" customFormat="1">
      <c r="A914" s="105"/>
      <c r="B914" s="105"/>
      <c r="D914" s="97"/>
      <c r="E914" s="156"/>
      <c r="I914" s="148"/>
      <c r="J914" s="148"/>
      <c r="K914" s="148"/>
      <c r="L914" s="148"/>
      <c r="M914" s="148"/>
      <c r="N914" s="148"/>
      <c r="O914" s="148"/>
      <c r="AC914" s="148"/>
      <c r="AD914" s="94"/>
      <c r="AE914" s="94"/>
      <c r="AF914" s="94"/>
      <c r="AG914" s="94"/>
      <c r="AH914" s="94"/>
      <c r="AI914" s="94"/>
      <c r="AJ914" s="94"/>
      <c r="AK914" s="94"/>
      <c r="AL914" s="94"/>
      <c r="AM914" s="94"/>
      <c r="AN914" s="94"/>
      <c r="AO914" s="238"/>
      <c r="AP914" s="426"/>
      <c r="AQ914" s="223"/>
    </row>
    <row r="915" spans="1:43" s="15" customFormat="1">
      <c r="A915" s="105"/>
      <c r="B915" s="105"/>
      <c r="D915" s="97"/>
      <c r="E915" s="156"/>
      <c r="I915" s="148"/>
      <c r="J915" s="148"/>
      <c r="K915" s="148"/>
      <c r="L915" s="148"/>
      <c r="M915" s="148"/>
      <c r="N915" s="148"/>
      <c r="O915" s="148"/>
      <c r="AC915" s="148"/>
      <c r="AD915" s="94"/>
      <c r="AE915" s="94"/>
      <c r="AF915" s="94"/>
      <c r="AG915" s="94"/>
      <c r="AH915" s="94"/>
      <c r="AI915" s="94"/>
      <c r="AJ915" s="94"/>
      <c r="AK915" s="94"/>
      <c r="AL915" s="94"/>
      <c r="AM915" s="94"/>
      <c r="AN915" s="94"/>
      <c r="AO915" s="238"/>
      <c r="AP915" s="426"/>
      <c r="AQ915" s="223"/>
    </row>
    <row r="916" spans="1:43" s="15" customFormat="1">
      <c r="A916" s="105"/>
      <c r="B916" s="105"/>
      <c r="D916" s="97"/>
      <c r="E916" s="156"/>
      <c r="I916" s="148"/>
      <c r="J916" s="148"/>
      <c r="K916" s="148"/>
      <c r="L916" s="148"/>
      <c r="M916" s="148"/>
      <c r="N916" s="148"/>
      <c r="O916" s="148"/>
      <c r="AC916" s="148"/>
      <c r="AD916" s="94"/>
      <c r="AE916" s="94"/>
      <c r="AF916" s="94"/>
      <c r="AG916" s="94"/>
      <c r="AH916" s="94"/>
      <c r="AI916" s="94"/>
      <c r="AJ916" s="94"/>
      <c r="AK916" s="94"/>
      <c r="AL916" s="94"/>
      <c r="AM916" s="94"/>
      <c r="AN916" s="94"/>
      <c r="AO916" s="238"/>
      <c r="AP916" s="426"/>
      <c r="AQ916" s="223"/>
    </row>
    <row r="917" spans="1:43" s="15" customFormat="1">
      <c r="A917" s="105"/>
      <c r="B917" s="105"/>
      <c r="D917" s="97"/>
      <c r="E917" s="156"/>
      <c r="I917" s="148"/>
      <c r="J917" s="148"/>
      <c r="K917" s="148"/>
      <c r="L917" s="148"/>
      <c r="M917" s="148"/>
      <c r="N917" s="148"/>
      <c r="O917" s="148"/>
      <c r="AC917" s="148"/>
      <c r="AD917" s="94"/>
      <c r="AE917" s="94"/>
      <c r="AF917" s="94"/>
      <c r="AG917" s="94"/>
      <c r="AH917" s="94"/>
      <c r="AI917" s="94"/>
      <c r="AJ917" s="94"/>
      <c r="AK917" s="94"/>
      <c r="AL917" s="94"/>
      <c r="AM917" s="94"/>
      <c r="AN917" s="94"/>
      <c r="AO917" s="238"/>
      <c r="AP917" s="426"/>
      <c r="AQ917" s="223"/>
    </row>
    <row r="918" spans="1:43" s="15" customFormat="1">
      <c r="A918" s="105"/>
      <c r="B918" s="105"/>
      <c r="D918" s="97"/>
      <c r="E918" s="156"/>
      <c r="I918" s="148"/>
      <c r="J918" s="148"/>
      <c r="K918" s="148"/>
      <c r="L918" s="148"/>
      <c r="M918" s="148"/>
      <c r="N918" s="148"/>
      <c r="O918" s="148"/>
      <c r="AC918" s="148"/>
      <c r="AD918" s="94"/>
      <c r="AE918" s="94"/>
      <c r="AF918" s="94"/>
      <c r="AG918" s="94"/>
      <c r="AH918" s="94"/>
      <c r="AI918" s="94"/>
      <c r="AJ918" s="94"/>
      <c r="AK918" s="94"/>
      <c r="AL918" s="94"/>
      <c r="AM918" s="94"/>
      <c r="AN918" s="94"/>
      <c r="AO918" s="238"/>
      <c r="AP918" s="426"/>
      <c r="AQ918" s="223"/>
    </row>
    <row r="919" spans="1:43" s="15" customFormat="1">
      <c r="A919" s="105"/>
      <c r="B919" s="105"/>
      <c r="D919" s="97"/>
      <c r="E919" s="156"/>
      <c r="I919" s="148"/>
      <c r="J919" s="148"/>
      <c r="K919" s="148"/>
      <c r="L919" s="148"/>
      <c r="M919" s="148"/>
      <c r="N919" s="148"/>
      <c r="O919" s="148"/>
      <c r="AC919" s="148"/>
      <c r="AD919" s="94"/>
      <c r="AE919" s="94"/>
      <c r="AF919" s="94"/>
      <c r="AG919" s="94"/>
      <c r="AH919" s="94"/>
      <c r="AI919" s="94"/>
      <c r="AJ919" s="94"/>
      <c r="AK919" s="94"/>
      <c r="AL919" s="94"/>
      <c r="AM919" s="94"/>
      <c r="AN919" s="94"/>
      <c r="AO919" s="238"/>
      <c r="AP919" s="426"/>
      <c r="AQ919" s="223"/>
    </row>
    <row r="920" spans="1:43" s="15" customFormat="1">
      <c r="A920" s="105"/>
      <c r="B920" s="105"/>
      <c r="D920" s="97"/>
      <c r="E920" s="156"/>
      <c r="I920" s="148"/>
      <c r="J920" s="148"/>
      <c r="K920" s="148"/>
      <c r="L920" s="148"/>
      <c r="M920" s="148"/>
      <c r="N920" s="148"/>
      <c r="O920" s="148"/>
      <c r="AC920" s="148"/>
      <c r="AD920" s="94"/>
      <c r="AE920" s="94"/>
      <c r="AF920" s="94"/>
      <c r="AG920" s="94"/>
      <c r="AH920" s="94"/>
      <c r="AI920" s="94"/>
      <c r="AJ920" s="94"/>
      <c r="AK920" s="94"/>
      <c r="AL920" s="94"/>
      <c r="AM920" s="94"/>
      <c r="AN920" s="94"/>
      <c r="AO920" s="238"/>
      <c r="AP920" s="426"/>
      <c r="AQ920" s="223"/>
    </row>
    <row r="921" spans="1:43" s="15" customFormat="1">
      <c r="A921" s="105"/>
      <c r="B921" s="105"/>
      <c r="D921" s="97"/>
      <c r="E921" s="156"/>
      <c r="I921" s="148"/>
      <c r="J921" s="148"/>
      <c r="K921" s="148"/>
      <c r="L921" s="148"/>
      <c r="M921" s="148"/>
      <c r="N921" s="148"/>
      <c r="O921" s="148"/>
      <c r="AC921" s="148"/>
      <c r="AD921" s="94"/>
      <c r="AE921" s="94"/>
      <c r="AF921" s="94"/>
      <c r="AG921" s="94"/>
      <c r="AH921" s="94"/>
      <c r="AI921" s="94"/>
      <c r="AJ921" s="94"/>
      <c r="AK921" s="94"/>
      <c r="AL921" s="94"/>
      <c r="AM921" s="94"/>
      <c r="AN921" s="94"/>
      <c r="AO921" s="238"/>
      <c r="AP921" s="426"/>
      <c r="AQ921" s="223"/>
    </row>
    <row r="922" spans="1:43" s="15" customFormat="1">
      <c r="A922" s="105"/>
      <c r="B922" s="105"/>
      <c r="D922" s="97"/>
      <c r="E922" s="156"/>
      <c r="I922" s="148"/>
      <c r="J922" s="148"/>
      <c r="K922" s="148"/>
      <c r="L922" s="148"/>
      <c r="M922" s="148"/>
      <c r="N922" s="148"/>
      <c r="O922" s="148"/>
      <c r="AC922" s="148"/>
      <c r="AD922" s="94"/>
      <c r="AE922" s="94"/>
      <c r="AF922" s="94"/>
      <c r="AG922" s="94"/>
      <c r="AH922" s="94"/>
      <c r="AI922" s="94"/>
      <c r="AJ922" s="94"/>
      <c r="AK922" s="94"/>
      <c r="AL922" s="94"/>
      <c r="AM922" s="94"/>
      <c r="AN922" s="94"/>
      <c r="AO922" s="238"/>
      <c r="AP922" s="426"/>
      <c r="AQ922" s="223"/>
    </row>
    <row r="923" spans="1:43" s="15" customFormat="1">
      <c r="A923" s="105"/>
      <c r="B923" s="105"/>
      <c r="D923" s="97"/>
      <c r="E923" s="156"/>
      <c r="I923" s="148"/>
      <c r="J923" s="148"/>
      <c r="K923" s="148"/>
      <c r="L923" s="148"/>
      <c r="M923" s="148"/>
      <c r="N923" s="148"/>
      <c r="O923" s="148"/>
      <c r="AC923" s="148"/>
      <c r="AD923" s="94"/>
      <c r="AE923" s="94"/>
      <c r="AF923" s="94"/>
      <c r="AG923" s="94"/>
      <c r="AH923" s="94"/>
      <c r="AI923" s="94"/>
      <c r="AJ923" s="94"/>
      <c r="AK923" s="94"/>
      <c r="AL923" s="94"/>
      <c r="AM923" s="94"/>
      <c r="AN923" s="94"/>
      <c r="AO923" s="238"/>
      <c r="AP923" s="426"/>
      <c r="AQ923" s="223"/>
    </row>
    <row r="924" spans="1:43" s="15" customFormat="1">
      <c r="A924" s="105"/>
      <c r="B924" s="105"/>
      <c r="D924" s="97"/>
      <c r="E924" s="156"/>
      <c r="I924" s="148"/>
      <c r="J924" s="148"/>
      <c r="K924" s="148"/>
      <c r="L924" s="148"/>
      <c r="M924" s="148"/>
      <c r="N924" s="148"/>
      <c r="O924" s="148"/>
      <c r="AC924" s="148"/>
      <c r="AD924" s="94"/>
      <c r="AE924" s="94"/>
      <c r="AF924" s="94"/>
      <c r="AG924" s="94"/>
      <c r="AH924" s="94"/>
      <c r="AI924" s="94"/>
      <c r="AJ924" s="94"/>
      <c r="AK924" s="94"/>
      <c r="AL924" s="94"/>
      <c r="AM924" s="94"/>
      <c r="AN924" s="94"/>
      <c r="AO924" s="238"/>
      <c r="AP924" s="426"/>
      <c r="AQ924" s="223"/>
    </row>
    <row r="925" spans="1:43" s="15" customFormat="1">
      <c r="A925" s="105"/>
      <c r="B925" s="105"/>
      <c r="D925" s="97"/>
      <c r="E925" s="156"/>
      <c r="I925" s="148"/>
      <c r="J925" s="148"/>
      <c r="K925" s="148"/>
      <c r="L925" s="148"/>
      <c r="M925" s="148"/>
      <c r="N925" s="148"/>
      <c r="O925" s="148"/>
      <c r="AC925" s="148"/>
      <c r="AD925" s="94"/>
      <c r="AE925" s="94"/>
      <c r="AF925" s="94"/>
      <c r="AG925" s="94"/>
      <c r="AH925" s="94"/>
      <c r="AI925" s="94"/>
      <c r="AJ925" s="94"/>
      <c r="AK925" s="94"/>
      <c r="AL925" s="94"/>
      <c r="AM925" s="94"/>
      <c r="AN925" s="94"/>
      <c r="AO925" s="238"/>
      <c r="AP925" s="426"/>
      <c r="AQ925" s="223"/>
    </row>
    <row r="926" spans="1:43" s="15" customFormat="1">
      <c r="A926" s="105"/>
      <c r="B926" s="105"/>
      <c r="D926" s="97"/>
      <c r="E926" s="156"/>
      <c r="I926" s="148"/>
      <c r="J926" s="148"/>
      <c r="K926" s="148"/>
      <c r="L926" s="148"/>
      <c r="M926" s="148"/>
      <c r="N926" s="148"/>
      <c r="O926" s="148"/>
      <c r="AC926" s="148"/>
      <c r="AD926" s="94"/>
      <c r="AE926" s="94"/>
      <c r="AF926" s="94"/>
      <c r="AG926" s="94"/>
      <c r="AH926" s="94"/>
      <c r="AI926" s="94"/>
      <c r="AJ926" s="94"/>
      <c r="AK926" s="94"/>
      <c r="AL926" s="94"/>
      <c r="AM926" s="94"/>
      <c r="AN926" s="94"/>
      <c r="AO926" s="238"/>
      <c r="AP926" s="426"/>
      <c r="AQ926" s="223"/>
    </row>
    <row r="927" spans="1:43" s="15" customFormat="1">
      <c r="A927" s="105"/>
      <c r="B927" s="105"/>
      <c r="D927" s="97"/>
      <c r="E927" s="156"/>
      <c r="I927" s="148"/>
      <c r="J927" s="148"/>
      <c r="K927" s="148"/>
      <c r="L927" s="148"/>
      <c r="M927" s="148"/>
      <c r="N927" s="148"/>
      <c r="O927" s="148"/>
      <c r="AC927" s="148"/>
      <c r="AD927" s="94"/>
      <c r="AE927" s="94"/>
      <c r="AF927" s="94"/>
      <c r="AG927" s="94"/>
      <c r="AH927" s="94"/>
      <c r="AI927" s="94"/>
      <c r="AJ927" s="94"/>
      <c r="AK927" s="94"/>
      <c r="AL927" s="94"/>
      <c r="AM927" s="94"/>
      <c r="AN927" s="94"/>
      <c r="AO927" s="238"/>
      <c r="AP927" s="426"/>
      <c r="AQ927" s="223"/>
    </row>
    <row r="928" spans="1:43" s="15" customFormat="1">
      <c r="A928" s="105"/>
      <c r="B928" s="105"/>
      <c r="D928" s="97"/>
      <c r="E928" s="156"/>
      <c r="I928" s="148"/>
      <c r="J928" s="148"/>
      <c r="K928" s="148"/>
      <c r="L928" s="148"/>
      <c r="M928" s="148"/>
      <c r="N928" s="148"/>
      <c r="O928" s="148"/>
      <c r="AC928" s="148"/>
      <c r="AD928" s="94"/>
      <c r="AE928" s="94"/>
      <c r="AF928" s="94"/>
      <c r="AG928" s="94"/>
      <c r="AH928" s="94"/>
      <c r="AI928" s="94"/>
      <c r="AJ928" s="94"/>
      <c r="AK928" s="94"/>
      <c r="AL928" s="94"/>
      <c r="AM928" s="94"/>
      <c r="AN928" s="94"/>
      <c r="AO928" s="238"/>
      <c r="AP928" s="426"/>
      <c r="AQ928" s="223"/>
    </row>
    <row r="929" spans="1:43" s="15" customFormat="1">
      <c r="A929" s="105"/>
      <c r="B929" s="105"/>
      <c r="D929" s="97"/>
      <c r="E929" s="156"/>
      <c r="I929" s="148"/>
      <c r="J929" s="148"/>
      <c r="K929" s="148"/>
      <c r="L929" s="148"/>
      <c r="M929" s="148"/>
      <c r="N929" s="148"/>
      <c r="O929" s="148"/>
      <c r="AC929" s="148"/>
      <c r="AD929" s="94"/>
      <c r="AE929" s="94"/>
      <c r="AF929" s="94"/>
      <c r="AG929" s="94"/>
      <c r="AH929" s="94"/>
      <c r="AI929" s="94"/>
      <c r="AJ929" s="94"/>
      <c r="AK929" s="94"/>
      <c r="AL929" s="94"/>
      <c r="AM929" s="94"/>
      <c r="AN929" s="94"/>
      <c r="AO929" s="238"/>
      <c r="AP929" s="426"/>
      <c r="AQ929" s="223"/>
    </row>
    <row r="930" spans="1:43" s="15" customFormat="1">
      <c r="A930" s="105"/>
      <c r="B930" s="105"/>
      <c r="D930" s="97"/>
      <c r="E930" s="156"/>
      <c r="I930" s="148"/>
      <c r="J930" s="148"/>
      <c r="K930" s="148"/>
      <c r="L930" s="148"/>
      <c r="M930" s="148"/>
      <c r="N930" s="148"/>
      <c r="O930" s="148"/>
      <c r="AC930" s="148"/>
      <c r="AD930" s="94"/>
      <c r="AE930" s="94"/>
      <c r="AF930" s="94"/>
      <c r="AG930" s="94"/>
      <c r="AH930" s="94"/>
      <c r="AI930" s="94"/>
      <c r="AJ930" s="94"/>
      <c r="AK930" s="94"/>
      <c r="AL930" s="94"/>
      <c r="AM930" s="94"/>
      <c r="AN930" s="94"/>
      <c r="AO930" s="238"/>
      <c r="AP930" s="426"/>
      <c r="AQ930" s="223"/>
    </row>
    <row r="931" spans="1:43" s="15" customFormat="1">
      <c r="A931" s="105"/>
      <c r="B931" s="105"/>
      <c r="D931" s="97"/>
      <c r="E931" s="156"/>
      <c r="I931" s="148"/>
      <c r="J931" s="148"/>
      <c r="K931" s="148"/>
      <c r="L931" s="148"/>
      <c r="M931" s="148"/>
      <c r="N931" s="148"/>
      <c r="O931" s="148"/>
      <c r="AC931" s="148"/>
      <c r="AD931" s="94"/>
      <c r="AE931" s="94"/>
      <c r="AF931" s="94"/>
      <c r="AG931" s="94"/>
      <c r="AH931" s="94"/>
      <c r="AI931" s="94"/>
      <c r="AJ931" s="94"/>
      <c r="AK931" s="94"/>
      <c r="AL931" s="94"/>
      <c r="AM931" s="94"/>
      <c r="AN931" s="94"/>
      <c r="AO931" s="238"/>
      <c r="AP931" s="426"/>
      <c r="AQ931" s="223"/>
    </row>
    <row r="932" spans="1:43" s="15" customFormat="1">
      <c r="A932" s="105"/>
      <c r="B932" s="105"/>
      <c r="D932" s="97"/>
      <c r="E932" s="156"/>
      <c r="I932" s="148"/>
      <c r="J932" s="148"/>
      <c r="K932" s="148"/>
      <c r="L932" s="148"/>
      <c r="M932" s="148"/>
      <c r="N932" s="148"/>
      <c r="O932" s="148"/>
      <c r="AC932" s="148"/>
      <c r="AD932" s="94"/>
      <c r="AE932" s="94"/>
      <c r="AF932" s="94"/>
      <c r="AG932" s="94"/>
      <c r="AH932" s="94"/>
      <c r="AI932" s="94"/>
      <c r="AJ932" s="94"/>
      <c r="AK932" s="94"/>
      <c r="AL932" s="94"/>
      <c r="AM932" s="94"/>
      <c r="AN932" s="94"/>
      <c r="AO932" s="238"/>
      <c r="AP932" s="426"/>
      <c r="AQ932" s="223"/>
    </row>
    <row r="933" spans="1:43" s="15" customFormat="1">
      <c r="A933" s="105"/>
      <c r="B933" s="105"/>
      <c r="D933" s="97"/>
      <c r="E933" s="156"/>
      <c r="I933" s="148"/>
      <c r="J933" s="148"/>
      <c r="K933" s="148"/>
      <c r="L933" s="148"/>
      <c r="M933" s="148"/>
      <c r="N933" s="148"/>
      <c r="O933" s="148"/>
      <c r="AC933" s="148"/>
      <c r="AD933" s="94"/>
      <c r="AE933" s="94"/>
      <c r="AF933" s="94"/>
      <c r="AG933" s="94"/>
      <c r="AH933" s="94"/>
      <c r="AI933" s="94"/>
      <c r="AJ933" s="94"/>
      <c r="AK933" s="94"/>
      <c r="AL933" s="94"/>
      <c r="AM933" s="94"/>
      <c r="AN933" s="94"/>
      <c r="AO933" s="238"/>
      <c r="AP933" s="426"/>
      <c r="AQ933" s="223"/>
    </row>
    <row r="934" spans="1:43" s="15" customFormat="1">
      <c r="A934" s="105"/>
      <c r="B934" s="105"/>
      <c r="D934" s="97"/>
      <c r="E934" s="156"/>
      <c r="I934" s="148"/>
      <c r="J934" s="148"/>
      <c r="K934" s="148"/>
      <c r="L934" s="148"/>
      <c r="M934" s="148"/>
      <c r="N934" s="148"/>
      <c r="O934" s="148"/>
      <c r="AC934" s="148"/>
      <c r="AD934" s="94"/>
      <c r="AE934" s="94"/>
      <c r="AF934" s="94"/>
      <c r="AG934" s="94"/>
      <c r="AH934" s="94"/>
      <c r="AI934" s="94"/>
      <c r="AJ934" s="94"/>
      <c r="AK934" s="94"/>
      <c r="AL934" s="94"/>
      <c r="AM934" s="94"/>
      <c r="AN934" s="94"/>
      <c r="AO934" s="238"/>
      <c r="AP934" s="426"/>
      <c r="AQ934" s="223"/>
    </row>
    <row r="935" spans="1:43" s="15" customFormat="1">
      <c r="A935" s="105"/>
      <c r="B935" s="105"/>
      <c r="D935" s="97"/>
      <c r="E935" s="156"/>
      <c r="I935" s="148"/>
      <c r="J935" s="148"/>
      <c r="K935" s="148"/>
      <c r="L935" s="148"/>
      <c r="M935" s="148"/>
      <c r="N935" s="148"/>
      <c r="O935" s="148"/>
      <c r="AC935" s="148"/>
      <c r="AD935" s="94"/>
      <c r="AE935" s="94"/>
      <c r="AF935" s="94"/>
      <c r="AG935" s="94"/>
      <c r="AH935" s="94"/>
      <c r="AI935" s="94"/>
      <c r="AJ935" s="94"/>
      <c r="AK935" s="94"/>
      <c r="AL935" s="94"/>
      <c r="AM935" s="94"/>
      <c r="AN935" s="94"/>
      <c r="AO935" s="238"/>
      <c r="AP935" s="426"/>
      <c r="AQ935" s="223"/>
    </row>
    <row r="936" spans="1:43" s="15" customFormat="1">
      <c r="A936" s="105"/>
      <c r="B936" s="105"/>
      <c r="D936" s="97"/>
      <c r="E936" s="156"/>
      <c r="I936" s="148"/>
      <c r="J936" s="148"/>
      <c r="K936" s="148"/>
      <c r="L936" s="148"/>
      <c r="M936" s="148"/>
      <c r="N936" s="148"/>
      <c r="O936" s="148"/>
      <c r="AC936" s="148"/>
      <c r="AD936" s="94"/>
      <c r="AE936" s="94"/>
      <c r="AF936" s="94"/>
      <c r="AG936" s="94"/>
      <c r="AH936" s="94"/>
      <c r="AI936" s="94"/>
      <c r="AJ936" s="94"/>
      <c r="AK936" s="94"/>
      <c r="AL936" s="94"/>
      <c r="AM936" s="94"/>
      <c r="AN936" s="94"/>
      <c r="AO936" s="238"/>
      <c r="AP936" s="426"/>
      <c r="AQ936" s="223"/>
    </row>
    <row r="937" spans="1:43" s="15" customFormat="1">
      <c r="A937" s="105"/>
      <c r="B937" s="105"/>
      <c r="D937" s="97"/>
      <c r="E937" s="156"/>
      <c r="I937" s="148"/>
      <c r="J937" s="148"/>
      <c r="K937" s="148"/>
      <c r="L937" s="148"/>
      <c r="M937" s="148"/>
      <c r="N937" s="148"/>
      <c r="O937" s="148"/>
      <c r="AC937" s="148"/>
      <c r="AD937" s="94"/>
      <c r="AE937" s="94"/>
      <c r="AF937" s="94"/>
      <c r="AG937" s="94"/>
      <c r="AH937" s="94"/>
      <c r="AI937" s="94"/>
      <c r="AJ937" s="94"/>
      <c r="AK937" s="94"/>
      <c r="AL937" s="94"/>
      <c r="AM937" s="94"/>
      <c r="AN937" s="94"/>
      <c r="AO937" s="238"/>
      <c r="AP937" s="426"/>
      <c r="AQ937" s="223"/>
    </row>
    <row r="938" spans="1:43" s="15" customFormat="1">
      <c r="A938" s="105"/>
      <c r="B938" s="105"/>
      <c r="D938" s="97"/>
      <c r="E938" s="156"/>
      <c r="I938" s="148"/>
      <c r="J938" s="148"/>
      <c r="K938" s="148"/>
      <c r="L938" s="148"/>
      <c r="M938" s="148"/>
      <c r="N938" s="148"/>
      <c r="O938" s="148"/>
      <c r="AC938" s="148"/>
      <c r="AD938" s="94"/>
      <c r="AE938" s="94"/>
      <c r="AF938" s="94"/>
      <c r="AG938" s="94"/>
      <c r="AH938" s="94"/>
      <c r="AI938" s="94"/>
      <c r="AJ938" s="94"/>
      <c r="AK938" s="94"/>
      <c r="AL938" s="94"/>
      <c r="AM938" s="94"/>
      <c r="AN938" s="94"/>
      <c r="AO938" s="238"/>
      <c r="AP938" s="426"/>
      <c r="AQ938" s="223"/>
    </row>
    <row r="939" spans="1:43" s="15" customFormat="1">
      <c r="A939" s="105"/>
      <c r="B939" s="105"/>
      <c r="D939" s="97"/>
      <c r="E939" s="156"/>
      <c r="I939" s="148"/>
      <c r="J939" s="148"/>
      <c r="K939" s="148"/>
      <c r="L939" s="148"/>
      <c r="M939" s="148"/>
      <c r="N939" s="148"/>
      <c r="O939" s="148"/>
      <c r="AC939" s="148"/>
      <c r="AD939" s="94"/>
      <c r="AE939" s="94"/>
      <c r="AF939" s="94"/>
      <c r="AG939" s="94"/>
      <c r="AH939" s="94"/>
      <c r="AI939" s="94"/>
      <c r="AJ939" s="94"/>
      <c r="AK939" s="94"/>
      <c r="AL939" s="94"/>
      <c r="AM939" s="94"/>
      <c r="AN939" s="94"/>
      <c r="AO939" s="238"/>
      <c r="AP939" s="426"/>
      <c r="AQ939" s="223"/>
    </row>
    <row r="940" spans="1:43" s="15" customFormat="1">
      <c r="A940" s="105"/>
      <c r="B940" s="105"/>
      <c r="D940" s="97"/>
      <c r="E940" s="156"/>
      <c r="I940" s="148"/>
      <c r="J940" s="148"/>
      <c r="K940" s="148"/>
      <c r="L940" s="148"/>
      <c r="M940" s="148"/>
      <c r="N940" s="148"/>
      <c r="O940" s="148"/>
      <c r="AC940" s="148"/>
      <c r="AD940" s="94"/>
      <c r="AE940" s="94"/>
      <c r="AF940" s="94"/>
      <c r="AG940" s="94"/>
      <c r="AH940" s="94"/>
      <c r="AI940" s="94"/>
      <c r="AJ940" s="94"/>
      <c r="AK940" s="94"/>
      <c r="AL940" s="94"/>
      <c r="AM940" s="94"/>
      <c r="AN940" s="94"/>
      <c r="AO940" s="238"/>
      <c r="AP940" s="426"/>
      <c r="AQ940" s="223"/>
    </row>
    <row r="941" spans="1:43" s="15" customFormat="1">
      <c r="A941" s="105"/>
      <c r="B941" s="105"/>
      <c r="D941" s="97"/>
      <c r="E941" s="156"/>
      <c r="I941" s="148"/>
      <c r="J941" s="148"/>
      <c r="K941" s="148"/>
      <c r="L941" s="148"/>
      <c r="M941" s="148"/>
      <c r="N941" s="148"/>
      <c r="O941" s="148"/>
      <c r="AC941" s="148"/>
      <c r="AD941" s="94"/>
      <c r="AE941" s="94"/>
      <c r="AF941" s="94"/>
      <c r="AG941" s="94"/>
      <c r="AH941" s="94"/>
      <c r="AI941" s="94"/>
      <c r="AJ941" s="94"/>
      <c r="AK941" s="94"/>
      <c r="AL941" s="94"/>
      <c r="AM941" s="94"/>
      <c r="AN941" s="94"/>
      <c r="AO941" s="238"/>
      <c r="AP941" s="426"/>
      <c r="AQ941" s="223"/>
    </row>
    <row r="942" spans="1:43" s="15" customFormat="1">
      <c r="A942" s="105"/>
      <c r="B942" s="105"/>
      <c r="D942" s="97"/>
      <c r="E942" s="156"/>
      <c r="I942" s="148"/>
      <c r="J942" s="148"/>
      <c r="K942" s="148"/>
      <c r="L942" s="148"/>
      <c r="M942" s="148"/>
      <c r="N942" s="148"/>
      <c r="O942" s="148"/>
      <c r="AC942" s="148"/>
      <c r="AD942" s="94"/>
      <c r="AE942" s="94"/>
      <c r="AF942" s="94"/>
      <c r="AG942" s="94"/>
      <c r="AH942" s="94"/>
      <c r="AI942" s="94"/>
      <c r="AJ942" s="94"/>
      <c r="AK942" s="94"/>
      <c r="AL942" s="94"/>
      <c r="AM942" s="94"/>
      <c r="AN942" s="94"/>
      <c r="AO942" s="238"/>
      <c r="AP942" s="426"/>
      <c r="AQ942" s="223"/>
    </row>
    <row r="943" spans="1:43" s="15" customFormat="1">
      <c r="A943" s="105"/>
      <c r="B943" s="105"/>
      <c r="D943" s="97"/>
      <c r="E943" s="156"/>
      <c r="I943" s="148"/>
      <c r="J943" s="148"/>
      <c r="K943" s="148"/>
      <c r="L943" s="148"/>
      <c r="M943" s="148"/>
      <c r="N943" s="148"/>
      <c r="O943" s="148"/>
      <c r="AC943" s="148"/>
      <c r="AD943" s="94"/>
      <c r="AE943" s="94"/>
      <c r="AF943" s="94"/>
      <c r="AG943" s="94"/>
      <c r="AH943" s="94"/>
      <c r="AI943" s="94"/>
      <c r="AJ943" s="94"/>
      <c r="AK943" s="94"/>
      <c r="AL943" s="94"/>
      <c r="AM943" s="94"/>
      <c r="AN943" s="94"/>
      <c r="AO943" s="238"/>
      <c r="AP943" s="426"/>
      <c r="AQ943" s="223"/>
    </row>
    <row r="944" spans="1:43" s="15" customFormat="1">
      <c r="A944" s="105"/>
      <c r="B944" s="105"/>
      <c r="D944" s="97"/>
      <c r="E944" s="156"/>
      <c r="I944" s="148"/>
      <c r="J944" s="148"/>
      <c r="K944" s="148"/>
      <c r="L944" s="148"/>
      <c r="M944" s="148"/>
      <c r="N944" s="148"/>
      <c r="O944" s="148"/>
      <c r="AC944" s="148"/>
      <c r="AD944" s="94"/>
      <c r="AE944" s="94"/>
      <c r="AF944" s="94"/>
      <c r="AG944" s="94"/>
      <c r="AH944" s="94"/>
      <c r="AI944" s="94"/>
      <c r="AJ944" s="94"/>
      <c r="AK944" s="94"/>
      <c r="AL944" s="94"/>
      <c r="AM944" s="94"/>
      <c r="AN944" s="94"/>
      <c r="AO944" s="238"/>
      <c r="AP944" s="426"/>
      <c r="AQ944" s="223"/>
    </row>
    <row r="945" spans="1:43" s="15" customFormat="1">
      <c r="A945" s="105"/>
      <c r="B945" s="105"/>
      <c r="D945" s="97"/>
      <c r="E945" s="156"/>
      <c r="I945" s="148"/>
      <c r="J945" s="148"/>
      <c r="K945" s="148"/>
      <c r="L945" s="148"/>
      <c r="M945" s="148"/>
      <c r="N945" s="148"/>
      <c r="O945" s="148"/>
      <c r="AC945" s="148"/>
      <c r="AD945" s="94"/>
      <c r="AE945" s="94"/>
      <c r="AF945" s="94"/>
      <c r="AG945" s="94"/>
      <c r="AH945" s="94"/>
      <c r="AI945" s="94"/>
      <c r="AJ945" s="94"/>
      <c r="AK945" s="94"/>
      <c r="AL945" s="94"/>
      <c r="AM945" s="94"/>
      <c r="AN945" s="94"/>
      <c r="AO945" s="238"/>
      <c r="AP945" s="426"/>
      <c r="AQ945" s="223"/>
    </row>
    <row r="946" spans="1:43" s="15" customFormat="1">
      <c r="A946" s="105"/>
      <c r="B946" s="105"/>
      <c r="D946" s="97"/>
      <c r="E946" s="156"/>
      <c r="I946" s="148"/>
      <c r="J946" s="148"/>
      <c r="K946" s="148"/>
      <c r="L946" s="148"/>
      <c r="M946" s="148"/>
      <c r="N946" s="148"/>
      <c r="O946" s="148"/>
      <c r="AC946" s="148"/>
      <c r="AD946" s="94"/>
      <c r="AE946" s="94"/>
      <c r="AF946" s="94"/>
      <c r="AG946" s="94"/>
      <c r="AH946" s="94"/>
      <c r="AI946" s="94"/>
      <c r="AJ946" s="94"/>
      <c r="AK946" s="94"/>
      <c r="AL946" s="94"/>
      <c r="AM946" s="94"/>
      <c r="AN946" s="94"/>
      <c r="AO946" s="238"/>
      <c r="AP946" s="426"/>
      <c r="AQ946" s="223"/>
    </row>
    <row r="947" spans="1:43" s="15" customFormat="1">
      <c r="A947" s="105"/>
      <c r="B947" s="105"/>
      <c r="D947" s="97"/>
      <c r="E947" s="156"/>
      <c r="I947" s="148"/>
      <c r="J947" s="148"/>
      <c r="K947" s="148"/>
      <c r="L947" s="148"/>
      <c r="M947" s="148"/>
      <c r="N947" s="148"/>
      <c r="O947" s="148"/>
      <c r="AC947" s="148"/>
      <c r="AD947" s="94"/>
      <c r="AE947" s="94"/>
      <c r="AF947" s="94"/>
      <c r="AG947" s="94"/>
      <c r="AH947" s="94"/>
      <c r="AI947" s="94"/>
      <c r="AJ947" s="94"/>
      <c r="AK947" s="94"/>
      <c r="AL947" s="94"/>
      <c r="AM947" s="94"/>
      <c r="AN947" s="94"/>
      <c r="AO947" s="238"/>
      <c r="AP947" s="426"/>
      <c r="AQ947" s="223"/>
    </row>
    <row r="948" spans="1:43" s="15" customFormat="1">
      <c r="A948" s="105"/>
      <c r="B948" s="105"/>
      <c r="D948" s="97"/>
      <c r="E948" s="156"/>
      <c r="I948" s="148"/>
      <c r="J948" s="148"/>
      <c r="K948" s="148"/>
      <c r="L948" s="148"/>
      <c r="M948" s="148"/>
      <c r="N948" s="148"/>
      <c r="O948" s="148"/>
      <c r="AC948" s="148"/>
      <c r="AD948" s="94"/>
      <c r="AE948" s="94"/>
      <c r="AF948" s="94"/>
      <c r="AG948" s="94"/>
      <c r="AH948" s="94"/>
      <c r="AI948" s="94"/>
      <c r="AJ948" s="94"/>
      <c r="AK948" s="94"/>
      <c r="AL948" s="94"/>
      <c r="AM948" s="94"/>
      <c r="AN948" s="94"/>
      <c r="AO948" s="238"/>
      <c r="AP948" s="426"/>
      <c r="AQ948" s="223"/>
    </row>
    <row r="949" spans="1:43" s="15" customFormat="1">
      <c r="A949" s="105"/>
      <c r="B949" s="105"/>
      <c r="D949" s="97"/>
      <c r="E949" s="156"/>
      <c r="I949" s="148"/>
      <c r="J949" s="148"/>
      <c r="K949" s="148"/>
      <c r="L949" s="148"/>
      <c r="M949" s="148"/>
      <c r="N949" s="148"/>
      <c r="O949" s="148"/>
      <c r="AC949" s="148"/>
      <c r="AD949" s="94"/>
      <c r="AE949" s="94"/>
      <c r="AF949" s="94"/>
      <c r="AG949" s="94"/>
      <c r="AH949" s="94"/>
      <c r="AI949" s="94"/>
      <c r="AJ949" s="94"/>
      <c r="AK949" s="94"/>
      <c r="AL949" s="94"/>
      <c r="AM949" s="94"/>
      <c r="AN949" s="94"/>
      <c r="AO949" s="238"/>
      <c r="AP949" s="426"/>
      <c r="AQ949" s="223"/>
    </row>
    <row r="950" spans="1:43" s="15" customFormat="1">
      <c r="A950" s="105"/>
      <c r="B950" s="105"/>
      <c r="D950" s="97"/>
      <c r="E950" s="156"/>
      <c r="I950" s="148"/>
      <c r="J950" s="148"/>
      <c r="K950" s="148"/>
      <c r="L950" s="148"/>
      <c r="M950" s="148"/>
      <c r="N950" s="148"/>
      <c r="O950" s="148"/>
      <c r="AC950" s="148"/>
      <c r="AD950" s="94"/>
      <c r="AE950" s="94"/>
      <c r="AF950" s="94"/>
      <c r="AG950" s="94"/>
      <c r="AH950" s="94"/>
      <c r="AI950" s="94"/>
      <c r="AJ950" s="94"/>
      <c r="AK950" s="94"/>
      <c r="AL950" s="94"/>
      <c r="AM950" s="94"/>
      <c r="AN950" s="94"/>
      <c r="AO950" s="238"/>
      <c r="AP950" s="426"/>
      <c r="AQ950" s="223"/>
    </row>
    <row r="951" spans="1:43" s="15" customFormat="1">
      <c r="A951" s="105"/>
      <c r="B951" s="105"/>
      <c r="D951" s="97"/>
      <c r="E951" s="156"/>
      <c r="I951" s="148"/>
      <c r="J951" s="148"/>
      <c r="K951" s="148"/>
      <c r="L951" s="148"/>
      <c r="M951" s="148"/>
      <c r="N951" s="148"/>
      <c r="O951" s="148"/>
      <c r="AC951" s="148"/>
      <c r="AD951" s="94"/>
      <c r="AE951" s="94"/>
      <c r="AF951" s="94"/>
      <c r="AG951" s="94"/>
      <c r="AH951" s="94"/>
      <c r="AI951" s="94"/>
      <c r="AJ951" s="94"/>
      <c r="AK951" s="94"/>
      <c r="AL951" s="94"/>
      <c r="AM951" s="94"/>
      <c r="AN951" s="94"/>
      <c r="AO951" s="238"/>
      <c r="AP951" s="426"/>
      <c r="AQ951" s="223"/>
    </row>
    <row r="952" spans="1:43" s="15" customFormat="1">
      <c r="A952" s="105"/>
      <c r="B952" s="105"/>
      <c r="D952" s="97"/>
      <c r="E952" s="156"/>
      <c r="I952" s="148"/>
      <c r="J952" s="148"/>
      <c r="K952" s="148"/>
      <c r="L952" s="148"/>
      <c r="M952" s="148"/>
      <c r="N952" s="148"/>
      <c r="O952" s="148"/>
      <c r="AC952" s="148"/>
      <c r="AD952" s="94"/>
      <c r="AE952" s="94"/>
      <c r="AF952" s="94"/>
      <c r="AG952" s="94"/>
      <c r="AH952" s="94"/>
      <c r="AI952" s="94"/>
      <c r="AJ952" s="94"/>
      <c r="AK952" s="94"/>
      <c r="AL952" s="94"/>
      <c r="AM952" s="94"/>
      <c r="AN952" s="94"/>
      <c r="AO952" s="238"/>
      <c r="AP952" s="426"/>
      <c r="AQ952" s="223"/>
    </row>
    <row r="953" spans="1:43" s="15" customFormat="1">
      <c r="A953" s="105"/>
      <c r="B953" s="105"/>
      <c r="D953" s="97"/>
      <c r="E953" s="156"/>
      <c r="I953" s="148"/>
      <c r="J953" s="148"/>
      <c r="K953" s="148"/>
      <c r="L953" s="148"/>
      <c r="M953" s="148"/>
      <c r="N953" s="148"/>
      <c r="O953" s="148"/>
      <c r="AC953" s="148"/>
      <c r="AD953" s="94"/>
      <c r="AE953" s="94"/>
      <c r="AF953" s="94"/>
      <c r="AG953" s="94"/>
      <c r="AH953" s="94"/>
      <c r="AI953" s="94"/>
      <c r="AJ953" s="94"/>
      <c r="AK953" s="94"/>
      <c r="AL953" s="94"/>
      <c r="AM953" s="94"/>
      <c r="AN953" s="94"/>
      <c r="AO953" s="238"/>
      <c r="AP953" s="426"/>
      <c r="AQ953" s="223"/>
    </row>
    <row r="954" spans="1:43" s="15" customFormat="1">
      <c r="A954" s="105"/>
      <c r="B954" s="105"/>
      <c r="D954" s="97"/>
      <c r="E954" s="156"/>
      <c r="I954" s="148"/>
      <c r="J954" s="148"/>
      <c r="K954" s="148"/>
      <c r="L954" s="148"/>
      <c r="M954" s="148"/>
      <c r="N954" s="148"/>
      <c r="O954" s="148"/>
      <c r="AC954" s="148"/>
      <c r="AD954" s="94"/>
      <c r="AE954" s="94"/>
      <c r="AF954" s="94"/>
      <c r="AG954" s="94"/>
      <c r="AH954" s="94"/>
      <c r="AI954" s="94"/>
      <c r="AJ954" s="94"/>
      <c r="AK954" s="94"/>
      <c r="AL954" s="94"/>
      <c r="AM954" s="94"/>
      <c r="AN954" s="94"/>
      <c r="AO954" s="238"/>
      <c r="AP954" s="426"/>
      <c r="AQ954" s="223"/>
    </row>
    <row r="955" spans="1:43" s="15" customFormat="1">
      <c r="A955" s="105"/>
      <c r="B955" s="105"/>
      <c r="D955" s="97"/>
      <c r="E955" s="156"/>
      <c r="I955" s="148"/>
      <c r="J955" s="148"/>
      <c r="K955" s="148"/>
      <c r="L955" s="148"/>
      <c r="M955" s="148"/>
      <c r="N955" s="148"/>
      <c r="O955" s="148"/>
      <c r="AC955" s="148"/>
      <c r="AD955" s="94"/>
      <c r="AE955" s="94"/>
      <c r="AF955" s="94"/>
      <c r="AG955" s="94"/>
      <c r="AH955" s="94"/>
      <c r="AI955" s="94"/>
      <c r="AJ955" s="94"/>
      <c r="AK955" s="94"/>
      <c r="AL955" s="94"/>
      <c r="AM955" s="94"/>
      <c r="AN955" s="94"/>
      <c r="AO955" s="238"/>
      <c r="AP955" s="426"/>
      <c r="AQ955" s="223"/>
    </row>
    <row r="956" spans="1:43" s="15" customFormat="1">
      <c r="A956" s="105"/>
      <c r="B956" s="105"/>
      <c r="D956" s="97"/>
      <c r="E956" s="156"/>
      <c r="I956" s="148"/>
      <c r="J956" s="148"/>
      <c r="K956" s="148"/>
      <c r="L956" s="148"/>
      <c r="M956" s="148"/>
      <c r="N956" s="148"/>
      <c r="O956" s="148"/>
      <c r="AC956" s="148"/>
      <c r="AD956" s="94"/>
      <c r="AE956" s="94"/>
      <c r="AF956" s="94"/>
      <c r="AG956" s="94"/>
      <c r="AH956" s="94"/>
      <c r="AI956" s="94"/>
      <c r="AJ956" s="94"/>
      <c r="AK956" s="94"/>
      <c r="AL956" s="94"/>
      <c r="AM956" s="94"/>
      <c r="AN956" s="94"/>
      <c r="AO956" s="238"/>
      <c r="AP956" s="426"/>
      <c r="AQ956" s="223"/>
    </row>
    <row r="957" spans="1:43" s="15" customFormat="1">
      <c r="A957" s="105"/>
      <c r="B957" s="105"/>
      <c r="D957" s="97"/>
      <c r="E957" s="156"/>
      <c r="I957" s="148"/>
      <c r="J957" s="148"/>
      <c r="K957" s="148"/>
      <c r="L957" s="148"/>
      <c r="M957" s="148"/>
      <c r="N957" s="148"/>
      <c r="O957" s="148"/>
      <c r="AC957" s="148"/>
      <c r="AD957" s="94"/>
      <c r="AE957" s="94"/>
      <c r="AF957" s="94"/>
      <c r="AG957" s="94"/>
      <c r="AH957" s="94"/>
      <c r="AI957" s="94"/>
      <c r="AJ957" s="94"/>
      <c r="AK957" s="94"/>
      <c r="AL957" s="94"/>
      <c r="AM957" s="94"/>
      <c r="AN957" s="94"/>
      <c r="AO957" s="238"/>
      <c r="AP957" s="426"/>
      <c r="AQ957" s="223"/>
    </row>
    <row r="958" spans="1:43" s="15" customFormat="1">
      <c r="A958" s="105"/>
      <c r="B958" s="105"/>
      <c r="D958" s="97"/>
      <c r="E958" s="156"/>
      <c r="I958" s="148"/>
      <c r="J958" s="148"/>
      <c r="K958" s="148"/>
      <c r="L958" s="148"/>
      <c r="M958" s="148"/>
      <c r="N958" s="148"/>
      <c r="O958" s="148"/>
      <c r="AC958" s="148"/>
      <c r="AD958" s="94"/>
      <c r="AE958" s="94"/>
      <c r="AF958" s="94"/>
      <c r="AG958" s="94"/>
      <c r="AH958" s="94"/>
      <c r="AI958" s="94"/>
      <c r="AJ958" s="94"/>
      <c r="AK958" s="94"/>
      <c r="AL958" s="94"/>
      <c r="AM958" s="94"/>
      <c r="AN958" s="94"/>
      <c r="AO958" s="238"/>
      <c r="AP958" s="426"/>
      <c r="AQ958" s="223"/>
    </row>
    <row r="959" spans="1:43" s="15" customFormat="1">
      <c r="A959" s="105"/>
      <c r="B959" s="105"/>
      <c r="D959" s="97"/>
      <c r="E959" s="156"/>
      <c r="I959" s="148"/>
      <c r="J959" s="148"/>
      <c r="K959" s="148"/>
      <c r="L959" s="148"/>
      <c r="M959" s="148"/>
      <c r="N959" s="148"/>
      <c r="O959" s="148"/>
      <c r="AC959" s="148"/>
      <c r="AD959" s="94"/>
      <c r="AE959" s="94"/>
      <c r="AF959" s="94"/>
      <c r="AG959" s="94"/>
      <c r="AH959" s="94"/>
      <c r="AI959" s="94"/>
      <c r="AJ959" s="94"/>
      <c r="AK959" s="94"/>
      <c r="AL959" s="94"/>
      <c r="AM959" s="94"/>
      <c r="AN959" s="94"/>
      <c r="AO959" s="238"/>
      <c r="AP959" s="426"/>
      <c r="AQ959" s="223"/>
    </row>
    <row r="960" spans="1:43" s="15" customFormat="1">
      <c r="A960" s="105"/>
      <c r="B960" s="105"/>
      <c r="D960" s="97"/>
      <c r="E960" s="156"/>
      <c r="I960" s="148"/>
      <c r="J960" s="148"/>
      <c r="K960" s="148"/>
      <c r="L960" s="148"/>
      <c r="M960" s="148"/>
      <c r="N960" s="148"/>
      <c r="O960" s="148"/>
      <c r="AC960" s="148"/>
      <c r="AD960" s="94"/>
      <c r="AE960" s="94"/>
      <c r="AF960" s="94"/>
      <c r="AG960" s="94"/>
      <c r="AH960" s="94"/>
      <c r="AI960" s="94"/>
      <c r="AJ960" s="94"/>
      <c r="AK960" s="94"/>
      <c r="AL960" s="94"/>
      <c r="AM960" s="94"/>
      <c r="AN960" s="94"/>
      <c r="AO960" s="238"/>
      <c r="AP960" s="426"/>
      <c r="AQ960" s="223"/>
    </row>
    <row r="961" spans="1:43" s="15" customFormat="1">
      <c r="A961" s="105"/>
      <c r="B961" s="105"/>
      <c r="D961" s="97"/>
      <c r="E961" s="156"/>
      <c r="I961" s="148"/>
      <c r="J961" s="148"/>
      <c r="K961" s="148"/>
      <c r="L961" s="148"/>
      <c r="M961" s="148"/>
      <c r="N961" s="148"/>
      <c r="O961" s="148"/>
      <c r="AC961" s="148"/>
      <c r="AD961" s="94"/>
      <c r="AE961" s="94"/>
      <c r="AF961" s="94"/>
      <c r="AG961" s="94"/>
      <c r="AH961" s="94"/>
      <c r="AI961" s="94"/>
      <c r="AJ961" s="94"/>
      <c r="AK961" s="94"/>
      <c r="AL961" s="94"/>
      <c r="AM961" s="94"/>
      <c r="AN961" s="94"/>
      <c r="AO961" s="238"/>
      <c r="AP961" s="426"/>
      <c r="AQ961" s="223"/>
    </row>
    <row r="962" spans="1:43" s="15" customFormat="1">
      <c r="A962" s="105"/>
      <c r="B962" s="105"/>
      <c r="D962" s="97"/>
      <c r="E962" s="156"/>
      <c r="I962" s="148"/>
      <c r="J962" s="148"/>
      <c r="K962" s="148"/>
      <c r="L962" s="148"/>
      <c r="M962" s="148"/>
      <c r="N962" s="148"/>
      <c r="O962" s="148"/>
      <c r="AC962" s="148"/>
      <c r="AD962" s="94"/>
      <c r="AE962" s="94"/>
      <c r="AF962" s="94"/>
      <c r="AG962" s="94"/>
      <c r="AH962" s="94"/>
      <c r="AI962" s="94"/>
      <c r="AJ962" s="94"/>
      <c r="AK962" s="94"/>
      <c r="AL962" s="94"/>
      <c r="AM962" s="94"/>
      <c r="AN962" s="94"/>
      <c r="AO962" s="238"/>
      <c r="AP962" s="426"/>
      <c r="AQ962" s="223"/>
    </row>
    <row r="963" spans="1:43" s="15" customFormat="1">
      <c r="A963" s="105"/>
      <c r="B963" s="105"/>
      <c r="D963" s="97"/>
      <c r="E963" s="156"/>
      <c r="I963" s="148"/>
      <c r="J963" s="148"/>
      <c r="K963" s="148"/>
      <c r="L963" s="148"/>
      <c r="M963" s="148"/>
      <c r="N963" s="148"/>
      <c r="O963" s="148"/>
      <c r="AC963" s="148"/>
      <c r="AD963" s="94"/>
      <c r="AE963" s="94"/>
      <c r="AF963" s="94"/>
      <c r="AG963" s="94"/>
      <c r="AH963" s="94"/>
      <c r="AI963" s="94"/>
      <c r="AJ963" s="94"/>
      <c r="AK963" s="94"/>
      <c r="AL963" s="94"/>
      <c r="AM963" s="94"/>
      <c r="AN963" s="94"/>
      <c r="AO963" s="238"/>
      <c r="AP963" s="426"/>
      <c r="AQ963" s="223"/>
    </row>
    <row r="964" spans="1:43" s="15" customFormat="1">
      <c r="A964" s="105"/>
      <c r="B964" s="105"/>
      <c r="D964" s="97"/>
      <c r="E964" s="156"/>
      <c r="I964" s="148"/>
      <c r="J964" s="148"/>
      <c r="K964" s="148"/>
      <c r="L964" s="148"/>
      <c r="M964" s="148"/>
      <c r="N964" s="148"/>
      <c r="O964" s="148"/>
      <c r="AC964" s="148"/>
      <c r="AD964" s="94"/>
      <c r="AE964" s="94"/>
      <c r="AF964" s="94"/>
      <c r="AG964" s="94"/>
      <c r="AH964" s="94"/>
      <c r="AI964" s="94"/>
      <c r="AJ964" s="94"/>
      <c r="AK964" s="94"/>
      <c r="AL964" s="94"/>
      <c r="AM964" s="94"/>
      <c r="AN964" s="94"/>
      <c r="AO964" s="238"/>
      <c r="AP964" s="426"/>
      <c r="AQ964" s="223"/>
    </row>
    <row r="965" spans="1:43" s="15" customFormat="1">
      <c r="A965" s="105"/>
      <c r="B965" s="105"/>
      <c r="D965" s="97"/>
      <c r="E965" s="156"/>
      <c r="I965" s="148"/>
      <c r="J965" s="148"/>
      <c r="K965" s="148"/>
      <c r="L965" s="148"/>
      <c r="M965" s="148"/>
      <c r="N965" s="148"/>
      <c r="O965" s="148"/>
      <c r="AC965" s="148"/>
      <c r="AD965" s="94"/>
      <c r="AE965" s="94"/>
      <c r="AF965" s="94"/>
      <c r="AG965" s="94"/>
      <c r="AH965" s="94"/>
      <c r="AI965" s="94"/>
      <c r="AJ965" s="94"/>
      <c r="AK965" s="94"/>
      <c r="AL965" s="94"/>
      <c r="AM965" s="94"/>
      <c r="AN965" s="94"/>
      <c r="AO965" s="238"/>
      <c r="AP965" s="426"/>
      <c r="AQ965" s="223"/>
    </row>
    <row r="966" spans="1:43" s="15" customFormat="1">
      <c r="A966" s="105"/>
      <c r="B966" s="105"/>
      <c r="D966" s="97"/>
      <c r="E966" s="156"/>
      <c r="I966" s="148"/>
      <c r="J966" s="148"/>
      <c r="K966" s="148"/>
      <c r="L966" s="148"/>
      <c r="M966" s="148"/>
      <c r="N966" s="148"/>
      <c r="O966" s="148"/>
      <c r="AC966" s="148"/>
      <c r="AD966" s="94"/>
      <c r="AE966" s="94"/>
      <c r="AF966" s="94"/>
      <c r="AG966" s="94"/>
      <c r="AH966" s="94"/>
      <c r="AI966" s="94"/>
      <c r="AJ966" s="94"/>
      <c r="AK966" s="94"/>
      <c r="AL966" s="94"/>
      <c r="AM966" s="94"/>
      <c r="AN966" s="94"/>
      <c r="AO966" s="238"/>
      <c r="AP966" s="426"/>
      <c r="AQ966" s="223"/>
    </row>
    <row r="967" spans="1:43" s="15" customFormat="1">
      <c r="A967" s="105"/>
      <c r="B967" s="105"/>
      <c r="D967" s="97"/>
      <c r="E967" s="156"/>
      <c r="I967" s="148"/>
      <c r="J967" s="148"/>
      <c r="K967" s="148"/>
      <c r="L967" s="148"/>
      <c r="M967" s="148"/>
      <c r="N967" s="148"/>
      <c r="O967" s="148"/>
      <c r="AC967" s="148"/>
      <c r="AD967" s="94"/>
      <c r="AE967" s="94"/>
      <c r="AF967" s="94"/>
      <c r="AG967" s="94"/>
      <c r="AH967" s="94"/>
      <c r="AI967" s="94"/>
      <c r="AJ967" s="94"/>
      <c r="AK967" s="94"/>
      <c r="AL967" s="94"/>
      <c r="AM967" s="94"/>
      <c r="AN967" s="94"/>
      <c r="AO967" s="238"/>
      <c r="AP967" s="426"/>
      <c r="AQ967" s="223"/>
    </row>
    <row r="968" spans="1:43" s="15" customFormat="1">
      <c r="A968" s="105"/>
      <c r="B968" s="105"/>
      <c r="D968" s="97"/>
      <c r="E968" s="156"/>
      <c r="I968" s="148"/>
      <c r="J968" s="148"/>
      <c r="K968" s="148"/>
      <c r="L968" s="148"/>
      <c r="M968" s="148"/>
      <c r="N968" s="148"/>
      <c r="O968" s="148"/>
      <c r="AC968" s="148"/>
      <c r="AD968" s="94"/>
      <c r="AE968" s="94"/>
      <c r="AF968" s="94"/>
      <c r="AG968" s="94"/>
      <c r="AH968" s="94"/>
      <c r="AI968" s="94"/>
      <c r="AJ968" s="94"/>
      <c r="AK968" s="94"/>
      <c r="AL968" s="94"/>
      <c r="AM968" s="94"/>
      <c r="AN968" s="94"/>
      <c r="AO968" s="238"/>
      <c r="AP968" s="426"/>
      <c r="AQ968" s="223"/>
    </row>
    <row r="969" spans="1:43" s="15" customFormat="1">
      <c r="A969" s="105"/>
      <c r="B969" s="105"/>
      <c r="D969" s="97"/>
      <c r="E969" s="156"/>
      <c r="I969" s="148"/>
      <c r="J969" s="148"/>
      <c r="K969" s="148"/>
      <c r="L969" s="148"/>
      <c r="M969" s="148"/>
      <c r="N969" s="148"/>
      <c r="O969" s="148"/>
      <c r="AC969" s="148"/>
      <c r="AD969" s="94"/>
      <c r="AE969" s="94"/>
      <c r="AF969" s="94"/>
      <c r="AG969" s="94"/>
      <c r="AH969" s="94"/>
      <c r="AI969" s="94"/>
      <c r="AJ969" s="94"/>
      <c r="AK969" s="94"/>
      <c r="AL969" s="94"/>
      <c r="AM969" s="94"/>
      <c r="AN969" s="94"/>
      <c r="AO969" s="238"/>
      <c r="AP969" s="426"/>
      <c r="AQ969" s="223"/>
    </row>
    <row r="970" spans="1:43" s="15" customFormat="1">
      <c r="A970" s="105"/>
      <c r="B970" s="105"/>
      <c r="D970" s="97"/>
      <c r="E970" s="156"/>
      <c r="I970" s="148"/>
      <c r="J970" s="148"/>
      <c r="K970" s="148"/>
      <c r="L970" s="148"/>
      <c r="M970" s="148"/>
      <c r="N970" s="148"/>
      <c r="O970" s="148"/>
      <c r="AC970" s="148"/>
      <c r="AD970" s="94"/>
      <c r="AE970" s="94"/>
      <c r="AF970" s="94"/>
      <c r="AG970" s="94"/>
      <c r="AH970" s="94"/>
      <c r="AI970" s="94"/>
      <c r="AJ970" s="94"/>
      <c r="AK970" s="94"/>
      <c r="AL970" s="94"/>
      <c r="AM970" s="94"/>
      <c r="AN970" s="94"/>
      <c r="AO970" s="238"/>
      <c r="AP970" s="426"/>
      <c r="AQ970" s="223"/>
    </row>
    <row r="971" spans="1:43" s="15" customFormat="1">
      <c r="A971" s="105"/>
      <c r="B971" s="105"/>
      <c r="D971" s="97"/>
      <c r="E971" s="156"/>
      <c r="I971" s="148"/>
      <c r="J971" s="148"/>
      <c r="K971" s="148"/>
      <c r="L971" s="148"/>
      <c r="M971" s="148"/>
      <c r="N971" s="148"/>
      <c r="O971" s="148"/>
      <c r="AC971" s="148"/>
      <c r="AD971" s="94"/>
      <c r="AE971" s="94"/>
      <c r="AF971" s="94"/>
      <c r="AG971" s="94"/>
      <c r="AH971" s="94"/>
      <c r="AI971" s="94"/>
      <c r="AJ971" s="94"/>
      <c r="AK971" s="94"/>
      <c r="AL971" s="94"/>
      <c r="AM971" s="94"/>
      <c r="AN971" s="94"/>
      <c r="AO971" s="238"/>
      <c r="AP971" s="426"/>
      <c r="AQ971" s="223"/>
    </row>
    <row r="972" spans="1:43" s="15" customFormat="1">
      <c r="A972" s="105"/>
      <c r="B972" s="105"/>
      <c r="D972" s="97"/>
      <c r="E972" s="156"/>
      <c r="I972" s="148"/>
      <c r="J972" s="148"/>
      <c r="K972" s="148"/>
      <c r="L972" s="148"/>
      <c r="M972" s="148"/>
      <c r="N972" s="148"/>
      <c r="O972" s="148"/>
      <c r="AC972" s="148"/>
      <c r="AD972" s="94"/>
      <c r="AE972" s="94"/>
      <c r="AF972" s="94"/>
      <c r="AG972" s="94"/>
      <c r="AH972" s="94"/>
      <c r="AI972" s="94"/>
      <c r="AJ972" s="94"/>
      <c r="AK972" s="94"/>
      <c r="AL972" s="94"/>
      <c r="AM972" s="94"/>
      <c r="AN972" s="94"/>
      <c r="AO972" s="238"/>
      <c r="AP972" s="426"/>
      <c r="AQ972" s="223"/>
    </row>
    <row r="973" spans="1:43" s="15" customFormat="1">
      <c r="A973" s="105"/>
      <c r="B973" s="105"/>
      <c r="D973" s="97"/>
      <c r="E973" s="156"/>
      <c r="I973" s="148"/>
      <c r="J973" s="148"/>
      <c r="K973" s="148"/>
      <c r="L973" s="148"/>
      <c r="M973" s="148"/>
      <c r="N973" s="148"/>
      <c r="O973" s="148"/>
      <c r="AC973" s="148"/>
      <c r="AD973" s="94"/>
      <c r="AE973" s="94"/>
      <c r="AF973" s="94"/>
      <c r="AG973" s="94"/>
      <c r="AH973" s="94"/>
      <c r="AI973" s="94"/>
      <c r="AJ973" s="94"/>
      <c r="AK973" s="94"/>
      <c r="AL973" s="94"/>
      <c r="AM973" s="94"/>
      <c r="AN973" s="94"/>
      <c r="AO973" s="238"/>
      <c r="AP973" s="426"/>
      <c r="AQ973" s="223"/>
    </row>
    <row r="974" spans="1:43" s="15" customFormat="1">
      <c r="A974" s="105"/>
      <c r="B974" s="105"/>
      <c r="D974" s="97"/>
      <c r="E974" s="156"/>
      <c r="I974" s="148"/>
      <c r="J974" s="148"/>
      <c r="K974" s="148"/>
      <c r="L974" s="148"/>
      <c r="M974" s="148"/>
      <c r="N974" s="148"/>
      <c r="O974" s="148"/>
      <c r="AC974" s="148"/>
      <c r="AD974" s="94"/>
      <c r="AE974" s="94"/>
      <c r="AF974" s="94"/>
      <c r="AG974" s="94"/>
      <c r="AH974" s="94"/>
      <c r="AI974" s="94"/>
      <c r="AJ974" s="94"/>
      <c r="AK974" s="94"/>
      <c r="AL974" s="94"/>
      <c r="AM974" s="94"/>
      <c r="AN974" s="94"/>
      <c r="AO974" s="238"/>
      <c r="AP974" s="426"/>
      <c r="AQ974" s="223"/>
    </row>
    <row r="975" spans="1:43" s="15" customFormat="1">
      <c r="A975" s="105"/>
      <c r="B975" s="105"/>
      <c r="D975" s="97"/>
      <c r="E975" s="156"/>
      <c r="I975" s="148"/>
      <c r="J975" s="148"/>
      <c r="K975" s="148"/>
      <c r="L975" s="148"/>
      <c r="M975" s="148"/>
      <c r="N975" s="148"/>
      <c r="O975" s="148"/>
      <c r="AC975" s="148"/>
      <c r="AD975" s="94"/>
      <c r="AE975" s="94"/>
      <c r="AF975" s="94"/>
      <c r="AG975" s="94"/>
      <c r="AH975" s="94"/>
      <c r="AI975" s="94"/>
      <c r="AJ975" s="94"/>
      <c r="AK975" s="94"/>
      <c r="AL975" s="94"/>
      <c r="AM975" s="94"/>
      <c r="AN975" s="94"/>
      <c r="AO975" s="238"/>
      <c r="AP975" s="426"/>
      <c r="AQ975" s="223"/>
    </row>
    <row r="976" spans="1:43" s="15" customFormat="1">
      <c r="A976" s="105"/>
      <c r="B976" s="105"/>
      <c r="D976" s="97"/>
      <c r="E976" s="156"/>
      <c r="I976" s="148"/>
      <c r="J976" s="148"/>
      <c r="K976" s="148"/>
      <c r="L976" s="148"/>
      <c r="M976" s="148"/>
      <c r="N976" s="148"/>
      <c r="O976" s="148"/>
      <c r="AC976" s="148"/>
      <c r="AD976" s="94"/>
      <c r="AE976" s="94"/>
      <c r="AF976" s="94"/>
      <c r="AG976" s="94"/>
      <c r="AH976" s="94"/>
      <c r="AI976" s="94"/>
      <c r="AJ976" s="94"/>
      <c r="AK976" s="94"/>
      <c r="AL976" s="94"/>
      <c r="AM976" s="94"/>
      <c r="AN976" s="94"/>
      <c r="AO976" s="238"/>
      <c r="AP976" s="426"/>
      <c r="AQ976" s="223"/>
    </row>
    <row r="977" spans="1:43" s="15" customFormat="1">
      <c r="A977" s="105"/>
      <c r="B977" s="105"/>
      <c r="D977" s="97"/>
      <c r="E977" s="156"/>
      <c r="I977" s="148"/>
      <c r="J977" s="148"/>
      <c r="K977" s="148"/>
      <c r="L977" s="148"/>
      <c r="M977" s="148"/>
      <c r="N977" s="148"/>
      <c r="O977" s="148"/>
      <c r="AC977" s="148"/>
      <c r="AD977" s="94"/>
      <c r="AE977" s="94"/>
      <c r="AF977" s="94"/>
      <c r="AG977" s="94"/>
      <c r="AH977" s="94"/>
      <c r="AI977" s="94"/>
      <c r="AJ977" s="94"/>
      <c r="AK977" s="94"/>
      <c r="AL977" s="94"/>
      <c r="AM977" s="94"/>
      <c r="AN977" s="94"/>
      <c r="AO977" s="238"/>
      <c r="AP977" s="426"/>
      <c r="AQ977" s="223"/>
    </row>
    <row r="978" spans="1:43" s="15" customFormat="1">
      <c r="A978" s="105"/>
      <c r="B978" s="105"/>
      <c r="D978" s="97"/>
      <c r="E978" s="156"/>
      <c r="I978" s="148"/>
      <c r="J978" s="148"/>
      <c r="K978" s="148"/>
      <c r="L978" s="148"/>
      <c r="M978" s="148"/>
      <c r="N978" s="148"/>
      <c r="O978" s="148"/>
      <c r="AC978" s="148"/>
      <c r="AD978" s="94"/>
      <c r="AE978" s="94"/>
      <c r="AF978" s="94"/>
      <c r="AG978" s="94"/>
      <c r="AH978" s="94"/>
      <c r="AI978" s="94"/>
      <c r="AJ978" s="94"/>
      <c r="AK978" s="94"/>
      <c r="AL978" s="94"/>
      <c r="AM978" s="94"/>
      <c r="AN978" s="94"/>
      <c r="AO978" s="238"/>
      <c r="AP978" s="426"/>
      <c r="AQ978" s="223"/>
    </row>
    <row r="979" spans="1:43" s="15" customFormat="1">
      <c r="A979" s="105"/>
      <c r="B979" s="105"/>
      <c r="D979" s="97"/>
      <c r="E979" s="156"/>
      <c r="I979" s="148"/>
      <c r="J979" s="148"/>
      <c r="K979" s="148"/>
      <c r="L979" s="148"/>
      <c r="M979" s="148"/>
      <c r="N979" s="148"/>
      <c r="O979" s="148"/>
      <c r="AC979" s="148"/>
      <c r="AD979" s="94"/>
      <c r="AE979" s="94"/>
      <c r="AF979" s="94"/>
      <c r="AG979" s="94"/>
      <c r="AH979" s="94"/>
      <c r="AI979" s="94"/>
      <c r="AJ979" s="94"/>
      <c r="AK979" s="94"/>
      <c r="AL979" s="94"/>
      <c r="AM979" s="94"/>
      <c r="AN979" s="94"/>
      <c r="AO979" s="238"/>
      <c r="AP979" s="426"/>
      <c r="AQ979" s="223"/>
    </row>
    <row r="980" spans="1:43" s="15" customFormat="1">
      <c r="A980" s="105"/>
      <c r="B980" s="105"/>
      <c r="D980" s="97"/>
      <c r="E980" s="156"/>
      <c r="I980" s="148"/>
      <c r="J980" s="148"/>
      <c r="K980" s="148"/>
      <c r="L980" s="148"/>
      <c r="M980" s="148"/>
      <c r="N980" s="148"/>
      <c r="O980" s="148"/>
      <c r="AC980" s="148"/>
      <c r="AD980" s="94"/>
      <c r="AE980" s="94"/>
      <c r="AF980" s="94"/>
      <c r="AG980" s="94"/>
      <c r="AH980" s="94"/>
      <c r="AI980" s="94"/>
      <c r="AJ980" s="94"/>
      <c r="AK980" s="94"/>
      <c r="AL980" s="94"/>
      <c r="AM980" s="94"/>
      <c r="AN980" s="94"/>
      <c r="AO980" s="238"/>
      <c r="AP980" s="426"/>
      <c r="AQ980" s="223"/>
    </row>
    <row r="981" spans="1:43" s="15" customFormat="1">
      <c r="A981" s="105"/>
      <c r="B981" s="105"/>
      <c r="D981" s="97"/>
      <c r="E981" s="156"/>
      <c r="I981" s="148"/>
      <c r="J981" s="148"/>
      <c r="K981" s="148"/>
      <c r="L981" s="148"/>
      <c r="M981" s="148"/>
      <c r="N981" s="148"/>
      <c r="O981" s="148"/>
      <c r="AC981" s="148"/>
      <c r="AD981" s="94"/>
      <c r="AE981" s="94"/>
      <c r="AF981" s="94"/>
      <c r="AG981" s="94"/>
      <c r="AH981" s="94"/>
      <c r="AI981" s="94"/>
      <c r="AJ981" s="94"/>
      <c r="AK981" s="94"/>
      <c r="AL981" s="94"/>
      <c r="AM981" s="94"/>
      <c r="AN981" s="94"/>
      <c r="AO981" s="238"/>
      <c r="AP981" s="426"/>
      <c r="AQ981" s="223"/>
    </row>
    <row r="982" spans="1:43" s="15" customFormat="1">
      <c r="A982" s="105"/>
      <c r="B982" s="105"/>
      <c r="D982" s="97"/>
      <c r="E982" s="156"/>
      <c r="I982" s="148"/>
      <c r="J982" s="148"/>
      <c r="K982" s="148"/>
      <c r="L982" s="148"/>
      <c r="M982" s="148"/>
      <c r="N982" s="148"/>
      <c r="O982" s="148"/>
      <c r="AC982" s="148"/>
      <c r="AD982" s="94"/>
      <c r="AE982" s="94"/>
      <c r="AF982" s="94"/>
      <c r="AG982" s="94"/>
      <c r="AH982" s="94"/>
      <c r="AI982" s="94"/>
      <c r="AJ982" s="94"/>
      <c r="AK982" s="94"/>
      <c r="AL982" s="94"/>
      <c r="AM982" s="94"/>
      <c r="AN982" s="94"/>
      <c r="AO982" s="238"/>
      <c r="AP982" s="426"/>
      <c r="AQ982" s="223"/>
    </row>
    <row r="983" spans="1:43" s="15" customFormat="1">
      <c r="A983" s="105"/>
      <c r="B983" s="105"/>
      <c r="D983" s="97"/>
      <c r="E983" s="156"/>
      <c r="I983" s="148"/>
      <c r="J983" s="148"/>
      <c r="K983" s="148"/>
      <c r="L983" s="148"/>
      <c r="M983" s="148"/>
      <c r="N983" s="148"/>
      <c r="O983" s="148"/>
      <c r="AC983" s="148"/>
      <c r="AD983" s="94"/>
      <c r="AE983" s="94"/>
      <c r="AF983" s="94"/>
      <c r="AG983" s="94"/>
      <c r="AH983" s="94"/>
      <c r="AI983" s="94"/>
      <c r="AJ983" s="94"/>
      <c r="AK983" s="94"/>
      <c r="AL983" s="94"/>
      <c r="AM983" s="94"/>
      <c r="AN983" s="94"/>
      <c r="AO983" s="238"/>
      <c r="AP983" s="426"/>
      <c r="AQ983" s="223"/>
    </row>
    <row r="984" spans="1:43" s="15" customFormat="1">
      <c r="A984" s="105"/>
      <c r="B984" s="105"/>
      <c r="D984" s="97"/>
      <c r="E984" s="156"/>
      <c r="I984" s="148"/>
      <c r="J984" s="148"/>
      <c r="K984" s="148"/>
      <c r="L984" s="148"/>
      <c r="M984" s="148"/>
      <c r="N984" s="148"/>
      <c r="O984" s="148"/>
      <c r="AC984" s="148"/>
      <c r="AD984" s="94"/>
      <c r="AE984" s="94"/>
      <c r="AF984" s="94"/>
      <c r="AG984" s="94"/>
      <c r="AH984" s="94"/>
      <c r="AI984" s="94"/>
      <c r="AJ984" s="94"/>
      <c r="AK984" s="94"/>
      <c r="AL984" s="94"/>
      <c r="AM984" s="94"/>
      <c r="AN984" s="94"/>
      <c r="AO984" s="238"/>
      <c r="AP984" s="426"/>
      <c r="AQ984" s="223"/>
    </row>
    <row r="985" spans="1:43" s="15" customFormat="1">
      <c r="A985" s="105"/>
      <c r="B985" s="105"/>
      <c r="D985" s="97"/>
      <c r="E985" s="156"/>
      <c r="I985" s="148"/>
      <c r="J985" s="148"/>
      <c r="K985" s="148"/>
      <c r="L985" s="148"/>
      <c r="M985" s="148"/>
      <c r="N985" s="148"/>
      <c r="O985" s="148"/>
      <c r="AC985" s="148"/>
      <c r="AD985" s="94"/>
      <c r="AE985" s="94"/>
      <c r="AF985" s="94"/>
      <c r="AG985" s="94"/>
      <c r="AH985" s="94"/>
      <c r="AI985" s="94"/>
      <c r="AJ985" s="94"/>
      <c r="AK985" s="94"/>
      <c r="AL985" s="94"/>
      <c r="AM985" s="94"/>
      <c r="AN985" s="94"/>
      <c r="AO985" s="238"/>
      <c r="AP985" s="426"/>
      <c r="AQ985" s="223"/>
    </row>
    <row r="986" spans="1:43" s="15" customFormat="1">
      <c r="A986" s="105"/>
      <c r="B986" s="105"/>
      <c r="D986" s="97"/>
      <c r="E986" s="156"/>
      <c r="I986" s="148"/>
      <c r="J986" s="148"/>
      <c r="K986" s="148"/>
      <c r="L986" s="148"/>
      <c r="M986" s="148"/>
      <c r="N986" s="148"/>
      <c r="O986" s="148"/>
      <c r="AC986" s="148"/>
      <c r="AD986" s="94"/>
      <c r="AE986" s="94"/>
      <c r="AF986" s="94"/>
      <c r="AG986" s="94"/>
      <c r="AH986" s="94"/>
      <c r="AI986" s="94"/>
      <c r="AJ986" s="94"/>
      <c r="AK986" s="94"/>
      <c r="AL986" s="94"/>
      <c r="AM986" s="94"/>
      <c r="AN986" s="94"/>
      <c r="AO986" s="238"/>
      <c r="AP986" s="426"/>
      <c r="AQ986" s="223"/>
    </row>
    <row r="987" spans="1:43" s="15" customFormat="1">
      <c r="A987" s="105"/>
      <c r="B987" s="105"/>
      <c r="D987" s="97"/>
      <c r="E987" s="156"/>
      <c r="I987" s="148"/>
      <c r="J987" s="148"/>
      <c r="K987" s="148"/>
      <c r="L987" s="148"/>
      <c r="M987" s="148"/>
      <c r="N987" s="148"/>
      <c r="O987" s="148"/>
      <c r="AC987" s="148"/>
      <c r="AD987" s="94"/>
      <c r="AE987" s="94"/>
      <c r="AF987" s="94"/>
      <c r="AG987" s="94"/>
      <c r="AH987" s="94"/>
      <c r="AI987" s="94"/>
      <c r="AJ987" s="94"/>
      <c r="AK987" s="94"/>
      <c r="AL987" s="94"/>
      <c r="AM987" s="94"/>
      <c r="AN987" s="94"/>
      <c r="AO987" s="238"/>
      <c r="AP987" s="426"/>
      <c r="AQ987" s="223"/>
    </row>
    <row r="988" spans="1:43" s="15" customFormat="1">
      <c r="A988" s="105"/>
      <c r="B988" s="105"/>
      <c r="D988" s="97"/>
      <c r="E988" s="156"/>
      <c r="I988" s="148"/>
      <c r="J988" s="148"/>
      <c r="K988" s="148"/>
      <c r="L988" s="148"/>
      <c r="M988" s="148"/>
      <c r="N988" s="148"/>
      <c r="O988" s="148"/>
      <c r="AC988" s="148"/>
      <c r="AD988" s="94"/>
      <c r="AE988" s="94"/>
      <c r="AF988" s="94"/>
      <c r="AG988" s="94"/>
      <c r="AH988" s="94"/>
      <c r="AI988" s="94"/>
      <c r="AJ988" s="94"/>
      <c r="AK988" s="94"/>
      <c r="AL988" s="94"/>
      <c r="AM988" s="94"/>
      <c r="AN988" s="94"/>
      <c r="AO988" s="238"/>
      <c r="AP988" s="426"/>
      <c r="AQ988" s="223"/>
    </row>
    <row r="989" spans="1:43" s="15" customFormat="1">
      <c r="A989" s="105"/>
      <c r="B989" s="105"/>
      <c r="D989" s="97"/>
      <c r="E989" s="156"/>
      <c r="I989" s="148"/>
      <c r="J989" s="148"/>
      <c r="K989" s="148"/>
      <c r="L989" s="148"/>
      <c r="M989" s="148"/>
      <c r="N989" s="148"/>
      <c r="O989" s="148"/>
      <c r="AC989" s="148"/>
      <c r="AD989" s="94"/>
      <c r="AE989" s="94"/>
      <c r="AF989" s="94"/>
      <c r="AG989" s="94"/>
      <c r="AH989" s="94"/>
      <c r="AI989" s="94"/>
      <c r="AJ989" s="94"/>
      <c r="AK989" s="94"/>
      <c r="AL989" s="94"/>
      <c r="AM989" s="94"/>
      <c r="AN989" s="94"/>
      <c r="AO989" s="238"/>
      <c r="AP989" s="426"/>
      <c r="AQ989" s="223"/>
    </row>
    <row r="990" spans="1:43" s="15" customFormat="1">
      <c r="A990" s="105"/>
      <c r="B990" s="105"/>
      <c r="D990" s="97"/>
      <c r="E990" s="156"/>
      <c r="I990" s="148"/>
      <c r="J990" s="148"/>
      <c r="K990" s="148"/>
      <c r="L990" s="148"/>
      <c r="M990" s="148"/>
      <c r="N990" s="148"/>
      <c r="O990" s="148"/>
      <c r="AC990" s="148"/>
      <c r="AD990" s="94"/>
      <c r="AE990" s="94"/>
      <c r="AF990" s="94"/>
      <c r="AG990" s="94"/>
      <c r="AH990" s="94"/>
      <c r="AI990" s="94"/>
      <c r="AJ990" s="94"/>
      <c r="AK990" s="94"/>
      <c r="AL990" s="94"/>
      <c r="AM990" s="94"/>
      <c r="AN990" s="94"/>
      <c r="AO990" s="238"/>
      <c r="AP990" s="426"/>
      <c r="AQ990" s="223"/>
    </row>
    <row r="991" spans="1:43" s="15" customFormat="1">
      <c r="A991" s="105"/>
      <c r="B991" s="105"/>
      <c r="D991" s="97"/>
      <c r="E991" s="156"/>
      <c r="I991" s="148"/>
      <c r="J991" s="148"/>
      <c r="K991" s="148"/>
      <c r="L991" s="148"/>
      <c r="M991" s="148"/>
      <c r="N991" s="148"/>
      <c r="O991" s="148"/>
      <c r="AC991" s="148"/>
      <c r="AD991" s="94"/>
      <c r="AE991" s="94"/>
      <c r="AF991" s="94"/>
      <c r="AG991" s="94"/>
      <c r="AH991" s="94"/>
      <c r="AI991" s="94"/>
      <c r="AJ991" s="94"/>
      <c r="AK991" s="94"/>
      <c r="AL991" s="94"/>
      <c r="AM991" s="94"/>
      <c r="AN991" s="94"/>
      <c r="AO991" s="238"/>
      <c r="AP991" s="426"/>
      <c r="AQ991" s="223"/>
    </row>
    <row r="992" spans="1:43" s="15" customFormat="1">
      <c r="A992" s="105"/>
      <c r="B992" s="105"/>
      <c r="D992" s="97"/>
      <c r="E992" s="156"/>
      <c r="I992" s="148"/>
      <c r="J992" s="148"/>
      <c r="K992" s="148"/>
      <c r="L992" s="148"/>
      <c r="M992" s="148"/>
      <c r="N992" s="148"/>
      <c r="O992" s="148"/>
      <c r="AC992" s="148"/>
      <c r="AD992" s="94"/>
      <c r="AE992" s="94"/>
      <c r="AF992" s="94"/>
      <c r="AG992" s="94"/>
      <c r="AH992" s="94"/>
      <c r="AI992" s="94"/>
      <c r="AJ992" s="94"/>
      <c r="AK992" s="94"/>
      <c r="AL992" s="94"/>
      <c r="AM992" s="94"/>
      <c r="AN992" s="94"/>
      <c r="AO992" s="238"/>
      <c r="AP992" s="426"/>
      <c r="AQ992" s="223"/>
    </row>
    <row r="993" spans="1:43" s="15" customFormat="1">
      <c r="A993" s="105"/>
      <c r="B993" s="105"/>
      <c r="D993" s="97"/>
      <c r="E993" s="156"/>
      <c r="I993" s="148"/>
      <c r="J993" s="148"/>
      <c r="K993" s="148"/>
      <c r="L993" s="148"/>
      <c r="M993" s="148"/>
      <c r="N993" s="148"/>
      <c r="O993" s="148"/>
      <c r="AC993" s="148"/>
      <c r="AD993" s="94"/>
      <c r="AE993" s="94"/>
      <c r="AF993" s="94"/>
      <c r="AG993" s="94"/>
      <c r="AH993" s="94"/>
      <c r="AI993" s="94"/>
      <c r="AJ993" s="94"/>
      <c r="AK993" s="94"/>
      <c r="AL993" s="94"/>
      <c r="AM993" s="94"/>
      <c r="AN993" s="94"/>
      <c r="AO993" s="238"/>
      <c r="AP993" s="426"/>
      <c r="AQ993" s="223"/>
    </row>
    <row r="994" spans="1:43" s="15" customFormat="1">
      <c r="A994" s="105"/>
      <c r="B994" s="105"/>
      <c r="D994" s="97"/>
      <c r="E994" s="156"/>
      <c r="I994" s="148"/>
      <c r="J994" s="148"/>
      <c r="K994" s="148"/>
      <c r="L994" s="148"/>
      <c r="M994" s="148"/>
      <c r="N994" s="148"/>
      <c r="O994" s="148"/>
      <c r="AC994" s="148"/>
      <c r="AD994" s="94"/>
      <c r="AE994" s="94"/>
      <c r="AF994" s="94"/>
      <c r="AG994" s="94"/>
      <c r="AH994" s="94"/>
      <c r="AI994" s="94"/>
      <c r="AJ994" s="94"/>
      <c r="AK994" s="94"/>
      <c r="AL994" s="94"/>
      <c r="AM994" s="94"/>
      <c r="AN994" s="94"/>
      <c r="AO994" s="238"/>
      <c r="AP994" s="426"/>
      <c r="AQ994" s="223"/>
    </row>
    <row r="995" spans="1:43" s="15" customFormat="1">
      <c r="A995" s="105"/>
      <c r="B995" s="105"/>
      <c r="D995" s="97"/>
      <c r="E995" s="156"/>
      <c r="I995" s="148"/>
      <c r="J995" s="148"/>
      <c r="K995" s="148"/>
      <c r="L995" s="148"/>
      <c r="M995" s="148"/>
      <c r="N995" s="148"/>
      <c r="O995" s="148"/>
      <c r="AC995" s="148"/>
      <c r="AD995" s="94"/>
      <c r="AE995" s="94"/>
      <c r="AF995" s="94"/>
      <c r="AG995" s="94"/>
      <c r="AH995" s="94"/>
      <c r="AI995" s="94"/>
      <c r="AJ995" s="94"/>
      <c r="AK995" s="94"/>
      <c r="AL995" s="94"/>
      <c r="AM995" s="94"/>
      <c r="AN995" s="94"/>
      <c r="AO995" s="238"/>
      <c r="AP995" s="426"/>
      <c r="AQ995" s="223"/>
    </row>
    <row r="996" spans="1:43" s="15" customFormat="1">
      <c r="A996" s="105"/>
      <c r="B996" s="105"/>
      <c r="D996" s="97"/>
      <c r="E996" s="156"/>
      <c r="I996" s="148"/>
      <c r="J996" s="148"/>
      <c r="K996" s="148"/>
      <c r="L996" s="148"/>
      <c r="M996" s="148"/>
      <c r="N996" s="148"/>
      <c r="O996" s="148"/>
      <c r="AC996" s="148"/>
      <c r="AD996" s="94"/>
      <c r="AE996" s="94"/>
      <c r="AF996" s="94"/>
      <c r="AG996" s="94"/>
      <c r="AH996" s="94"/>
      <c r="AI996" s="94"/>
      <c r="AJ996" s="94"/>
      <c r="AK996" s="94"/>
      <c r="AL996" s="94"/>
      <c r="AM996" s="94"/>
      <c r="AN996" s="94"/>
      <c r="AO996" s="238"/>
      <c r="AP996" s="426"/>
      <c r="AQ996" s="223"/>
    </row>
    <row r="997" spans="1:43" s="15" customFormat="1">
      <c r="A997" s="105"/>
      <c r="B997" s="105"/>
      <c r="D997" s="97"/>
      <c r="E997" s="156"/>
      <c r="I997" s="148"/>
      <c r="J997" s="148"/>
      <c r="K997" s="148"/>
      <c r="L997" s="148"/>
      <c r="M997" s="148"/>
      <c r="N997" s="148"/>
      <c r="O997" s="148"/>
      <c r="AC997" s="148"/>
      <c r="AD997" s="94"/>
      <c r="AE997" s="94"/>
      <c r="AF997" s="94"/>
      <c r="AG997" s="94"/>
      <c r="AH997" s="94"/>
      <c r="AI997" s="94"/>
      <c r="AJ997" s="94"/>
      <c r="AK997" s="94"/>
      <c r="AL997" s="94"/>
      <c r="AM997" s="94"/>
      <c r="AN997" s="94"/>
      <c r="AO997" s="238"/>
      <c r="AP997" s="426"/>
      <c r="AQ997" s="223"/>
    </row>
    <row r="998" spans="1:43" s="15" customFormat="1">
      <c r="A998" s="105"/>
      <c r="B998" s="105"/>
      <c r="D998" s="97"/>
      <c r="E998" s="156"/>
      <c r="I998" s="148"/>
      <c r="J998" s="148"/>
      <c r="K998" s="148"/>
      <c r="L998" s="148"/>
      <c r="M998" s="148"/>
      <c r="N998" s="148"/>
      <c r="O998" s="148"/>
      <c r="AC998" s="148"/>
      <c r="AD998" s="94"/>
      <c r="AE998" s="94"/>
      <c r="AF998" s="94"/>
      <c r="AG998" s="94"/>
      <c r="AH998" s="94"/>
      <c r="AI998" s="94"/>
      <c r="AJ998" s="94"/>
      <c r="AK998" s="94"/>
      <c r="AL998" s="94"/>
      <c r="AM998" s="94"/>
      <c r="AN998" s="94"/>
      <c r="AO998" s="238"/>
      <c r="AP998" s="426"/>
      <c r="AQ998" s="223"/>
    </row>
    <row r="999" spans="1:43" s="15" customFormat="1">
      <c r="A999" s="105"/>
      <c r="B999" s="105"/>
      <c r="D999" s="97"/>
      <c r="E999" s="156"/>
      <c r="I999" s="148"/>
      <c r="J999" s="148"/>
      <c r="K999" s="148"/>
      <c r="L999" s="148"/>
      <c r="M999" s="148"/>
      <c r="N999" s="148"/>
      <c r="O999" s="148"/>
      <c r="AC999" s="148"/>
      <c r="AD999" s="94"/>
      <c r="AE999" s="94"/>
      <c r="AF999" s="94"/>
      <c r="AG999" s="94"/>
      <c r="AH999" s="94"/>
      <c r="AI999" s="94"/>
      <c r="AJ999" s="94"/>
      <c r="AK999" s="94"/>
      <c r="AL999" s="94"/>
      <c r="AM999" s="94"/>
      <c r="AN999" s="94"/>
      <c r="AO999" s="238"/>
      <c r="AP999" s="426"/>
      <c r="AQ999" s="223"/>
    </row>
    <row r="1000" spans="1:43" s="15" customFormat="1">
      <c r="A1000" s="105"/>
      <c r="B1000" s="105"/>
      <c r="D1000" s="97"/>
      <c r="E1000" s="156"/>
      <c r="I1000" s="148"/>
      <c r="J1000" s="148"/>
      <c r="K1000" s="148"/>
      <c r="L1000" s="148"/>
      <c r="M1000" s="148"/>
      <c r="N1000" s="148"/>
      <c r="O1000" s="148"/>
      <c r="AC1000" s="148"/>
      <c r="AD1000" s="94"/>
      <c r="AE1000" s="94"/>
      <c r="AF1000" s="94"/>
      <c r="AG1000" s="94"/>
      <c r="AH1000" s="94"/>
      <c r="AI1000" s="94"/>
      <c r="AJ1000" s="94"/>
      <c r="AK1000" s="94"/>
      <c r="AL1000" s="94"/>
      <c r="AM1000" s="94"/>
      <c r="AN1000" s="94"/>
      <c r="AO1000" s="238"/>
      <c r="AP1000" s="426"/>
      <c r="AQ1000" s="223"/>
    </row>
    <row r="1001" spans="1:43" s="15" customFormat="1">
      <c r="A1001" s="105"/>
      <c r="B1001" s="105"/>
      <c r="D1001" s="97"/>
      <c r="E1001" s="156"/>
      <c r="I1001" s="148"/>
      <c r="J1001" s="148"/>
      <c r="K1001" s="148"/>
      <c r="L1001" s="148"/>
      <c r="M1001" s="148"/>
      <c r="N1001" s="148"/>
      <c r="O1001" s="148"/>
      <c r="AC1001" s="148"/>
      <c r="AD1001" s="94"/>
      <c r="AE1001" s="94"/>
      <c r="AF1001" s="94"/>
      <c r="AG1001" s="94"/>
      <c r="AH1001" s="94"/>
      <c r="AI1001" s="94"/>
      <c r="AJ1001" s="94"/>
      <c r="AK1001" s="94"/>
      <c r="AL1001" s="94"/>
      <c r="AM1001" s="94"/>
      <c r="AN1001" s="94"/>
      <c r="AO1001" s="238"/>
      <c r="AP1001" s="426"/>
      <c r="AQ1001" s="223"/>
    </row>
    <row r="1002" spans="1:43" s="15" customFormat="1">
      <c r="A1002" s="105"/>
      <c r="B1002" s="105"/>
      <c r="D1002" s="97"/>
      <c r="E1002" s="156"/>
      <c r="I1002" s="148"/>
      <c r="J1002" s="148"/>
      <c r="K1002" s="148"/>
      <c r="L1002" s="148"/>
      <c r="M1002" s="148"/>
      <c r="N1002" s="148"/>
      <c r="O1002" s="148"/>
      <c r="AC1002" s="148"/>
      <c r="AD1002" s="94"/>
      <c r="AE1002" s="94"/>
      <c r="AF1002" s="94"/>
      <c r="AG1002" s="94"/>
      <c r="AH1002" s="94"/>
      <c r="AI1002" s="94"/>
      <c r="AJ1002" s="94"/>
      <c r="AK1002" s="94"/>
      <c r="AL1002" s="94"/>
      <c r="AM1002" s="94"/>
      <c r="AN1002" s="94"/>
      <c r="AO1002" s="238"/>
      <c r="AP1002" s="426"/>
      <c r="AQ1002" s="223"/>
    </row>
    <row r="1003" spans="1:43" s="15" customFormat="1">
      <c r="A1003" s="105"/>
      <c r="B1003" s="105"/>
      <c r="D1003" s="97"/>
      <c r="E1003" s="156"/>
      <c r="I1003" s="148"/>
      <c r="J1003" s="148"/>
      <c r="K1003" s="148"/>
      <c r="L1003" s="148"/>
      <c r="M1003" s="148"/>
      <c r="N1003" s="148"/>
      <c r="O1003" s="148"/>
      <c r="AC1003" s="148"/>
      <c r="AD1003" s="94"/>
      <c r="AE1003" s="94"/>
      <c r="AF1003" s="94"/>
      <c r="AG1003" s="94"/>
      <c r="AH1003" s="94"/>
      <c r="AI1003" s="94"/>
      <c r="AJ1003" s="94"/>
      <c r="AK1003" s="94"/>
      <c r="AL1003" s="94"/>
      <c r="AM1003" s="94"/>
      <c r="AN1003" s="94"/>
      <c r="AO1003" s="238"/>
      <c r="AP1003" s="426"/>
      <c r="AQ1003" s="223"/>
    </row>
    <row r="1004" spans="1:43" s="15" customFormat="1">
      <c r="A1004" s="105"/>
      <c r="B1004" s="105"/>
      <c r="D1004" s="97"/>
      <c r="E1004" s="156"/>
      <c r="I1004" s="148"/>
      <c r="J1004" s="148"/>
      <c r="K1004" s="148"/>
      <c r="L1004" s="148"/>
      <c r="M1004" s="148"/>
      <c r="N1004" s="148"/>
      <c r="O1004" s="148"/>
      <c r="AC1004" s="148"/>
      <c r="AD1004" s="94"/>
      <c r="AE1004" s="94"/>
      <c r="AF1004" s="94"/>
      <c r="AG1004" s="94"/>
      <c r="AH1004" s="94"/>
      <c r="AI1004" s="94"/>
      <c r="AJ1004" s="94"/>
      <c r="AK1004" s="94"/>
      <c r="AL1004" s="94"/>
      <c r="AM1004" s="94"/>
      <c r="AN1004" s="94"/>
      <c r="AO1004" s="238"/>
      <c r="AP1004" s="426"/>
      <c r="AQ1004" s="223"/>
    </row>
    <row r="1005" spans="1:43" s="15" customFormat="1">
      <c r="A1005" s="105"/>
      <c r="B1005" s="105"/>
      <c r="D1005" s="97"/>
      <c r="E1005" s="156"/>
      <c r="I1005" s="148"/>
      <c r="J1005" s="148"/>
      <c r="K1005" s="148"/>
      <c r="L1005" s="148"/>
      <c r="M1005" s="148"/>
      <c r="N1005" s="148"/>
      <c r="O1005" s="148"/>
      <c r="AC1005" s="148"/>
      <c r="AD1005" s="94"/>
      <c r="AE1005" s="94"/>
      <c r="AF1005" s="94"/>
      <c r="AG1005" s="94"/>
      <c r="AH1005" s="94"/>
      <c r="AI1005" s="94"/>
      <c r="AJ1005" s="94"/>
      <c r="AK1005" s="94"/>
      <c r="AL1005" s="94"/>
      <c r="AM1005" s="94"/>
      <c r="AN1005" s="94"/>
      <c r="AO1005" s="238"/>
      <c r="AP1005" s="426"/>
      <c r="AQ1005" s="223"/>
    </row>
    <row r="1006" spans="1:43" s="15" customFormat="1">
      <c r="A1006" s="105"/>
      <c r="B1006" s="105"/>
      <c r="D1006" s="97"/>
      <c r="E1006" s="156"/>
      <c r="I1006" s="148"/>
      <c r="J1006" s="148"/>
      <c r="K1006" s="148"/>
      <c r="L1006" s="148"/>
      <c r="M1006" s="148"/>
      <c r="N1006" s="148"/>
      <c r="O1006" s="148"/>
      <c r="AC1006" s="148"/>
      <c r="AD1006" s="94"/>
      <c r="AE1006" s="94"/>
      <c r="AF1006" s="94"/>
      <c r="AG1006" s="94"/>
      <c r="AH1006" s="94"/>
      <c r="AI1006" s="94"/>
      <c r="AJ1006" s="94"/>
      <c r="AK1006" s="94"/>
      <c r="AL1006" s="94"/>
      <c r="AM1006" s="94"/>
      <c r="AN1006" s="94"/>
      <c r="AO1006" s="238"/>
      <c r="AP1006" s="426"/>
      <c r="AQ1006" s="223"/>
    </row>
    <row r="1007" spans="1:43" s="15" customFormat="1">
      <c r="A1007" s="105"/>
      <c r="B1007" s="105"/>
      <c r="D1007" s="97"/>
      <c r="E1007" s="156"/>
      <c r="I1007" s="148"/>
      <c r="J1007" s="148"/>
      <c r="K1007" s="148"/>
      <c r="L1007" s="148"/>
      <c r="M1007" s="148"/>
      <c r="N1007" s="148"/>
      <c r="O1007" s="148"/>
      <c r="AC1007" s="148"/>
      <c r="AD1007" s="94"/>
      <c r="AE1007" s="94"/>
      <c r="AF1007" s="94"/>
      <c r="AG1007" s="94"/>
      <c r="AH1007" s="94"/>
      <c r="AI1007" s="94"/>
      <c r="AJ1007" s="94"/>
      <c r="AK1007" s="94"/>
      <c r="AL1007" s="94"/>
      <c r="AM1007" s="94"/>
      <c r="AN1007" s="94"/>
      <c r="AO1007" s="238"/>
      <c r="AP1007" s="426"/>
      <c r="AQ1007" s="223"/>
    </row>
    <row r="1008" spans="1:43" s="15" customFormat="1">
      <c r="A1008" s="105"/>
      <c r="B1008" s="105"/>
      <c r="D1008" s="97"/>
      <c r="E1008" s="156"/>
      <c r="I1008" s="148"/>
      <c r="J1008" s="148"/>
      <c r="K1008" s="148"/>
      <c r="L1008" s="148"/>
      <c r="M1008" s="148"/>
      <c r="N1008" s="148"/>
      <c r="O1008" s="148"/>
      <c r="AC1008" s="148"/>
      <c r="AD1008" s="94"/>
      <c r="AE1008" s="94"/>
      <c r="AF1008" s="94"/>
      <c r="AG1008" s="94"/>
      <c r="AH1008" s="94"/>
      <c r="AI1008" s="94"/>
      <c r="AJ1008" s="94"/>
      <c r="AK1008" s="94"/>
      <c r="AL1008" s="94"/>
      <c r="AM1008" s="94"/>
      <c r="AN1008" s="94"/>
      <c r="AO1008" s="238"/>
      <c r="AP1008" s="426"/>
      <c r="AQ1008" s="223"/>
    </row>
    <row r="1009" spans="1:43" s="15" customFormat="1">
      <c r="A1009" s="105"/>
      <c r="B1009" s="105"/>
      <c r="D1009" s="97"/>
      <c r="E1009" s="156"/>
      <c r="I1009" s="148"/>
      <c r="J1009" s="148"/>
      <c r="K1009" s="148"/>
      <c r="L1009" s="148"/>
      <c r="M1009" s="148"/>
      <c r="N1009" s="148"/>
      <c r="O1009" s="148"/>
      <c r="AC1009" s="148"/>
      <c r="AD1009" s="94"/>
      <c r="AE1009" s="94"/>
      <c r="AF1009" s="94"/>
      <c r="AG1009" s="94"/>
      <c r="AH1009" s="94"/>
      <c r="AI1009" s="94"/>
      <c r="AJ1009" s="94"/>
      <c r="AK1009" s="94"/>
      <c r="AL1009" s="94"/>
      <c r="AM1009" s="94"/>
      <c r="AN1009" s="94"/>
      <c r="AO1009" s="238"/>
      <c r="AP1009" s="426"/>
      <c r="AQ1009" s="223"/>
    </row>
    <row r="1010" spans="1:43" s="15" customFormat="1">
      <c r="A1010" s="105"/>
      <c r="B1010" s="105"/>
      <c r="D1010" s="97"/>
      <c r="E1010" s="156"/>
      <c r="I1010" s="148"/>
      <c r="J1010" s="148"/>
      <c r="K1010" s="148"/>
      <c r="L1010" s="148"/>
      <c r="M1010" s="148"/>
      <c r="N1010" s="148"/>
      <c r="O1010" s="148"/>
      <c r="AC1010" s="148"/>
      <c r="AD1010" s="94"/>
      <c r="AE1010" s="94"/>
      <c r="AF1010" s="94"/>
      <c r="AG1010" s="94"/>
      <c r="AH1010" s="94"/>
      <c r="AI1010" s="94"/>
      <c r="AJ1010" s="94"/>
      <c r="AK1010" s="94"/>
      <c r="AL1010" s="94"/>
      <c r="AM1010" s="94"/>
      <c r="AN1010" s="94"/>
      <c r="AO1010" s="238"/>
      <c r="AP1010" s="426"/>
      <c r="AQ1010" s="223"/>
    </row>
    <row r="1011" spans="1:43" s="15" customFormat="1">
      <c r="A1011" s="105"/>
      <c r="B1011" s="105"/>
      <c r="D1011" s="97"/>
      <c r="E1011" s="156"/>
      <c r="I1011" s="148"/>
      <c r="J1011" s="148"/>
      <c r="K1011" s="148"/>
      <c r="L1011" s="148"/>
      <c r="M1011" s="148"/>
      <c r="N1011" s="148"/>
      <c r="O1011" s="148"/>
      <c r="AC1011" s="148"/>
      <c r="AD1011" s="94"/>
      <c r="AE1011" s="94"/>
      <c r="AF1011" s="94"/>
      <c r="AG1011" s="94"/>
      <c r="AH1011" s="94"/>
      <c r="AI1011" s="94"/>
      <c r="AJ1011" s="94"/>
      <c r="AK1011" s="94"/>
      <c r="AL1011" s="94"/>
      <c r="AM1011" s="94"/>
      <c r="AN1011" s="94"/>
      <c r="AO1011" s="238"/>
      <c r="AP1011" s="426"/>
      <c r="AQ1011" s="223"/>
    </row>
    <row r="1012" spans="1:43" s="15" customFormat="1">
      <c r="A1012" s="105"/>
      <c r="B1012" s="105"/>
      <c r="D1012" s="97"/>
      <c r="E1012" s="156"/>
      <c r="I1012" s="148"/>
      <c r="J1012" s="148"/>
      <c r="K1012" s="148"/>
      <c r="L1012" s="148"/>
      <c r="M1012" s="148"/>
      <c r="N1012" s="148"/>
      <c r="O1012" s="148"/>
      <c r="AC1012" s="148"/>
      <c r="AD1012" s="94"/>
      <c r="AE1012" s="94"/>
      <c r="AF1012" s="94"/>
      <c r="AG1012" s="94"/>
      <c r="AH1012" s="94"/>
      <c r="AI1012" s="94"/>
      <c r="AJ1012" s="94"/>
      <c r="AK1012" s="94"/>
      <c r="AL1012" s="94"/>
      <c r="AM1012" s="94"/>
      <c r="AN1012" s="94"/>
      <c r="AO1012" s="238"/>
      <c r="AP1012" s="426"/>
      <c r="AQ1012" s="223"/>
    </row>
    <row r="1013" spans="1:43" s="15" customFormat="1">
      <c r="A1013" s="105"/>
      <c r="B1013" s="105"/>
      <c r="D1013" s="97"/>
      <c r="E1013" s="156"/>
      <c r="I1013" s="148"/>
      <c r="J1013" s="148"/>
      <c r="K1013" s="148"/>
      <c r="L1013" s="148"/>
      <c r="M1013" s="148"/>
      <c r="N1013" s="148"/>
      <c r="O1013" s="148"/>
      <c r="AC1013" s="148"/>
      <c r="AD1013" s="94"/>
      <c r="AE1013" s="94"/>
      <c r="AF1013" s="94"/>
      <c r="AG1013" s="94"/>
      <c r="AH1013" s="94"/>
      <c r="AI1013" s="94"/>
      <c r="AJ1013" s="94"/>
      <c r="AK1013" s="94"/>
      <c r="AL1013" s="94"/>
      <c r="AM1013" s="94"/>
      <c r="AN1013" s="94"/>
      <c r="AO1013" s="238"/>
      <c r="AP1013" s="426"/>
      <c r="AQ1013" s="223"/>
    </row>
    <row r="1014" spans="1:43" s="15" customFormat="1">
      <c r="A1014" s="105"/>
      <c r="B1014" s="105"/>
      <c r="D1014" s="97"/>
      <c r="E1014" s="156"/>
      <c r="I1014" s="148"/>
      <c r="J1014" s="148"/>
      <c r="K1014" s="148"/>
      <c r="L1014" s="148"/>
      <c r="M1014" s="148"/>
      <c r="N1014" s="148"/>
      <c r="O1014" s="148"/>
      <c r="AC1014" s="148"/>
      <c r="AD1014" s="94"/>
      <c r="AE1014" s="94"/>
      <c r="AF1014" s="94"/>
      <c r="AG1014" s="94"/>
      <c r="AH1014" s="94"/>
      <c r="AI1014" s="94"/>
      <c r="AJ1014" s="94"/>
      <c r="AK1014" s="94"/>
      <c r="AL1014" s="94"/>
      <c r="AM1014" s="94"/>
      <c r="AN1014" s="94"/>
      <c r="AO1014" s="238"/>
      <c r="AP1014" s="426"/>
      <c r="AQ1014" s="223"/>
    </row>
    <row r="1015" spans="1:43" s="15" customFormat="1">
      <c r="A1015" s="105"/>
      <c r="B1015" s="105"/>
      <c r="D1015" s="97"/>
      <c r="E1015" s="156"/>
      <c r="I1015" s="148"/>
      <c r="J1015" s="148"/>
      <c r="K1015" s="148"/>
      <c r="L1015" s="148"/>
      <c r="M1015" s="148"/>
      <c r="N1015" s="148"/>
      <c r="O1015" s="148"/>
      <c r="AC1015" s="148"/>
      <c r="AD1015" s="94"/>
      <c r="AE1015" s="94"/>
      <c r="AF1015" s="94"/>
      <c r="AG1015" s="94"/>
      <c r="AH1015" s="94"/>
      <c r="AI1015" s="94"/>
      <c r="AJ1015" s="94"/>
      <c r="AK1015" s="94"/>
      <c r="AL1015" s="94"/>
      <c r="AM1015" s="94"/>
      <c r="AN1015" s="94"/>
      <c r="AO1015" s="238"/>
      <c r="AP1015" s="426"/>
      <c r="AQ1015" s="223"/>
    </row>
    <row r="1016" spans="1:43" s="15" customFormat="1">
      <c r="A1016" s="105"/>
      <c r="B1016" s="105"/>
      <c r="D1016" s="97"/>
      <c r="E1016" s="156"/>
      <c r="I1016" s="148"/>
      <c r="J1016" s="148"/>
      <c r="K1016" s="148"/>
      <c r="L1016" s="148"/>
      <c r="M1016" s="148"/>
      <c r="N1016" s="148"/>
      <c r="O1016" s="148"/>
      <c r="AC1016" s="148"/>
      <c r="AD1016" s="94"/>
      <c r="AE1016" s="94"/>
      <c r="AF1016" s="94"/>
      <c r="AG1016" s="94"/>
      <c r="AH1016" s="94"/>
      <c r="AI1016" s="94"/>
      <c r="AJ1016" s="94"/>
      <c r="AK1016" s="94"/>
      <c r="AL1016" s="94"/>
      <c r="AM1016" s="94"/>
      <c r="AN1016" s="94"/>
      <c r="AO1016" s="238"/>
      <c r="AP1016" s="426"/>
      <c r="AQ1016" s="223"/>
    </row>
    <row r="1017" spans="1:43" s="15" customFormat="1">
      <c r="A1017" s="105"/>
      <c r="B1017" s="105"/>
      <c r="D1017" s="97"/>
      <c r="E1017" s="156"/>
      <c r="I1017" s="148"/>
      <c r="J1017" s="148"/>
      <c r="K1017" s="148"/>
      <c r="L1017" s="148"/>
      <c r="M1017" s="148"/>
      <c r="N1017" s="148"/>
      <c r="O1017" s="148"/>
      <c r="AC1017" s="148"/>
      <c r="AD1017" s="94"/>
      <c r="AE1017" s="94"/>
      <c r="AF1017" s="94"/>
      <c r="AG1017" s="94"/>
      <c r="AH1017" s="94"/>
      <c r="AI1017" s="94"/>
      <c r="AJ1017" s="94"/>
      <c r="AK1017" s="94"/>
      <c r="AL1017" s="94"/>
      <c r="AM1017" s="94"/>
      <c r="AN1017" s="94"/>
      <c r="AO1017" s="238"/>
      <c r="AP1017" s="426"/>
      <c r="AQ1017" s="223"/>
    </row>
    <row r="1018" spans="1:43" s="15" customFormat="1">
      <c r="A1018" s="105"/>
      <c r="B1018" s="105"/>
      <c r="D1018" s="97"/>
      <c r="E1018" s="156"/>
      <c r="I1018" s="148"/>
      <c r="J1018" s="148"/>
      <c r="K1018" s="148"/>
      <c r="L1018" s="148"/>
      <c r="M1018" s="148"/>
      <c r="N1018" s="148"/>
      <c r="O1018" s="148"/>
      <c r="AC1018" s="148"/>
      <c r="AD1018" s="94"/>
      <c r="AE1018" s="94"/>
      <c r="AF1018" s="94"/>
      <c r="AG1018" s="94"/>
      <c r="AH1018" s="94"/>
      <c r="AI1018" s="94"/>
      <c r="AJ1018" s="94"/>
      <c r="AK1018" s="94"/>
      <c r="AL1018" s="94"/>
      <c r="AM1018" s="94"/>
      <c r="AN1018" s="94"/>
      <c r="AO1018" s="238"/>
      <c r="AP1018" s="426"/>
      <c r="AQ1018" s="223"/>
    </row>
    <row r="1019" spans="1:43" s="15" customFormat="1">
      <c r="A1019" s="105"/>
      <c r="B1019" s="105"/>
      <c r="D1019" s="97"/>
      <c r="E1019" s="156"/>
      <c r="I1019" s="148"/>
      <c r="J1019" s="148"/>
      <c r="K1019" s="148"/>
      <c r="L1019" s="148"/>
      <c r="M1019" s="148"/>
      <c r="N1019" s="148"/>
      <c r="O1019" s="148"/>
      <c r="AC1019" s="148"/>
      <c r="AD1019" s="94"/>
      <c r="AE1019" s="94"/>
      <c r="AF1019" s="94"/>
      <c r="AG1019" s="94"/>
      <c r="AH1019" s="94"/>
      <c r="AI1019" s="94"/>
      <c r="AJ1019" s="94"/>
      <c r="AK1019" s="94"/>
      <c r="AL1019" s="94"/>
      <c r="AM1019" s="94"/>
      <c r="AN1019" s="94"/>
      <c r="AO1019" s="238"/>
      <c r="AP1019" s="426"/>
      <c r="AQ1019" s="223"/>
    </row>
    <row r="1020" spans="1:43" s="15" customFormat="1">
      <c r="A1020" s="105"/>
      <c r="B1020" s="105"/>
      <c r="D1020" s="97"/>
      <c r="E1020" s="156"/>
      <c r="I1020" s="148"/>
      <c r="J1020" s="148"/>
      <c r="K1020" s="148"/>
      <c r="L1020" s="148"/>
      <c r="M1020" s="148"/>
      <c r="N1020" s="148"/>
      <c r="O1020" s="148"/>
      <c r="AC1020" s="148"/>
      <c r="AD1020" s="94"/>
      <c r="AE1020" s="94"/>
      <c r="AF1020" s="94"/>
      <c r="AG1020" s="94"/>
      <c r="AH1020" s="94"/>
      <c r="AI1020" s="94"/>
      <c r="AJ1020" s="94"/>
      <c r="AK1020" s="94"/>
      <c r="AL1020" s="94"/>
      <c r="AM1020" s="94"/>
      <c r="AN1020" s="94"/>
      <c r="AO1020" s="238"/>
      <c r="AP1020" s="426"/>
      <c r="AQ1020" s="223"/>
    </row>
    <row r="1021" spans="1:43" s="15" customFormat="1">
      <c r="A1021" s="105"/>
      <c r="B1021" s="105"/>
      <c r="D1021" s="97"/>
      <c r="E1021" s="156"/>
      <c r="I1021" s="148"/>
      <c r="J1021" s="148"/>
      <c r="K1021" s="148"/>
      <c r="L1021" s="148"/>
      <c r="M1021" s="148"/>
      <c r="N1021" s="148"/>
      <c r="O1021" s="148"/>
      <c r="AC1021" s="148"/>
      <c r="AD1021" s="94"/>
      <c r="AE1021" s="94"/>
      <c r="AF1021" s="94"/>
      <c r="AG1021" s="94"/>
      <c r="AH1021" s="94"/>
      <c r="AI1021" s="94"/>
      <c r="AJ1021" s="94"/>
      <c r="AK1021" s="94"/>
      <c r="AL1021" s="94"/>
      <c r="AM1021" s="94"/>
      <c r="AN1021" s="94"/>
      <c r="AO1021" s="238"/>
      <c r="AP1021" s="426"/>
      <c r="AQ1021" s="223"/>
    </row>
    <row r="1022" spans="1:43" s="15" customFormat="1">
      <c r="A1022" s="105"/>
      <c r="B1022" s="105"/>
      <c r="D1022" s="97"/>
      <c r="E1022" s="156"/>
      <c r="I1022" s="148"/>
      <c r="J1022" s="148"/>
      <c r="K1022" s="148"/>
      <c r="L1022" s="148"/>
      <c r="M1022" s="148"/>
      <c r="N1022" s="148"/>
      <c r="O1022" s="148"/>
      <c r="AC1022" s="148"/>
      <c r="AD1022" s="94"/>
      <c r="AE1022" s="94"/>
      <c r="AF1022" s="94"/>
      <c r="AG1022" s="94"/>
      <c r="AH1022" s="94"/>
      <c r="AI1022" s="94"/>
      <c r="AJ1022" s="94"/>
      <c r="AK1022" s="94"/>
      <c r="AL1022" s="94"/>
      <c r="AM1022" s="94"/>
      <c r="AN1022" s="94"/>
      <c r="AO1022" s="238"/>
      <c r="AP1022" s="426"/>
      <c r="AQ1022" s="223"/>
    </row>
    <row r="1023" spans="1:43" s="15" customFormat="1">
      <c r="A1023" s="105"/>
      <c r="B1023" s="105"/>
      <c r="D1023" s="97"/>
      <c r="E1023" s="156"/>
      <c r="I1023" s="148"/>
      <c r="J1023" s="148"/>
      <c r="K1023" s="148"/>
      <c r="L1023" s="148"/>
      <c r="M1023" s="148"/>
      <c r="N1023" s="148"/>
      <c r="O1023" s="148"/>
      <c r="AC1023" s="148"/>
      <c r="AD1023" s="94"/>
      <c r="AE1023" s="94"/>
      <c r="AF1023" s="94"/>
      <c r="AG1023" s="94"/>
      <c r="AH1023" s="94"/>
      <c r="AI1023" s="94"/>
      <c r="AJ1023" s="94"/>
      <c r="AK1023" s="94"/>
      <c r="AL1023" s="94"/>
      <c r="AM1023" s="94"/>
      <c r="AN1023" s="94"/>
      <c r="AO1023" s="238"/>
      <c r="AP1023" s="426"/>
      <c r="AQ1023" s="223"/>
    </row>
    <row r="1024" spans="1:43" s="15" customFormat="1">
      <c r="A1024" s="105"/>
      <c r="B1024" s="105"/>
      <c r="D1024" s="97"/>
      <c r="E1024" s="156"/>
      <c r="I1024" s="148"/>
      <c r="J1024" s="148"/>
      <c r="K1024" s="148"/>
      <c r="L1024" s="148"/>
      <c r="M1024" s="148"/>
      <c r="N1024" s="148"/>
      <c r="O1024" s="148"/>
      <c r="AC1024" s="148"/>
      <c r="AD1024" s="94"/>
      <c r="AE1024" s="94"/>
      <c r="AF1024" s="94"/>
      <c r="AG1024" s="94"/>
      <c r="AH1024" s="94"/>
      <c r="AI1024" s="94"/>
      <c r="AJ1024" s="94"/>
      <c r="AK1024" s="94"/>
      <c r="AL1024" s="94"/>
      <c r="AM1024" s="94"/>
      <c r="AN1024" s="94"/>
      <c r="AO1024" s="238"/>
      <c r="AP1024" s="426"/>
      <c r="AQ1024" s="223"/>
    </row>
    <row r="1025" spans="1:43" s="15" customFormat="1">
      <c r="A1025" s="105"/>
      <c r="B1025" s="105"/>
      <c r="D1025" s="97"/>
      <c r="E1025" s="156"/>
      <c r="I1025" s="148"/>
      <c r="J1025" s="148"/>
      <c r="K1025" s="148"/>
      <c r="L1025" s="148"/>
      <c r="M1025" s="148"/>
      <c r="N1025" s="148"/>
      <c r="O1025" s="148"/>
      <c r="AC1025" s="148"/>
      <c r="AD1025" s="94"/>
      <c r="AE1025" s="94"/>
      <c r="AF1025" s="94"/>
      <c r="AG1025" s="94"/>
      <c r="AH1025" s="94"/>
      <c r="AI1025" s="94"/>
      <c r="AJ1025" s="94"/>
      <c r="AK1025" s="94"/>
      <c r="AL1025" s="94"/>
      <c r="AM1025" s="94"/>
      <c r="AN1025" s="94"/>
      <c r="AO1025" s="238"/>
      <c r="AP1025" s="426"/>
      <c r="AQ1025" s="223"/>
    </row>
    <row r="1026" spans="1:43" s="15" customFormat="1">
      <c r="A1026" s="105"/>
      <c r="B1026" s="105"/>
      <c r="D1026" s="97"/>
      <c r="E1026" s="156"/>
      <c r="I1026" s="148"/>
      <c r="J1026" s="148"/>
      <c r="K1026" s="148"/>
      <c r="L1026" s="148"/>
      <c r="M1026" s="148"/>
      <c r="N1026" s="148"/>
      <c r="O1026" s="148"/>
      <c r="AC1026" s="148"/>
      <c r="AD1026" s="94"/>
      <c r="AE1026" s="94"/>
      <c r="AF1026" s="94"/>
      <c r="AG1026" s="94"/>
      <c r="AH1026" s="94"/>
      <c r="AI1026" s="94"/>
      <c r="AJ1026" s="94"/>
      <c r="AK1026" s="94"/>
      <c r="AL1026" s="94"/>
      <c r="AM1026" s="94"/>
      <c r="AN1026" s="94"/>
      <c r="AO1026" s="238"/>
      <c r="AP1026" s="426"/>
      <c r="AQ1026" s="223"/>
    </row>
    <row r="1027" spans="1:43" s="15" customFormat="1">
      <c r="A1027" s="105"/>
      <c r="B1027" s="105"/>
      <c r="D1027" s="97"/>
      <c r="E1027" s="156"/>
      <c r="I1027" s="148"/>
      <c r="J1027" s="148"/>
      <c r="K1027" s="148"/>
      <c r="L1027" s="148"/>
      <c r="M1027" s="148"/>
      <c r="N1027" s="148"/>
      <c r="O1027" s="148"/>
      <c r="AC1027" s="148"/>
      <c r="AD1027" s="94"/>
      <c r="AE1027" s="94"/>
      <c r="AF1027" s="94"/>
      <c r="AG1027" s="94"/>
      <c r="AH1027" s="94"/>
      <c r="AI1027" s="94"/>
      <c r="AJ1027" s="94"/>
      <c r="AK1027" s="94"/>
      <c r="AL1027" s="94"/>
      <c r="AM1027" s="94"/>
      <c r="AN1027" s="94"/>
      <c r="AO1027" s="238"/>
      <c r="AP1027" s="426"/>
      <c r="AQ1027" s="223"/>
    </row>
    <row r="1028" spans="1:43" s="15" customFormat="1">
      <c r="A1028" s="105"/>
      <c r="B1028" s="105"/>
      <c r="D1028" s="97"/>
      <c r="E1028" s="156"/>
      <c r="I1028" s="148"/>
      <c r="J1028" s="148"/>
      <c r="K1028" s="148"/>
      <c r="L1028" s="148"/>
      <c r="M1028" s="148"/>
      <c r="N1028" s="148"/>
      <c r="O1028" s="148"/>
      <c r="AC1028" s="148"/>
      <c r="AD1028" s="94"/>
      <c r="AE1028" s="94"/>
      <c r="AF1028" s="94"/>
      <c r="AG1028" s="94"/>
      <c r="AH1028" s="94"/>
      <c r="AI1028" s="94"/>
      <c r="AJ1028" s="94"/>
      <c r="AK1028" s="94"/>
      <c r="AL1028" s="94"/>
      <c r="AM1028" s="94"/>
      <c r="AN1028" s="94"/>
      <c r="AO1028" s="238"/>
      <c r="AP1028" s="426"/>
      <c r="AQ1028" s="223"/>
    </row>
    <row r="1029" spans="1:43" s="15" customFormat="1">
      <c r="A1029" s="105"/>
      <c r="B1029" s="105"/>
      <c r="D1029" s="97"/>
      <c r="E1029" s="156"/>
      <c r="I1029" s="148"/>
      <c r="J1029" s="148"/>
      <c r="K1029" s="148"/>
      <c r="L1029" s="148"/>
      <c r="M1029" s="148"/>
      <c r="N1029" s="148"/>
      <c r="O1029" s="148"/>
      <c r="AC1029" s="148"/>
      <c r="AD1029" s="94"/>
      <c r="AE1029" s="94"/>
      <c r="AF1029" s="94"/>
      <c r="AG1029" s="94"/>
      <c r="AH1029" s="94"/>
      <c r="AI1029" s="94"/>
      <c r="AJ1029" s="94"/>
      <c r="AK1029" s="94"/>
      <c r="AL1029" s="94"/>
      <c r="AM1029" s="94"/>
      <c r="AN1029" s="94"/>
      <c r="AO1029" s="238"/>
      <c r="AP1029" s="426"/>
      <c r="AQ1029" s="223"/>
    </row>
    <row r="1030" spans="1:43" s="15" customFormat="1">
      <c r="A1030" s="105"/>
      <c r="B1030" s="105"/>
      <c r="D1030" s="97"/>
      <c r="E1030" s="156"/>
      <c r="I1030" s="148"/>
      <c r="J1030" s="148"/>
      <c r="K1030" s="148"/>
      <c r="L1030" s="148"/>
      <c r="M1030" s="148"/>
      <c r="N1030" s="148"/>
      <c r="O1030" s="148"/>
      <c r="AC1030" s="148"/>
      <c r="AD1030" s="94"/>
      <c r="AE1030" s="94"/>
      <c r="AF1030" s="94"/>
      <c r="AG1030" s="94"/>
      <c r="AH1030" s="94"/>
      <c r="AI1030" s="94"/>
      <c r="AJ1030" s="94"/>
      <c r="AK1030" s="94"/>
      <c r="AL1030" s="94"/>
      <c r="AM1030" s="94"/>
      <c r="AN1030" s="94"/>
      <c r="AO1030" s="238"/>
      <c r="AP1030" s="426"/>
      <c r="AQ1030" s="223"/>
    </row>
    <row r="1031" spans="1:43" s="15" customFormat="1">
      <c r="A1031" s="105"/>
      <c r="B1031" s="105"/>
      <c r="D1031" s="97"/>
      <c r="E1031" s="156"/>
      <c r="I1031" s="148"/>
      <c r="J1031" s="148"/>
      <c r="K1031" s="148"/>
      <c r="L1031" s="148"/>
      <c r="M1031" s="148"/>
      <c r="N1031" s="148"/>
      <c r="O1031" s="148"/>
      <c r="AC1031" s="148"/>
      <c r="AD1031" s="94"/>
      <c r="AE1031" s="94"/>
      <c r="AF1031" s="94"/>
      <c r="AG1031" s="94"/>
      <c r="AH1031" s="94"/>
      <c r="AI1031" s="94"/>
      <c r="AJ1031" s="94"/>
      <c r="AK1031" s="94"/>
      <c r="AL1031" s="94"/>
      <c r="AM1031" s="94"/>
      <c r="AN1031" s="94"/>
      <c r="AO1031" s="238"/>
      <c r="AP1031" s="426"/>
      <c r="AQ1031" s="223"/>
    </row>
    <row r="1032" spans="1:43" s="15" customFormat="1">
      <c r="A1032" s="105"/>
      <c r="B1032" s="105"/>
      <c r="D1032" s="97"/>
      <c r="E1032" s="156"/>
      <c r="I1032" s="148"/>
      <c r="J1032" s="148"/>
      <c r="K1032" s="148"/>
      <c r="L1032" s="148"/>
      <c r="M1032" s="148"/>
      <c r="N1032" s="148"/>
      <c r="O1032" s="148"/>
      <c r="AC1032" s="148"/>
      <c r="AD1032" s="94"/>
      <c r="AE1032" s="94"/>
      <c r="AF1032" s="94"/>
      <c r="AG1032" s="94"/>
      <c r="AH1032" s="94"/>
      <c r="AI1032" s="94"/>
      <c r="AJ1032" s="94"/>
      <c r="AK1032" s="94"/>
      <c r="AL1032" s="94"/>
      <c r="AM1032" s="94"/>
      <c r="AN1032" s="94"/>
      <c r="AO1032" s="238"/>
      <c r="AP1032" s="426"/>
      <c r="AQ1032" s="223"/>
    </row>
    <row r="1033" spans="1:43" s="15" customFormat="1">
      <c r="A1033" s="105"/>
      <c r="B1033" s="105"/>
      <c r="D1033" s="97"/>
      <c r="E1033" s="156"/>
      <c r="I1033" s="148"/>
      <c r="J1033" s="148"/>
      <c r="K1033" s="148"/>
      <c r="L1033" s="148"/>
      <c r="M1033" s="148"/>
      <c r="N1033" s="148"/>
      <c r="O1033" s="148"/>
      <c r="AC1033" s="148"/>
      <c r="AD1033" s="94"/>
      <c r="AE1033" s="94"/>
      <c r="AF1033" s="94"/>
      <c r="AG1033" s="94"/>
      <c r="AH1033" s="94"/>
      <c r="AI1033" s="94"/>
      <c r="AJ1033" s="94"/>
      <c r="AK1033" s="94"/>
      <c r="AL1033" s="94"/>
      <c r="AM1033" s="94"/>
      <c r="AN1033" s="94"/>
      <c r="AO1033" s="238"/>
      <c r="AP1033" s="426"/>
      <c r="AQ1033" s="223"/>
    </row>
    <row r="1034" spans="1:43" s="15" customFormat="1">
      <c r="A1034" s="105"/>
      <c r="B1034" s="105"/>
      <c r="D1034" s="97"/>
      <c r="E1034" s="156"/>
      <c r="I1034" s="148"/>
      <c r="J1034" s="148"/>
      <c r="K1034" s="148"/>
      <c r="L1034" s="148"/>
      <c r="M1034" s="148"/>
      <c r="N1034" s="148"/>
      <c r="O1034" s="148"/>
      <c r="AC1034" s="148"/>
      <c r="AD1034" s="94"/>
      <c r="AE1034" s="94"/>
      <c r="AF1034" s="94"/>
      <c r="AG1034" s="94"/>
      <c r="AH1034" s="94"/>
      <c r="AI1034" s="94"/>
      <c r="AJ1034" s="94"/>
      <c r="AK1034" s="94"/>
      <c r="AL1034" s="94"/>
      <c r="AM1034" s="94"/>
      <c r="AN1034" s="94"/>
      <c r="AO1034" s="238"/>
      <c r="AP1034" s="426"/>
      <c r="AQ1034" s="223"/>
    </row>
    <row r="1035" spans="1:43" s="15" customFormat="1">
      <c r="A1035" s="105"/>
      <c r="B1035" s="105"/>
      <c r="D1035" s="97"/>
      <c r="E1035" s="156"/>
      <c r="I1035" s="148"/>
      <c r="J1035" s="148"/>
      <c r="K1035" s="148"/>
      <c r="L1035" s="148"/>
      <c r="M1035" s="148"/>
      <c r="N1035" s="148"/>
      <c r="O1035" s="148"/>
      <c r="AC1035" s="148"/>
      <c r="AD1035" s="94"/>
      <c r="AE1035" s="94"/>
      <c r="AF1035" s="94"/>
      <c r="AG1035" s="94"/>
      <c r="AH1035" s="94"/>
      <c r="AI1035" s="94"/>
      <c r="AJ1035" s="94"/>
      <c r="AK1035" s="94"/>
      <c r="AL1035" s="94"/>
      <c r="AM1035" s="94"/>
      <c r="AN1035" s="94"/>
      <c r="AO1035" s="238"/>
      <c r="AP1035" s="426"/>
      <c r="AQ1035" s="223"/>
    </row>
    <row r="1036" spans="1:43" s="15" customFormat="1">
      <c r="A1036" s="105"/>
      <c r="B1036" s="105"/>
      <c r="D1036" s="97"/>
      <c r="E1036" s="156"/>
      <c r="I1036" s="148"/>
      <c r="J1036" s="148"/>
      <c r="K1036" s="148"/>
      <c r="L1036" s="148"/>
      <c r="M1036" s="148"/>
      <c r="N1036" s="148"/>
      <c r="O1036" s="148"/>
      <c r="AC1036" s="148"/>
      <c r="AD1036" s="94"/>
      <c r="AE1036" s="94"/>
      <c r="AF1036" s="94"/>
      <c r="AG1036" s="94"/>
      <c r="AH1036" s="94"/>
      <c r="AI1036" s="94"/>
      <c r="AJ1036" s="94"/>
      <c r="AK1036" s="94"/>
      <c r="AL1036" s="94"/>
      <c r="AM1036" s="94"/>
      <c r="AN1036" s="94"/>
      <c r="AO1036" s="238"/>
      <c r="AP1036" s="426"/>
      <c r="AQ1036" s="223"/>
    </row>
    <row r="1037" spans="1:43" s="15" customFormat="1">
      <c r="A1037" s="105"/>
      <c r="B1037" s="105"/>
      <c r="D1037" s="97"/>
      <c r="E1037" s="156"/>
      <c r="I1037" s="148"/>
      <c r="J1037" s="148"/>
      <c r="K1037" s="148"/>
      <c r="L1037" s="148"/>
      <c r="M1037" s="148"/>
      <c r="N1037" s="148"/>
      <c r="O1037" s="148"/>
      <c r="AC1037" s="148"/>
      <c r="AD1037" s="94"/>
      <c r="AE1037" s="94"/>
      <c r="AF1037" s="94"/>
      <c r="AG1037" s="94"/>
      <c r="AH1037" s="94"/>
      <c r="AI1037" s="94"/>
      <c r="AJ1037" s="94"/>
      <c r="AK1037" s="94"/>
      <c r="AL1037" s="94"/>
      <c r="AM1037" s="94"/>
      <c r="AN1037" s="94"/>
      <c r="AO1037" s="238"/>
      <c r="AP1037" s="426"/>
      <c r="AQ1037" s="223"/>
    </row>
    <row r="1038" spans="1:43" s="15" customFormat="1">
      <c r="A1038" s="105"/>
      <c r="B1038" s="105"/>
      <c r="D1038" s="97"/>
      <c r="E1038" s="156"/>
      <c r="I1038" s="148"/>
      <c r="J1038" s="148"/>
      <c r="K1038" s="148"/>
      <c r="L1038" s="148"/>
      <c r="M1038" s="148"/>
      <c r="N1038" s="148"/>
      <c r="O1038" s="148"/>
      <c r="AC1038" s="148"/>
      <c r="AD1038" s="94"/>
      <c r="AE1038" s="94"/>
      <c r="AF1038" s="94"/>
      <c r="AG1038" s="94"/>
      <c r="AH1038" s="94"/>
      <c r="AI1038" s="94"/>
      <c r="AJ1038" s="94"/>
      <c r="AK1038" s="94"/>
      <c r="AL1038" s="94"/>
      <c r="AM1038" s="94"/>
      <c r="AN1038" s="94"/>
      <c r="AO1038" s="238"/>
      <c r="AP1038" s="426"/>
      <c r="AQ1038" s="223"/>
    </row>
    <row r="1039" spans="1:43" s="15" customFormat="1">
      <c r="A1039" s="105"/>
      <c r="B1039" s="105"/>
      <c r="D1039" s="97"/>
      <c r="E1039" s="156"/>
      <c r="I1039" s="148"/>
      <c r="J1039" s="148"/>
      <c r="K1039" s="148"/>
      <c r="L1039" s="148"/>
      <c r="M1039" s="148"/>
      <c r="N1039" s="148"/>
      <c r="O1039" s="148"/>
      <c r="AC1039" s="148"/>
      <c r="AD1039" s="94"/>
      <c r="AE1039" s="94"/>
      <c r="AF1039" s="94"/>
      <c r="AG1039" s="94"/>
      <c r="AH1039" s="94"/>
      <c r="AI1039" s="94"/>
      <c r="AJ1039" s="94"/>
      <c r="AK1039" s="94"/>
      <c r="AL1039" s="94"/>
      <c r="AM1039" s="94"/>
      <c r="AN1039" s="94"/>
      <c r="AO1039" s="238"/>
      <c r="AP1039" s="426"/>
      <c r="AQ1039" s="223"/>
    </row>
    <row r="1040" spans="1:43" s="15" customFormat="1">
      <c r="A1040" s="105"/>
      <c r="B1040" s="105"/>
      <c r="D1040" s="97"/>
      <c r="E1040" s="156"/>
      <c r="I1040" s="148"/>
      <c r="J1040" s="148"/>
      <c r="K1040" s="148"/>
      <c r="L1040" s="148"/>
      <c r="M1040" s="148"/>
      <c r="N1040" s="148"/>
      <c r="O1040" s="148"/>
      <c r="AC1040" s="148"/>
      <c r="AD1040" s="94"/>
      <c r="AE1040" s="94"/>
      <c r="AF1040" s="94"/>
      <c r="AG1040" s="94"/>
      <c r="AH1040" s="94"/>
      <c r="AI1040" s="94"/>
      <c r="AJ1040" s="94"/>
      <c r="AK1040" s="94"/>
      <c r="AL1040" s="94"/>
      <c r="AM1040" s="94"/>
      <c r="AN1040" s="94"/>
      <c r="AO1040" s="238"/>
      <c r="AP1040" s="426"/>
      <c r="AQ1040" s="223"/>
    </row>
    <row r="1041" spans="1:43" s="15" customFormat="1">
      <c r="A1041" s="105"/>
      <c r="B1041" s="105"/>
      <c r="D1041" s="97"/>
      <c r="E1041" s="156"/>
      <c r="I1041" s="148"/>
      <c r="J1041" s="148"/>
      <c r="K1041" s="148"/>
      <c r="L1041" s="148"/>
      <c r="M1041" s="148"/>
      <c r="N1041" s="148"/>
      <c r="O1041" s="148"/>
      <c r="AC1041" s="148"/>
      <c r="AD1041" s="94"/>
      <c r="AE1041" s="94"/>
      <c r="AF1041" s="94"/>
      <c r="AG1041" s="94"/>
      <c r="AH1041" s="94"/>
      <c r="AI1041" s="94"/>
      <c r="AJ1041" s="94"/>
      <c r="AK1041" s="94"/>
      <c r="AL1041" s="94"/>
      <c r="AM1041" s="94"/>
      <c r="AN1041" s="94"/>
      <c r="AO1041" s="238"/>
      <c r="AP1041" s="426"/>
      <c r="AQ1041" s="223"/>
    </row>
    <row r="1042" spans="1:43" s="15" customFormat="1">
      <c r="A1042" s="105"/>
      <c r="B1042" s="105"/>
      <c r="D1042" s="97"/>
      <c r="E1042" s="156"/>
      <c r="I1042" s="148"/>
      <c r="J1042" s="148"/>
      <c r="K1042" s="148"/>
      <c r="L1042" s="148"/>
      <c r="M1042" s="148"/>
      <c r="N1042" s="148"/>
      <c r="O1042" s="148"/>
      <c r="AC1042" s="148"/>
      <c r="AD1042" s="94"/>
      <c r="AE1042" s="94"/>
      <c r="AF1042" s="94"/>
      <c r="AG1042" s="94"/>
      <c r="AH1042" s="94"/>
      <c r="AI1042" s="94"/>
      <c r="AJ1042" s="94"/>
      <c r="AK1042" s="94"/>
      <c r="AL1042" s="94"/>
      <c r="AM1042" s="94"/>
      <c r="AN1042" s="94"/>
      <c r="AO1042" s="238"/>
      <c r="AP1042" s="426"/>
      <c r="AQ1042" s="223"/>
    </row>
    <row r="1043" spans="1:43" s="15" customFormat="1">
      <c r="A1043" s="105"/>
      <c r="B1043" s="105"/>
      <c r="D1043" s="97"/>
      <c r="E1043" s="156"/>
      <c r="I1043" s="148"/>
      <c r="J1043" s="148"/>
      <c r="K1043" s="148"/>
      <c r="L1043" s="148"/>
      <c r="M1043" s="148"/>
      <c r="N1043" s="148"/>
      <c r="O1043" s="148"/>
      <c r="AC1043" s="148"/>
      <c r="AD1043" s="94"/>
      <c r="AE1043" s="94"/>
      <c r="AF1043" s="94"/>
      <c r="AG1043" s="94"/>
      <c r="AH1043" s="94"/>
      <c r="AI1043" s="94"/>
      <c r="AJ1043" s="94"/>
      <c r="AK1043" s="94"/>
      <c r="AL1043" s="94"/>
      <c r="AM1043" s="94"/>
      <c r="AN1043" s="94"/>
      <c r="AO1043" s="238"/>
      <c r="AP1043" s="426"/>
      <c r="AQ1043" s="223"/>
    </row>
    <row r="1044" spans="1:43" s="15" customFormat="1">
      <c r="A1044" s="105"/>
      <c r="B1044" s="105"/>
      <c r="D1044" s="97"/>
      <c r="E1044" s="156"/>
      <c r="I1044" s="148"/>
      <c r="J1044" s="148"/>
      <c r="K1044" s="148"/>
      <c r="L1044" s="148"/>
      <c r="M1044" s="148"/>
      <c r="N1044" s="148"/>
      <c r="O1044" s="148"/>
      <c r="AC1044" s="148"/>
      <c r="AD1044" s="94"/>
      <c r="AE1044" s="94"/>
      <c r="AF1044" s="94"/>
      <c r="AG1044" s="94"/>
      <c r="AH1044" s="94"/>
      <c r="AI1044" s="94"/>
      <c r="AJ1044" s="94"/>
      <c r="AK1044" s="94"/>
      <c r="AL1044" s="94"/>
      <c r="AM1044" s="94"/>
      <c r="AN1044" s="94"/>
      <c r="AO1044" s="238"/>
      <c r="AP1044" s="426"/>
      <c r="AQ1044" s="223"/>
    </row>
    <row r="1045" spans="1:43" s="15" customFormat="1">
      <c r="A1045" s="105"/>
      <c r="B1045" s="105"/>
      <c r="D1045" s="97"/>
      <c r="E1045" s="156"/>
      <c r="I1045" s="148"/>
      <c r="J1045" s="148"/>
      <c r="K1045" s="148"/>
      <c r="L1045" s="148"/>
      <c r="M1045" s="148"/>
      <c r="N1045" s="148"/>
      <c r="O1045" s="148"/>
      <c r="AC1045" s="148"/>
      <c r="AD1045" s="94"/>
      <c r="AE1045" s="94"/>
      <c r="AF1045" s="94"/>
      <c r="AG1045" s="94"/>
      <c r="AH1045" s="94"/>
      <c r="AI1045" s="94"/>
      <c r="AJ1045" s="94"/>
      <c r="AK1045" s="94"/>
      <c r="AL1045" s="94"/>
      <c r="AM1045" s="94"/>
      <c r="AN1045" s="94"/>
      <c r="AO1045" s="238"/>
      <c r="AP1045" s="426"/>
      <c r="AQ1045" s="223"/>
    </row>
    <row r="1046" spans="1:43" s="15" customFormat="1">
      <c r="A1046" s="105"/>
      <c r="B1046" s="105"/>
      <c r="D1046" s="97"/>
      <c r="E1046" s="156"/>
      <c r="I1046" s="148"/>
      <c r="J1046" s="148"/>
      <c r="K1046" s="148"/>
      <c r="L1046" s="148"/>
      <c r="M1046" s="148"/>
      <c r="N1046" s="148"/>
      <c r="O1046" s="148"/>
      <c r="AC1046" s="148"/>
      <c r="AD1046" s="94"/>
      <c r="AE1046" s="94"/>
      <c r="AF1046" s="94"/>
      <c r="AG1046" s="94"/>
      <c r="AH1046" s="94"/>
      <c r="AI1046" s="94"/>
      <c r="AJ1046" s="94"/>
      <c r="AK1046" s="94"/>
      <c r="AL1046" s="94"/>
      <c r="AM1046" s="94"/>
      <c r="AN1046" s="94"/>
      <c r="AO1046" s="238"/>
      <c r="AP1046" s="426"/>
      <c r="AQ1046" s="223"/>
    </row>
    <row r="1047" spans="1:43" s="15" customFormat="1">
      <c r="A1047" s="105"/>
      <c r="B1047" s="105"/>
      <c r="D1047" s="97"/>
      <c r="E1047" s="156"/>
      <c r="I1047" s="148"/>
      <c r="J1047" s="148"/>
      <c r="K1047" s="148"/>
      <c r="L1047" s="148"/>
      <c r="M1047" s="148"/>
      <c r="N1047" s="148"/>
      <c r="O1047" s="148"/>
      <c r="AC1047" s="148"/>
      <c r="AD1047" s="94"/>
      <c r="AE1047" s="94"/>
      <c r="AF1047" s="94"/>
      <c r="AG1047" s="94"/>
      <c r="AH1047" s="94"/>
      <c r="AI1047" s="94"/>
      <c r="AJ1047" s="94"/>
      <c r="AK1047" s="94"/>
      <c r="AL1047" s="94"/>
      <c r="AM1047" s="94"/>
      <c r="AN1047" s="94"/>
      <c r="AO1047" s="238"/>
      <c r="AP1047" s="426"/>
      <c r="AQ1047" s="223"/>
    </row>
    <row r="1048" spans="1:43" s="15" customFormat="1">
      <c r="A1048" s="105"/>
      <c r="B1048" s="105"/>
      <c r="D1048" s="97"/>
      <c r="E1048" s="156"/>
      <c r="I1048" s="148"/>
      <c r="J1048" s="148"/>
      <c r="K1048" s="148"/>
      <c r="L1048" s="148"/>
      <c r="M1048" s="148"/>
      <c r="N1048" s="148"/>
      <c r="O1048" s="148"/>
      <c r="AC1048" s="148"/>
      <c r="AD1048" s="94"/>
      <c r="AE1048" s="94"/>
      <c r="AF1048" s="94"/>
      <c r="AG1048" s="94"/>
      <c r="AH1048" s="94"/>
      <c r="AI1048" s="94"/>
      <c r="AJ1048" s="94"/>
      <c r="AK1048" s="94"/>
      <c r="AL1048" s="94"/>
      <c r="AM1048" s="94"/>
      <c r="AN1048" s="94"/>
      <c r="AO1048" s="238"/>
      <c r="AP1048" s="426"/>
      <c r="AQ1048" s="223"/>
    </row>
    <row r="1049" spans="1:43" s="15" customFormat="1">
      <c r="A1049" s="105"/>
      <c r="B1049" s="105"/>
      <c r="D1049" s="97"/>
      <c r="E1049" s="156"/>
      <c r="I1049" s="148"/>
      <c r="J1049" s="148"/>
      <c r="K1049" s="148"/>
      <c r="L1049" s="148"/>
      <c r="M1049" s="148"/>
      <c r="N1049" s="148"/>
      <c r="O1049" s="148"/>
      <c r="AC1049" s="148"/>
      <c r="AD1049" s="94"/>
      <c r="AE1049" s="94"/>
      <c r="AF1049" s="94"/>
      <c r="AG1049" s="94"/>
      <c r="AH1049" s="94"/>
      <c r="AI1049" s="94"/>
      <c r="AJ1049" s="94"/>
      <c r="AK1049" s="94"/>
      <c r="AL1049" s="94"/>
      <c r="AM1049" s="94"/>
      <c r="AN1049" s="94"/>
      <c r="AO1049" s="238"/>
      <c r="AP1049" s="426"/>
      <c r="AQ1049" s="223"/>
    </row>
    <row r="1050" spans="1:43" s="15" customFormat="1">
      <c r="A1050" s="105"/>
      <c r="B1050" s="105"/>
      <c r="D1050" s="97"/>
      <c r="E1050" s="156"/>
      <c r="I1050" s="148"/>
      <c r="J1050" s="148"/>
      <c r="K1050" s="148"/>
      <c r="L1050" s="148"/>
      <c r="M1050" s="148"/>
      <c r="N1050" s="148"/>
      <c r="O1050" s="148"/>
      <c r="AC1050" s="148"/>
      <c r="AD1050" s="94"/>
      <c r="AE1050" s="94"/>
      <c r="AF1050" s="94"/>
      <c r="AG1050" s="94"/>
      <c r="AH1050" s="94"/>
      <c r="AI1050" s="94"/>
      <c r="AJ1050" s="94"/>
      <c r="AK1050" s="94"/>
      <c r="AL1050" s="94"/>
      <c r="AM1050" s="94"/>
      <c r="AN1050" s="94"/>
      <c r="AO1050" s="238"/>
      <c r="AP1050" s="426"/>
      <c r="AQ1050" s="223"/>
    </row>
    <row r="1051" spans="1:43" s="15" customFormat="1">
      <c r="A1051" s="105"/>
      <c r="B1051" s="105"/>
      <c r="D1051" s="97"/>
      <c r="E1051" s="156"/>
      <c r="I1051" s="148"/>
      <c r="J1051" s="148"/>
      <c r="K1051" s="148"/>
      <c r="L1051" s="148"/>
      <c r="M1051" s="148"/>
      <c r="N1051" s="148"/>
      <c r="O1051" s="148"/>
      <c r="AC1051" s="148"/>
      <c r="AD1051" s="94"/>
      <c r="AE1051" s="94"/>
      <c r="AF1051" s="94"/>
      <c r="AG1051" s="94"/>
      <c r="AH1051" s="94"/>
      <c r="AI1051" s="94"/>
      <c r="AJ1051" s="94"/>
      <c r="AK1051" s="94"/>
      <c r="AL1051" s="94"/>
      <c r="AM1051" s="94"/>
      <c r="AN1051" s="94"/>
      <c r="AO1051" s="238"/>
      <c r="AP1051" s="426"/>
      <c r="AQ1051" s="223"/>
    </row>
    <row r="1052" spans="1:43" s="15" customFormat="1">
      <c r="A1052" s="105"/>
      <c r="B1052" s="105"/>
      <c r="D1052" s="97"/>
      <c r="E1052" s="156"/>
      <c r="I1052" s="148"/>
      <c r="J1052" s="148"/>
      <c r="K1052" s="148"/>
      <c r="L1052" s="148"/>
      <c r="M1052" s="148"/>
      <c r="N1052" s="148"/>
      <c r="O1052" s="148"/>
      <c r="AC1052" s="148"/>
      <c r="AD1052" s="94"/>
      <c r="AE1052" s="94"/>
      <c r="AF1052" s="94"/>
      <c r="AG1052" s="94"/>
      <c r="AH1052" s="94"/>
      <c r="AI1052" s="94"/>
      <c r="AJ1052" s="94"/>
      <c r="AK1052" s="94"/>
      <c r="AL1052" s="94"/>
      <c r="AM1052" s="94"/>
      <c r="AN1052" s="94"/>
      <c r="AO1052" s="238"/>
      <c r="AP1052" s="426"/>
      <c r="AQ1052" s="223"/>
    </row>
    <row r="1053" spans="1:43" s="15" customFormat="1">
      <c r="A1053" s="105"/>
      <c r="B1053" s="105"/>
      <c r="D1053" s="97"/>
      <c r="E1053" s="156"/>
      <c r="I1053" s="148"/>
      <c r="J1053" s="148"/>
      <c r="K1053" s="148"/>
      <c r="L1053" s="148"/>
      <c r="M1053" s="148"/>
      <c r="N1053" s="148"/>
      <c r="O1053" s="148"/>
      <c r="AC1053" s="148"/>
      <c r="AD1053" s="94"/>
      <c r="AE1053" s="94"/>
      <c r="AF1053" s="94"/>
      <c r="AG1053" s="94"/>
      <c r="AH1053" s="94"/>
      <c r="AI1053" s="94"/>
      <c r="AJ1053" s="94"/>
      <c r="AK1053" s="94"/>
      <c r="AL1053" s="94"/>
      <c r="AM1053" s="94"/>
      <c r="AN1053" s="94"/>
      <c r="AO1053" s="238"/>
      <c r="AP1053" s="426"/>
      <c r="AQ1053" s="223"/>
    </row>
    <row r="1054" spans="1:43" s="15" customFormat="1">
      <c r="A1054" s="105"/>
      <c r="B1054" s="105"/>
      <c r="D1054" s="97"/>
      <c r="E1054" s="156"/>
      <c r="I1054" s="148"/>
      <c r="J1054" s="148"/>
      <c r="K1054" s="148"/>
      <c r="L1054" s="148"/>
      <c r="M1054" s="148"/>
      <c r="N1054" s="148"/>
      <c r="O1054" s="148"/>
      <c r="AC1054" s="148"/>
      <c r="AD1054" s="94"/>
      <c r="AE1054" s="94"/>
      <c r="AF1054" s="94"/>
      <c r="AG1054" s="94"/>
      <c r="AH1054" s="94"/>
      <c r="AI1054" s="94"/>
      <c r="AJ1054" s="94"/>
      <c r="AK1054" s="94"/>
      <c r="AL1054" s="94"/>
      <c r="AM1054" s="94"/>
      <c r="AN1054" s="94"/>
      <c r="AO1054" s="238"/>
      <c r="AP1054" s="426"/>
      <c r="AQ1054" s="223"/>
    </row>
    <row r="1055" spans="1:43" s="15" customFormat="1">
      <c r="A1055" s="105"/>
      <c r="B1055" s="105"/>
      <c r="D1055" s="97"/>
      <c r="E1055" s="156"/>
      <c r="I1055" s="148"/>
      <c r="J1055" s="148"/>
      <c r="K1055" s="148"/>
      <c r="L1055" s="148"/>
      <c r="M1055" s="148"/>
      <c r="N1055" s="148"/>
      <c r="O1055" s="148"/>
      <c r="AC1055" s="148"/>
      <c r="AD1055" s="94"/>
      <c r="AE1055" s="94"/>
      <c r="AF1055" s="94"/>
      <c r="AG1055" s="94"/>
      <c r="AH1055" s="94"/>
      <c r="AI1055" s="94"/>
      <c r="AJ1055" s="94"/>
      <c r="AK1055" s="94"/>
      <c r="AL1055" s="94"/>
      <c r="AM1055" s="94"/>
      <c r="AN1055" s="94"/>
      <c r="AO1055" s="238"/>
      <c r="AP1055" s="426"/>
      <c r="AQ1055" s="223"/>
    </row>
    <row r="1056" spans="1:43" s="15" customFormat="1">
      <c r="A1056" s="105"/>
      <c r="B1056" s="105"/>
      <c r="D1056" s="97"/>
      <c r="E1056" s="156"/>
      <c r="I1056" s="148"/>
      <c r="J1056" s="148"/>
      <c r="K1056" s="148"/>
      <c r="L1056" s="148"/>
      <c r="M1056" s="148"/>
      <c r="N1056" s="148"/>
      <c r="O1056" s="148"/>
      <c r="AC1056" s="148"/>
      <c r="AD1056" s="94"/>
      <c r="AE1056" s="94"/>
      <c r="AF1056" s="94"/>
      <c r="AG1056" s="94"/>
      <c r="AH1056" s="94"/>
      <c r="AI1056" s="94"/>
      <c r="AJ1056" s="94"/>
      <c r="AK1056" s="94"/>
      <c r="AL1056" s="94"/>
      <c r="AM1056" s="94"/>
      <c r="AN1056" s="94"/>
      <c r="AO1056" s="238"/>
      <c r="AP1056" s="426"/>
      <c r="AQ1056" s="223"/>
    </row>
    <row r="1057" spans="1:43" s="15" customFormat="1">
      <c r="A1057" s="105"/>
      <c r="B1057" s="105"/>
      <c r="D1057" s="97"/>
      <c r="E1057" s="156"/>
      <c r="I1057" s="148"/>
      <c r="J1057" s="148"/>
      <c r="K1057" s="148"/>
      <c r="L1057" s="148"/>
      <c r="M1057" s="148"/>
      <c r="N1057" s="148"/>
      <c r="O1057" s="148"/>
      <c r="AC1057" s="148"/>
      <c r="AD1057" s="94"/>
      <c r="AE1057" s="94"/>
      <c r="AF1057" s="94"/>
      <c r="AG1057" s="94"/>
      <c r="AH1057" s="94"/>
      <c r="AI1057" s="94"/>
      <c r="AJ1057" s="94"/>
      <c r="AK1057" s="94"/>
      <c r="AL1057" s="94"/>
      <c r="AM1057" s="94"/>
      <c r="AN1057" s="94"/>
      <c r="AO1057" s="238"/>
      <c r="AP1057" s="426"/>
      <c r="AQ1057" s="223"/>
    </row>
    <row r="1058" spans="1:43" s="15" customFormat="1">
      <c r="A1058" s="105"/>
      <c r="B1058" s="105"/>
      <c r="D1058" s="97"/>
      <c r="E1058" s="156"/>
      <c r="I1058" s="148"/>
      <c r="J1058" s="148"/>
      <c r="K1058" s="148"/>
      <c r="L1058" s="148"/>
      <c r="M1058" s="148"/>
      <c r="N1058" s="148"/>
      <c r="O1058" s="148"/>
      <c r="AC1058" s="148"/>
      <c r="AD1058" s="94"/>
      <c r="AE1058" s="94"/>
      <c r="AF1058" s="94"/>
      <c r="AG1058" s="94"/>
      <c r="AH1058" s="94"/>
      <c r="AI1058" s="94"/>
      <c r="AJ1058" s="94"/>
      <c r="AK1058" s="94"/>
      <c r="AL1058" s="94"/>
      <c r="AM1058" s="94"/>
      <c r="AN1058" s="94"/>
      <c r="AO1058" s="238"/>
      <c r="AP1058" s="426"/>
      <c r="AQ1058" s="223"/>
    </row>
    <row r="1059" spans="1:43" s="15" customFormat="1">
      <c r="A1059" s="105"/>
      <c r="B1059" s="105"/>
      <c r="D1059" s="97"/>
      <c r="E1059" s="156"/>
      <c r="I1059" s="148"/>
      <c r="J1059" s="148"/>
      <c r="K1059" s="148"/>
      <c r="L1059" s="148"/>
      <c r="M1059" s="148"/>
      <c r="N1059" s="148"/>
      <c r="O1059" s="148"/>
      <c r="AC1059" s="148"/>
      <c r="AD1059" s="94"/>
      <c r="AE1059" s="94"/>
      <c r="AF1059" s="94"/>
      <c r="AG1059" s="94"/>
      <c r="AH1059" s="94"/>
      <c r="AI1059" s="94"/>
      <c r="AJ1059" s="94"/>
      <c r="AK1059" s="94"/>
      <c r="AL1059" s="94"/>
      <c r="AM1059" s="94"/>
      <c r="AN1059" s="94"/>
      <c r="AO1059" s="238"/>
      <c r="AP1059" s="426"/>
      <c r="AQ1059" s="223"/>
    </row>
    <row r="1060" spans="1:43" s="15" customFormat="1">
      <c r="A1060" s="105"/>
      <c r="B1060" s="105"/>
      <c r="D1060" s="97"/>
      <c r="E1060" s="156"/>
      <c r="I1060" s="148"/>
      <c r="J1060" s="148"/>
      <c r="K1060" s="148"/>
      <c r="L1060" s="148"/>
      <c r="M1060" s="148"/>
      <c r="N1060" s="148"/>
      <c r="O1060" s="148"/>
      <c r="AC1060" s="148"/>
      <c r="AD1060" s="94"/>
      <c r="AE1060" s="94"/>
      <c r="AF1060" s="94"/>
      <c r="AG1060" s="94"/>
      <c r="AH1060" s="94"/>
      <c r="AI1060" s="94"/>
      <c r="AJ1060" s="94"/>
      <c r="AK1060" s="94"/>
      <c r="AL1060" s="94"/>
      <c r="AM1060" s="94"/>
      <c r="AN1060" s="94"/>
      <c r="AO1060" s="238"/>
      <c r="AP1060" s="426"/>
      <c r="AQ1060" s="223"/>
    </row>
    <row r="1061" spans="1:43" s="15" customFormat="1">
      <c r="A1061" s="105"/>
      <c r="B1061" s="105"/>
      <c r="D1061" s="97"/>
      <c r="E1061" s="156"/>
      <c r="I1061" s="148"/>
      <c r="J1061" s="148"/>
      <c r="K1061" s="148"/>
      <c r="L1061" s="148"/>
      <c r="M1061" s="148"/>
      <c r="N1061" s="148"/>
      <c r="O1061" s="148"/>
      <c r="AC1061" s="148"/>
      <c r="AD1061" s="94"/>
      <c r="AE1061" s="94"/>
      <c r="AF1061" s="94"/>
      <c r="AG1061" s="94"/>
      <c r="AH1061" s="94"/>
      <c r="AI1061" s="94"/>
      <c r="AJ1061" s="94"/>
      <c r="AK1061" s="94"/>
      <c r="AL1061" s="94"/>
      <c r="AM1061" s="94"/>
      <c r="AN1061" s="94"/>
      <c r="AO1061" s="238"/>
      <c r="AP1061" s="426"/>
      <c r="AQ1061" s="223"/>
    </row>
    <row r="1062" spans="1:43" s="15" customFormat="1">
      <c r="A1062" s="105"/>
      <c r="B1062" s="105"/>
      <c r="D1062" s="97"/>
      <c r="E1062" s="156"/>
      <c r="I1062" s="148"/>
      <c r="J1062" s="148"/>
      <c r="K1062" s="148"/>
      <c r="L1062" s="148"/>
      <c r="M1062" s="148"/>
      <c r="N1062" s="148"/>
      <c r="O1062" s="148"/>
      <c r="AC1062" s="148"/>
      <c r="AD1062" s="94"/>
      <c r="AE1062" s="94"/>
      <c r="AF1062" s="94"/>
      <c r="AG1062" s="94"/>
      <c r="AH1062" s="94"/>
      <c r="AI1062" s="94"/>
      <c r="AJ1062" s="94"/>
      <c r="AK1062" s="94"/>
      <c r="AL1062" s="94"/>
      <c r="AM1062" s="94"/>
      <c r="AN1062" s="94"/>
      <c r="AO1062" s="238"/>
      <c r="AP1062" s="426"/>
      <c r="AQ1062" s="223"/>
    </row>
    <row r="1063" spans="1:43" s="15" customFormat="1">
      <c r="A1063" s="105"/>
      <c r="B1063" s="105"/>
      <c r="D1063" s="97"/>
      <c r="E1063" s="156"/>
      <c r="I1063" s="148"/>
      <c r="J1063" s="148"/>
      <c r="K1063" s="148"/>
      <c r="L1063" s="148"/>
      <c r="M1063" s="148"/>
      <c r="N1063" s="148"/>
      <c r="O1063" s="148"/>
      <c r="AC1063" s="148"/>
      <c r="AD1063" s="94"/>
      <c r="AE1063" s="94"/>
      <c r="AF1063" s="94"/>
      <c r="AG1063" s="94"/>
      <c r="AH1063" s="94"/>
      <c r="AI1063" s="94"/>
      <c r="AJ1063" s="94"/>
      <c r="AK1063" s="94"/>
      <c r="AL1063" s="94"/>
      <c r="AM1063" s="94"/>
      <c r="AN1063" s="94"/>
      <c r="AO1063" s="238"/>
      <c r="AP1063" s="426"/>
      <c r="AQ1063" s="223"/>
    </row>
    <row r="1064" spans="1:43" s="15" customFormat="1">
      <c r="A1064" s="105"/>
      <c r="B1064" s="105"/>
      <c r="D1064" s="97"/>
      <c r="E1064" s="156"/>
      <c r="I1064" s="148"/>
      <c r="J1064" s="148"/>
      <c r="K1064" s="148"/>
      <c r="L1064" s="148"/>
      <c r="M1064" s="148"/>
      <c r="N1064" s="148"/>
      <c r="O1064" s="148"/>
      <c r="AC1064" s="148"/>
      <c r="AD1064" s="94"/>
      <c r="AE1064" s="94"/>
      <c r="AF1064" s="94"/>
      <c r="AG1064" s="94"/>
      <c r="AH1064" s="94"/>
      <c r="AI1064" s="94"/>
      <c r="AJ1064" s="94"/>
      <c r="AK1064" s="94"/>
      <c r="AL1064" s="94"/>
      <c r="AM1064" s="94"/>
      <c r="AN1064" s="94"/>
      <c r="AO1064" s="238"/>
      <c r="AP1064" s="426"/>
      <c r="AQ1064" s="223"/>
    </row>
    <row r="1065" spans="1:43" s="15" customFormat="1">
      <c r="A1065" s="105"/>
      <c r="B1065" s="105"/>
      <c r="D1065" s="97"/>
      <c r="E1065" s="156"/>
      <c r="I1065" s="148"/>
      <c r="J1065" s="148"/>
      <c r="K1065" s="148"/>
      <c r="L1065" s="148"/>
      <c r="M1065" s="148"/>
      <c r="N1065" s="148"/>
      <c r="O1065" s="148"/>
      <c r="AC1065" s="148"/>
      <c r="AD1065" s="94"/>
      <c r="AE1065" s="94"/>
      <c r="AF1065" s="94"/>
      <c r="AG1065" s="94"/>
      <c r="AH1065" s="94"/>
      <c r="AI1065" s="94"/>
      <c r="AJ1065" s="94"/>
      <c r="AK1065" s="94"/>
      <c r="AL1065" s="94"/>
      <c r="AM1065" s="94"/>
      <c r="AN1065" s="94"/>
      <c r="AO1065" s="238"/>
      <c r="AP1065" s="426"/>
      <c r="AQ1065" s="223"/>
    </row>
    <row r="1066" spans="1:43" s="15" customFormat="1">
      <c r="A1066" s="105"/>
      <c r="B1066" s="105"/>
      <c r="D1066" s="97"/>
      <c r="E1066" s="156"/>
      <c r="I1066" s="148"/>
      <c r="J1066" s="148"/>
      <c r="K1066" s="148"/>
      <c r="L1066" s="148"/>
      <c r="M1066" s="148"/>
      <c r="N1066" s="148"/>
      <c r="O1066" s="148"/>
      <c r="AC1066" s="148"/>
      <c r="AD1066" s="94"/>
      <c r="AE1066" s="94"/>
      <c r="AF1066" s="94"/>
      <c r="AG1066" s="94"/>
      <c r="AH1066" s="94"/>
      <c r="AI1066" s="94"/>
      <c r="AJ1066" s="94"/>
      <c r="AK1066" s="94"/>
      <c r="AL1066" s="94"/>
      <c r="AM1066" s="94"/>
      <c r="AN1066" s="94"/>
      <c r="AO1066" s="238"/>
      <c r="AP1066" s="426"/>
      <c r="AQ1066" s="223"/>
    </row>
    <row r="1067" spans="1:43" s="15" customFormat="1">
      <c r="A1067" s="105"/>
      <c r="B1067" s="105"/>
      <c r="D1067" s="97"/>
      <c r="E1067" s="156"/>
      <c r="I1067" s="148"/>
      <c r="J1067" s="148"/>
      <c r="K1067" s="148"/>
      <c r="L1067" s="148"/>
      <c r="M1067" s="148"/>
      <c r="N1067" s="148"/>
      <c r="O1067" s="148"/>
      <c r="AC1067" s="148"/>
      <c r="AD1067" s="94"/>
      <c r="AE1067" s="94"/>
      <c r="AF1067" s="94"/>
      <c r="AG1067" s="94"/>
      <c r="AH1067" s="94"/>
      <c r="AI1067" s="94"/>
      <c r="AJ1067" s="94"/>
      <c r="AK1067" s="94"/>
      <c r="AL1067" s="94"/>
      <c r="AM1067" s="94"/>
      <c r="AN1067" s="94"/>
      <c r="AO1067" s="238"/>
      <c r="AP1067" s="426"/>
      <c r="AQ1067" s="223"/>
    </row>
    <row r="1068" spans="1:43" s="15" customFormat="1">
      <c r="A1068" s="105"/>
      <c r="B1068" s="105"/>
      <c r="D1068" s="97"/>
      <c r="E1068" s="156"/>
      <c r="I1068" s="148"/>
      <c r="J1068" s="148"/>
      <c r="K1068" s="148"/>
      <c r="L1068" s="148"/>
      <c r="M1068" s="148"/>
      <c r="N1068" s="148"/>
      <c r="O1068" s="148"/>
      <c r="AC1068" s="148"/>
      <c r="AD1068" s="94"/>
      <c r="AE1068" s="94"/>
      <c r="AF1068" s="94"/>
      <c r="AG1068" s="94"/>
      <c r="AH1068" s="94"/>
      <c r="AI1068" s="94"/>
      <c r="AJ1068" s="94"/>
      <c r="AK1068" s="94"/>
      <c r="AL1068" s="94"/>
      <c r="AM1068" s="94"/>
      <c r="AN1068" s="94"/>
      <c r="AO1068" s="238"/>
      <c r="AP1068" s="426"/>
      <c r="AQ1068" s="223"/>
    </row>
    <row r="1069" spans="1:43" s="15" customFormat="1">
      <c r="A1069" s="105"/>
      <c r="B1069" s="105"/>
      <c r="D1069" s="97"/>
      <c r="E1069" s="156"/>
      <c r="I1069" s="148"/>
      <c r="J1069" s="148"/>
      <c r="K1069" s="148"/>
      <c r="L1069" s="148"/>
      <c r="M1069" s="148"/>
      <c r="N1069" s="148"/>
      <c r="O1069" s="148"/>
      <c r="AC1069" s="148"/>
      <c r="AD1069" s="94"/>
      <c r="AE1069" s="94"/>
      <c r="AF1069" s="94"/>
      <c r="AG1069" s="94"/>
      <c r="AH1069" s="94"/>
      <c r="AI1069" s="94"/>
      <c r="AJ1069" s="94"/>
      <c r="AK1069" s="94"/>
      <c r="AL1069" s="94"/>
      <c r="AM1069" s="94"/>
      <c r="AN1069" s="94"/>
      <c r="AO1069" s="238"/>
      <c r="AP1069" s="426"/>
      <c r="AQ1069" s="223"/>
    </row>
    <row r="1070" spans="1:43" s="15" customFormat="1">
      <c r="A1070" s="105"/>
      <c r="B1070" s="105"/>
      <c r="D1070" s="97"/>
      <c r="E1070" s="156"/>
      <c r="I1070" s="148"/>
      <c r="J1070" s="148"/>
      <c r="K1070" s="148"/>
      <c r="L1070" s="148"/>
      <c r="M1070" s="148"/>
      <c r="N1070" s="148"/>
      <c r="O1070" s="148"/>
      <c r="AC1070" s="148"/>
      <c r="AD1070" s="94"/>
      <c r="AE1070" s="94"/>
      <c r="AF1070" s="94"/>
      <c r="AG1070" s="94"/>
      <c r="AH1070" s="94"/>
      <c r="AI1070" s="94"/>
      <c r="AJ1070" s="94"/>
      <c r="AK1070" s="94"/>
      <c r="AL1070" s="94"/>
      <c r="AM1070" s="94"/>
      <c r="AN1070" s="94"/>
      <c r="AO1070" s="238"/>
      <c r="AP1070" s="426"/>
      <c r="AQ1070" s="223"/>
    </row>
    <row r="1071" spans="1:43" s="15" customFormat="1">
      <c r="A1071" s="105"/>
      <c r="B1071" s="105"/>
      <c r="D1071" s="97"/>
      <c r="E1071" s="156"/>
      <c r="I1071" s="148"/>
      <c r="J1071" s="148"/>
      <c r="K1071" s="148"/>
      <c r="L1071" s="148"/>
      <c r="M1071" s="148"/>
      <c r="N1071" s="148"/>
      <c r="O1071" s="148"/>
      <c r="AC1071" s="148"/>
      <c r="AD1071" s="94"/>
      <c r="AE1071" s="94"/>
      <c r="AF1071" s="94"/>
      <c r="AG1071" s="94"/>
      <c r="AH1071" s="94"/>
      <c r="AI1071" s="94"/>
      <c r="AJ1071" s="94"/>
      <c r="AK1071" s="94"/>
      <c r="AL1071" s="94"/>
      <c r="AM1071" s="94"/>
      <c r="AN1071" s="94"/>
      <c r="AO1071" s="238"/>
      <c r="AP1071" s="426"/>
      <c r="AQ1071" s="223"/>
    </row>
    <row r="1072" spans="1:43" s="15" customFormat="1">
      <c r="A1072" s="105"/>
      <c r="B1072" s="105"/>
      <c r="D1072" s="97"/>
      <c r="E1072" s="156"/>
      <c r="I1072" s="148"/>
      <c r="J1072" s="148"/>
      <c r="K1072" s="148"/>
      <c r="L1072" s="148"/>
      <c r="M1072" s="148"/>
      <c r="N1072" s="148"/>
      <c r="O1072" s="148"/>
      <c r="AC1072" s="148"/>
      <c r="AD1072" s="94"/>
      <c r="AE1072" s="94"/>
      <c r="AF1072" s="94"/>
      <c r="AG1072" s="94"/>
      <c r="AH1072" s="94"/>
      <c r="AI1072" s="94"/>
      <c r="AJ1072" s="94"/>
      <c r="AK1072" s="94"/>
      <c r="AL1072" s="94"/>
      <c r="AM1072" s="94"/>
      <c r="AN1072" s="94"/>
      <c r="AO1072" s="238"/>
      <c r="AP1072" s="426"/>
      <c r="AQ1072" s="223"/>
    </row>
    <row r="1073" spans="1:43" s="15" customFormat="1">
      <c r="A1073" s="105"/>
      <c r="B1073" s="105"/>
      <c r="D1073" s="97"/>
      <c r="E1073" s="156"/>
      <c r="I1073" s="148"/>
      <c r="J1073" s="148"/>
      <c r="K1073" s="148"/>
      <c r="L1073" s="148"/>
      <c r="M1073" s="148"/>
      <c r="N1073" s="148"/>
      <c r="O1073" s="148"/>
      <c r="AC1073" s="148"/>
      <c r="AD1073" s="94"/>
      <c r="AE1073" s="94"/>
      <c r="AF1073" s="94"/>
      <c r="AG1073" s="94"/>
      <c r="AH1073" s="94"/>
      <c r="AI1073" s="94"/>
      <c r="AJ1073" s="94"/>
      <c r="AK1073" s="94"/>
      <c r="AL1073" s="94"/>
      <c r="AM1073" s="94"/>
      <c r="AN1073" s="94"/>
      <c r="AO1073" s="238"/>
      <c r="AP1073" s="426"/>
      <c r="AQ1073" s="223"/>
    </row>
    <row r="1074" spans="1:43" s="15" customFormat="1">
      <c r="A1074" s="105"/>
      <c r="B1074" s="105"/>
      <c r="D1074" s="97"/>
      <c r="E1074" s="156"/>
      <c r="I1074" s="148"/>
      <c r="J1074" s="148"/>
      <c r="K1074" s="148"/>
      <c r="L1074" s="148"/>
      <c r="M1074" s="148"/>
      <c r="N1074" s="148"/>
      <c r="O1074" s="148"/>
      <c r="AC1074" s="148"/>
      <c r="AD1074" s="94"/>
      <c r="AE1074" s="94"/>
      <c r="AF1074" s="94"/>
      <c r="AG1074" s="94"/>
      <c r="AH1074" s="94"/>
      <c r="AI1074" s="94"/>
      <c r="AJ1074" s="94"/>
      <c r="AK1074" s="94"/>
      <c r="AL1074" s="94"/>
      <c r="AM1074" s="94"/>
      <c r="AN1074" s="94"/>
      <c r="AO1074" s="238"/>
      <c r="AP1074" s="426"/>
      <c r="AQ1074" s="223"/>
    </row>
    <row r="1075" spans="1:43" s="15" customFormat="1">
      <c r="A1075" s="105"/>
      <c r="B1075" s="105"/>
      <c r="D1075" s="97"/>
      <c r="E1075" s="156"/>
      <c r="I1075" s="148"/>
      <c r="J1075" s="148"/>
      <c r="K1075" s="148"/>
      <c r="L1075" s="148"/>
      <c r="M1075" s="148"/>
      <c r="N1075" s="148"/>
      <c r="O1075" s="148"/>
      <c r="AC1075" s="148"/>
      <c r="AD1075" s="94"/>
      <c r="AE1075" s="94"/>
      <c r="AF1075" s="94"/>
      <c r="AG1075" s="94"/>
      <c r="AH1075" s="94"/>
      <c r="AI1075" s="94"/>
      <c r="AJ1075" s="94"/>
      <c r="AK1075" s="94"/>
      <c r="AL1075" s="94"/>
      <c r="AM1075" s="94"/>
      <c r="AN1075" s="94"/>
      <c r="AO1075" s="238"/>
      <c r="AP1075" s="426"/>
      <c r="AQ1075" s="223"/>
    </row>
    <row r="1076" spans="1:43" s="15" customFormat="1">
      <c r="A1076" s="105"/>
      <c r="B1076" s="105"/>
      <c r="D1076" s="97"/>
      <c r="E1076" s="156"/>
      <c r="I1076" s="148"/>
      <c r="J1076" s="148"/>
      <c r="K1076" s="148"/>
      <c r="L1076" s="148"/>
      <c r="M1076" s="148"/>
      <c r="N1076" s="148"/>
      <c r="O1076" s="148"/>
      <c r="AC1076" s="148"/>
      <c r="AD1076" s="94"/>
      <c r="AE1076" s="94"/>
      <c r="AF1076" s="94"/>
      <c r="AG1076" s="94"/>
      <c r="AH1076" s="94"/>
      <c r="AI1076" s="94"/>
      <c r="AJ1076" s="94"/>
      <c r="AK1076" s="94"/>
      <c r="AL1076" s="94"/>
      <c r="AM1076" s="94"/>
      <c r="AN1076" s="94"/>
      <c r="AO1076" s="238"/>
      <c r="AP1076" s="426"/>
      <c r="AQ1076" s="223"/>
    </row>
    <row r="1077" spans="1:43" s="15" customFormat="1">
      <c r="A1077" s="105"/>
      <c r="B1077" s="105"/>
      <c r="D1077" s="97"/>
      <c r="E1077" s="156"/>
      <c r="I1077" s="148"/>
      <c r="J1077" s="148"/>
      <c r="K1077" s="148"/>
      <c r="L1077" s="148"/>
      <c r="M1077" s="148"/>
      <c r="N1077" s="148"/>
      <c r="O1077" s="148"/>
      <c r="AC1077" s="148"/>
      <c r="AD1077" s="94"/>
      <c r="AE1077" s="94"/>
      <c r="AF1077" s="94"/>
      <c r="AG1077" s="94"/>
      <c r="AH1077" s="94"/>
      <c r="AI1077" s="94"/>
      <c r="AJ1077" s="94"/>
      <c r="AK1077" s="94"/>
      <c r="AL1077" s="94"/>
      <c r="AM1077" s="94"/>
      <c r="AN1077" s="94"/>
      <c r="AO1077" s="238"/>
      <c r="AP1077" s="426"/>
      <c r="AQ1077" s="223"/>
    </row>
    <row r="1078" spans="1:43" s="15" customFormat="1">
      <c r="A1078" s="105"/>
      <c r="B1078" s="105"/>
      <c r="D1078" s="97"/>
      <c r="E1078" s="156"/>
      <c r="I1078" s="148"/>
      <c r="J1078" s="148"/>
      <c r="K1078" s="148"/>
      <c r="L1078" s="148"/>
      <c r="M1078" s="148"/>
      <c r="N1078" s="148"/>
      <c r="O1078" s="148"/>
      <c r="AC1078" s="148"/>
      <c r="AD1078" s="94"/>
      <c r="AE1078" s="94"/>
      <c r="AF1078" s="94"/>
      <c r="AG1078" s="94"/>
      <c r="AH1078" s="94"/>
      <c r="AI1078" s="94"/>
      <c r="AJ1078" s="94"/>
      <c r="AK1078" s="94"/>
      <c r="AL1078" s="94"/>
      <c r="AM1078" s="94"/>
      <c r="AN1078" s="94"/>
      <c r="AO1078" s="238"/>
      <c r="AP1078" s="426"/>
      <c r="AQ1078" s="223"/>
    </row>
    <row r="1079" spans="1:43" s="15" customFormat="1">
      <c r="A1079" s="105"/>
      <c r="B1079" s="105"/>
      <c r="D1079" s="97"/>
      <c r="E1079" s="156"/>
      <c r="I1079" s="148"/>
      <c r="J1079" s="148"/>
      <c r="K1079" s="148"/>
      <c r="L1079" s="148"/>
      <c r="M1079" s="148"/>
      <c r="N1079" s="148"/>
      <c r="O1079" s="148"/>
      <c r="AC1079" s="148"/>
      <c r="AD1079" s="94"/>
      <c r="AE1079" s="94"/>
      <c r="AF1079" s="94"/>
      <c r="AG1079" s="94"/>
      <c r="AH1079" s="94"/>
      <c r="AI1079" s="94"/>
      <c r="AJ1079" s="94"/>
      <c r="AK1079" s="94"/>
      <c r="AL1079" s="94"/>
      <c r="AM1079" s="94"/>
      <c r="AN1079" s="94"/>
      <c r="AO1079" s="238"/>
      <c r="AP1079" s="426"/>
      <c r="AQ1079" s="223"/>
    </row>
    <row r="1080" spans="1:43" s="15" customFormat="1">
      <c r="A1080" s="105"/>
      <c r="B1080" s="105"/>
      <c r="D1080" s="97"/>
      <c r="E1080" s="156"/>
      <c r="I1080" s="148"/>
      <c r="J1080" s="148"/>
      <c r="K1080" s="148"/>
      <c r="L1080" s="148"/>
      <c r="M1080" s="148"/>
      <c r="N1080" s="148"/>
      <c r="O1080" s="148"/>
      <c r="AC1080" s="148"/>
      <c r="AD1080" s="94"/>
      <c r="AE1080" s="94"/>
      <c r="AF1080" s="94"/>
      <c r="AG1080" s="94"/>
      <c r="AH1080" s="94"/>
      <c r="AI1080" s="94"/>
      <c r="AJ1080" s="94"/>
      <c r="AK1080" s="94"/>
      <c r="AL1080" s="94"/>
      <c r="AM1080" s="94"/>
      <c r="AN1080" s="94"/>
      <c r="AO1080" s="238"/>
      <c r="AP1080" s="426"/>
      <c r="AQ1080" s="223"/>
    </row>
    <row r="1081" spans="1:43" s="15" customFormat="1">
      <c r="A1081" s="105"/>
      <c r="B1081" s="105"/>
      <c r="D1081" s="97"/>
      <c r="E1081" s="156"/>
      <c r="I1081" s="148"/>
      <c r="J1081" s="148"/>
      <c r="K1081" s="148"/>
      <c r="L1081" s="148"/>
      <c r="M1081" s="148"/>
      <c r="N1081" s="148"/>
      <c r="O1081" s="148"/>
      <c r="AC1081" s="148"/>
      <c r="AD1081" s="94"/>
      <c r="AE1081" s="94"/>
      <c r="AF1081" s="94"/>
      <c r="AG1081" s="94"/>
      <c r="AH1081" s="94"/>
      <c r="AI1081" s="94"/>
      <c r="AJ1081" s="94"/>
      <c r="AK1081" s="94"/>
      <c r="AL1081" s="94"/>
      <c r="AM1081" s="94"/>
      <c r="AN1081" s="94"/>
      <c r="AO1081" s="238"/>
      <c r="AP1081" s="426"/>
      <c r="AQ1081" s="223"/>
    </row>
    <row r="1082" spans="1:43" s="15" customFormat="1">
      <c r="A1082" s="105"/>
      <c r="B1082" s="105"/>
      <c r="D1082" s="97"/>
      <c r="E1082" s="156"/>
      <c r="I1082" s="148"/>
      <c r="J1082" s="148"/>
      <c r="K1082" s="148"/>
      <c r="L1082" s="148"/>
      <c r="M1082" s="148"/>
      <c r="N1082" s="148"/>
      <c r="O1082" s="148"/>
      <c r="AC1082" s="148"/>
      <c r="AD1082" s="94"/>
      <c r="AE1082" s="94"/>
      <c r="AF1082" s="94"/>
      <c r="AG1082" s="94"/>
      <c r="AH1082" s="94"/>
      <c r="AI1082" s="94"/>
      <c r="AJ1082" s="94"/>
      <c r="AK1082" s="94"/>
      <c r="AL1082" s="94"/>
      <c r="AM1082" s="94"/>
      <c r="AN1082" s="94"/>
      <c r="AO1082" s="238"/>
      <c r="AP1082" s="426"/>
      <c r="AQ1082" s="223"/>
    </row>
    <row r="1083" spans="1:43" s="15" customFormat="1">
      <c r="A1083" s="105"/>
      <c r="B1083" s="105"/>
      <c r="D1083" s="97"/>
      <c r="E1083" s="156"/>
      <c r="I1083" s="148"/>
      <c r="J1083" s="148"/>
      <c r="K1083" s="148"/>
      <c r="L1083" s="148"/>
      <c r="M1083" s="148"/>
      <c r="N1083" s="148"/>
      <c r="O1083" s="148"/>
      <c r="AC1083" s="148"/>
      <c r="AD1083" s="94"/>
      <c r="AE1083" s="94"/>
      <c r="AF1083" s="94"/>
      <c r="AG1083" s="94"/>
      <c r="AH1083" s="94"/>
      <c r="AI1083" s="94"/>
      <c r="AJ1083" s="94"/>
      <c r="AK1083" s="94"/>
      <c r="AL1083" s="94"/>
      <c r="AM1083" s="94"/>
      <c r="AN1083" s="94"/>
      <c r="AO1083" s="238"/>
      <c r="AP1083" s="426"/>
      <c r="AQ1083" s="223"/>
    </row>
    <row r="1084" spans="1:43" s="15" customFormat="1">
      <c r="A1084" s="105"/>
      <c r="B1084" s="105"/>
      <c r="D1084" s="97"/>
      <c r="E1084" s="156"/>
      <c r="I1084" s="148"/>
      <c r="J1084" s="148"/>
      <c r="K1084" s="148"/>
      <c r="L1084" s="148"/>
      <c r="M1084" s="148"/>
      <c r="N1084" s="148"/>
      <c r="O1084" s="148"/>
      <c r="AC1084" s="148"/>
      <c r="AD1084" s="94"/>
      <c r="AE1084" s="94"/>
      <c r="AF1084" s="94"/>
      <c r="AG1084" s="94"/>
      <c r="AH1084" s="94"/>
      <c r="AI1084" s="94"/>
      <c r="AJ1084" s="94"/>
      <c r="AK1084" s="94"/>
      <c r="AL1084" s="94"/>
      <c r="AM1084" s="94"/>
      <c r="AN1084" s="94"/>
      <c r="AO1084" s="238"/>
      <c r="AP1084" s="426"/>
      <c r="AQ1084" s="223"/>
    </row>
    <row r="1085" spans="1:43" s="15" customFormat="1">
      <c r="A1085" s="105"/>
      <c r="B1085" s="105"/>
      <c r="D1085" s="97"/>
      <c r="E1085" s="156"/>
      <c r="I1085" s="148"/>
      <c r="J1085" s="148"/>
      <c r="K1085" s="148"/>
      <c r="L1085" s="148"/>
      <c r="M1085" s="148"/>
      <c r="N1085" s="148"/>
      <c r="O1085" s="148"/>
      <c r="AC1085" s="148"/>
      <c r="AD1085" s="94"/>
      <c r="AE1085" s="94"/>
      <c r="AF1085" s="94"/>
      <c r="AG1085" s="94"/>
      <c r="AH1085" s="94"/>
      <c r="AI1085" s="94"/>
      <c r="AJ1085" s="94"/>
      <c r="AK1085" s="94"/>
      <c r="AL1085" s="94"/>
      <c r="AM1085" s="94"/>
      <c r="AN1085" s="94"/>
      <c r="AO1085" s="238"/>
      <c r="AP1085" s="426"/>
      <c r="AQ1085" s="223"/>
    </row>
    <row r="1086" spans="1:43" s="15" customFormat="1">
      <c r="A1086" s="105"/>
      <c r="B1086" s="105"/>
      <c r="D1086" s="97"/>
      <c r="E1086" s="156"/>
      <c r="I1086" s="148"/>
      <c r="J1086" s="148"/>
      <c r="K1086" s="148"/>
      <c r="L1086" s="148"/>
      <c r="M1086" s="148"/>
      <c r="N1086" s="148"/>
      <c r="O1086" s="148"/>
      <c r="AC1086" s="148"/>
      <c r="AD1086" s="94"/>
      <c r="AE1086" s="94"/>
      <c r="AF1086" s="94"/>
      <c r="AG1086" s="94"/>
      <c r="AH1086" s="94"/>
      <c r="AI1086" s="94"/>
      <c r="AJ1086" s="94"/>
      <c r="AK1086" s="94"/>
      <c r="AL1086" s="94"/>
      <c r="AM1086" s="94"/>
      <c r="AN1086" s="94"/>
      <c r="AO1086" s="238"/>
      <c r="AP1086" s="426"/>
      <c r="AQ1086" s="223"/>
    </row>
    <row r="1087" spans="1:43" s="15" customFormat="1">
      <c r="A1087" s="105"/>
      <c r="B1087" s="105"/>
      <c r="D1087" s="97"/>
      <c r="E1087" s="156"/>
      <c r="I1087" s="148"/>
      <c r="J1087" s="148"/>
      <c r="K1087" s="148"/>
      <c r="L1087" s="148"/>
      <c r="M1087" s="148"/>
      <c r="N1087" s="148"/>
      <c r="O1087" s="148"/>
      <c r="AC1087" s="148"/>
      <c r="AD1087" s="94"/>
      <c r="AE1087" s="94"/>
      <c r="AF1087" s="94"/>
      <c r="AG1087" s="94"/>
      <c r="AH1087" s="94"/>
      <c r="AI1087" s="94"/>
      <c r="AJ1087" s="94"/>
      <c r="AK1087" s="94"/>
      <c r="AL1087" s="94"/>
      <c r="AM1087" s="94"/>
      <c r="AN1087" s="94"/>
      <c r="AO1087" s="238"/>
      <c r="AP1087" s="426"/>
      <c r="AQ1087" s="223"/>
    </row>
    <row r="1088" spans="1:43" s="15" customFormat="1">
      <c r="A1088" s="105"/>
      <c r="B1088" s="105"/>
      <c r="D1088" s="97"/>
      <c r="E1088" s="156"/>
      <c r="I1088" s="148"/>
      <c r="J1088" s="148"/>
      <c r="K1088" s="148"/>
      <c r="L1088" s="148"/>
      <c r="M1088" s="148"/>
      <c r="N1088" s="148"/>
      <c r="O1088" s="148"/>
      <c r="AC1088" s="148"/>
      <c r="AD1088" s="94"/>
      <c r="AE1088" s="94"/>
      <c r="AF1088" s="94"/>
      <c r="AG1088" s="94"/>
      <c r="AH1088" s="94"/>
      <c r="AI1088" s="94"/>
      <c r="AJ1088" s="94"/>
      <c r="AK1088" s="94"/>
      <c r="AL1088" s="94"/>
      <c r="AM1088" s="94"/>
      <c r="AN1088" s="94"/>
      <c r="AO1088" s="238"/>
      <c r="AP1088" s="426"/>
      <c r="AQ1088" s="223"/>
    </row>
    <row r="1089" spans="1:43" s="15" customFormat="1">
      <c r="A1089" s="105"/>
      <c r="B1089" s="105"/>
      <c r="D1089" s="97"/>
      <c r="E1089" s="156"/>
      <c r="I1089" s="148"/>
      <c r="J1089" s="148"/>
      <c r="K1089" s="148"/>
      <c r="L1089" s="148"/>
      <c r="M1089" s="148"/>
      <c r="N1089" s="148"/>
      <c r="O1089" s="148"/>
      <c r="AC1089" s="148"/>
      <c r="AD1089" s="94"/>
      <c r="AE1089" s="94"/>
      <c r="AF1089" s="94"/>
      <c r="AG1089" s="94"/>
      <c r="AH1089" s="94"/>
      <c r="AI1089" s="94"/>
      <c r="AJ1089" s="94"/>
      <c r="AK1089" s="94"/>
      <c r="AL1089" s="94"/>
      <c r="AM1089" s="94"/>
      <c r="AN1089" s="94"/>
      <c r="AO1089" s="238"/>
      <c r="AP1089" s="426"/>
      <c r="AQ1089" s="223"/>
    </row>
    <row r="1090" spans="1:43" s="15" customFormat="1">
      <c r="A1090" s="105"/>
      <c r="B1090" s="105"/>
      <c r="D1090" s="97"/>
      <c r="E1090" s="156"/>
      <c r="I1090" s="148"/>
      <c r="J1090" s="148"/>
      <c r="K1090" s="148"/>
      <c r="L1090" s="148"/>
      <c r="M1090" s="148"/>
      <c r="N1090" s="148"/>
      <c r="O1090" s="148"/>
      <c r="AC1090" s="148"/>
      <c r="AD1090" s="94"/>
      <c r="AE1090" s="94"/>
      <c r="AF1090" s="94"/>
      <c r="AG1090" s="94"/>
      <c r="AH1090" s="94"/>
      <c r="AI1090" s="94"/>
      <c r="AJ1090" s="94"/>
      <c r="AK1090" s="94"/>
      <c r="AL1090" s="94"/>
      <c r="AM1090" s="94"/>
      <c r="AN1090" s="94"/>
      <c r="AO1090" s="238"/>
      <c r="AP1090" s="426"/>
      <c r="AQ1090" s="223"/>
    </row>
    <row r="1091" spans="1:43" s="15" customFormat="1">
      <c r="A1091" s="105"/>
      <c r="B1091" s="105"/>
      <c r="D1091" s="97"/>
      <c r="E1091" s="156"/>
      <c r="I1091" s="148"/>
      <c r="J1091" s="148"/>
      <c r="K1091" s="148"/>
      <c r="L1091" s="148"/>
      <c r="M1091" s="148"/>
      <c r="N1091" s="148"/>
      <c r="O1091" s="148"/>
      <c r="AC1091" s="148"/>
      <c r="AD1091" s="94"/>
      <c r="AE1091" s="94"/>
      <c r="AF1091" s="94"/>
      <c r="AG1091" s="94"/>
      <c r="AH1091" s="94"/>
      <c r="AI1091" s="94"/>
      <c r="AJ1091" s="94"/>
      <c r="AK1091" s="94"/>
      <c r="AL1091" s="94"/>
      <c r="AM1091" s="94"/>
      <c r="AN1091" s="94"/>
      <c r="AO1091" s="238"/>
      <c r="AP1091" s="426"/>
      <c r="AQ1091" s="223"/>
    </row>
    <row r="1092" spans="1:43" s="15" customFormat="1">
      <c r="A1092" s="105"/>
      <c r="B1092" s="105"/>
      <c r="D1092" s="97"/>
      <c r="E1092" s="156"/>
      <c r="I1092" s="148"/>
      <c r="J1092" s="148"/>
      <c r="K1092" s="148"/>
      <c r="L1092" s="148"/>
      <c r="M1092" s="148"/>
      <c r="N1092" s="148"/>
      <c r="O1092" s="148"/>
      <c r="AC1092" s="148"/>
      <c r="AD1092" s="94"/>
      <c r="AE1092" s="94"/>
      <c r="AF1092" s="94"/>
      <c r="AG1092" s="94"/>
      <c r="AH1092" s="94"/>
      <c r="AI1092" s="94"/>
      <c r="AJ1092" s="94"/>
      <c r="AK1092" s="94"/>
      <c r="AL1092" s="94"/>
      <c r="AM1092" s="94"/>
      <c r="AN1092" s="94"/>
      <c r="AO1092" s="238"/>
      <c r="AP1092" s="426"/>
      <c r="AQ1092" s="223"/>
    </row>
    <row r="1093" spans="1:43" s="15" customFormat="1">
      <c r="A1093" s="105"/>
      <c r="B1093" s="105"/>
      <c r="D1093" s="97"/>
      <c r="E1093" s="156"/>
      <c r="I1093" s="148"/>
      <c r="J1093" s="148"/>
      <c r="K1093" s="148"/>
      <c r="L1093" s="148"/>
      <c r="M1093" s="148"/>
      <c r="N1093" s="148"/>
      <c r="O1093" s="148"/>
      <c r="AC1093" s="148"/>
      <c r="AD1093" s="94"/>
      <c r="AE1093" s="94"/>
      <c r="AF1093" s="94"/>
      <c r="AG1093" s="94"/>
      <c r="AH1093" s="94"/>
      <c r="AI1093" s="94"/>
      <c r="AJ1093" s="94"/>
      <c r="AK1093" s="94"/>
      <c r="AL1093" s="94"/>
      <c r="AM1093" s="94"/>
      <c r="AN1093" s="94"/>
      <c r="AO1093" s="238"/>
      <c r="AP1093" s="426"/>
      <c r="AQ1093" s="223"/>
    </row>
    <row r="1094" spans="1:43" s="15" customFormat="1">
      <c r="A1094" s="105"/>
      <c r="B1094" s="105"/>
      <c r="D1094" s="97"/>
      <c r="E1094" s="156"/>
      <c r="I1094" s="148"/>
      <c r="J1094" s="148"/>
      <c r="K1094" s="148"/>
      <c r="L1094" s="148"/>
      <c r="M1094" s="148"/>
      <c r="N1094" s="148"/>
      <c r="O1094" s="148"/>
      <c r="AC1094" s="148"/>
      <c r="AD1094" s="94"/>
      <c r="AE1094" s="94"/>
      <c r="AF1094" s="94"/>
      <c r="AG1094" s="94"/>
      <c r="AH1094" s="94"/>
      <c r="AI1094" s="94"/>
      <c r="AJ1094" s="94"/>
      <c r="AK1094" s="94"/>
      <c r="AL1094" s="94"/>
      <c r="AM1094" s="94"/>
      <c r="AN1094" s="94"/>
      <c r="AO1094" s="238"/>
      <c r="AP1094" s="426"/>
      <c r="AQ1094" s="223"/>
    </row>
    <row r="1095" spans="1:43" s="15" customFormat="1">
      <c r="A1095" s="105"/>
      <c r="B1095" s="105"/>
      <c r="D1095" s="97"/>
      <c r="E1095" s="156"/>
      <c r="I1095" s="148"/>
      <c r="J1095" s="148"/>
      <c r="K1095" s="148"/>
      <c r="L1095" s="148"/>
      <c r="M1095" s="148"/>
      <c r="N1095" s="148"/>
      <c r="O1095" s="148"/>
      <c r="AC1095" s="148"/>
      <c r="AD1095" s="94"/>
      <c r="AE1095" s="94"/>
      <c r="AF1095" s="94"/>
      <c r="AG1095" s="94"/>
      <c r="AH1095" s="94"/>
      <c r="AI1095" s="94"/>
      <c r="AJ1095" s="94"/>
      <c r="AK1095" s="94"/>
      <c r="AL1095" s="94"/>
      <c r="AM1095" s="94"/>
      <c r="AN1095" s="94"/>
      <c r="AO1095" s="238"/>
      <c r="AP1095" s="426"/>
      <c r="AQ1095" s="223"/>
    </row>
    <row r="1096" spans="1:43" s="15" customFormat="1">
      <c r="A1096" s="105"/>
      <c r="B1096" s="105"/>
      <c r="D1096" s="97"/>
      <c r="E1096" s="156"/>
      <c r="I1096" s="148"/>
      <c r="J1096" s="148"/>
      <c r="K1096" s="148"/>
      <c r="L1096" s="148"/>
      <c r="M1096" s="148"/>
      <c r="N1096" s="148"/>
      <c r="O1096" s="148"/>
      <c r="AC1096" s="148"/>
      <c r="AD1096" s="94"/>
      <c r="AE1096" s="94"/>
      <c r="AF1096" s="94"/>
      <c r="AG1096" s="94"/>
      <c r="AH1096" s="94"/>
      <c r="AI1096" s="94"/>
      <c r="AJ1096" s="94"/>
      <c r="AK1096" s="94"/>
      <c r="AL1096" s="94"/>
      <c r="AM1096" s="94"/>
      <c r="AN1096" s="94"/>
      <c r="AO1096" s="238"/>
      <c r="AP1096" s="426"/>
      <c r="AQ1096" s="223"/>
    </row>
    <row r="1097" spans="1:43" s="15" customFormat="1">
      <c r="A1097" s="105"/>
      <c r="B1097" s="105"/>
      <c r="D1097" s="97"/>
      <c r="E1097" s="156"/>
      <c r="I1097" s="148"/>
      <c r="J1097" s="148"/>
      <c r="K1097" s="148"/>
      <c r="L1097" s="148"/>
      <c r="M1097" s="148"/>
      <c r="N1097" s="148"/>
      <c r="O1097" s="148"/>
      <c r="AC1097" s="148"/>
      <c r="AD1097" s="94"/>
      <c r="AE1097" s="94"/>
      <c r="AF1097" s="94"/>
      <c r="AG1097" s="94"/>
      <c r="AH1097" s="94"/>
      <c r="AI1097" s="94"/>
      <c r="AJ1097" s="94"/>
      <c r="AK1097" s="94"/>
      <c r="AL1097" s="94"/>
      <c r="AM1097" s="94"/>
      <c r="AN1097" s="94"/>
      <c r="AO1097" s="238"/>
      <c r="AP1097" s="426"/>
      <c r="AQ1097" s="223"/>
    </row>
    <row r="1098" spans="1:43" s="15" customFormat="1">
      <c r="A1098" s="105"/>
      <c r="B1098" s="105"/>
      <c r="D1098" s="97"/>
      <c r="E1098" s="156"/>
      <c r="I1098" s="148"/>
      <c r="J1098" s="148"/>
      <c r="K1098" s="148"/>
      <c r="L1098" s="148"/>
      <c r="M1098" s="148"/>
      <c r="N1098" s="148"/>
      <c r="O1098" s="148"/>
      <c r="AC1098" s="148"/>
      <c r="AD1098" s="94"/>
      <c r="AE1098" s="94"/>
      <c r="AF1098" s="94"/>
      <c r="AG1098" s="94"/>
      <c r="AH1098" s="94"/>
      <c r="AI1098" s="94"/>
      <c r="AJ1098" s="94"/>
      <c r="AK1098" s="94"/>
      <c r="AL1098" s="94"/>
      <c r="AM1098" s="94"/>
      <c r="AN1098" s="94"/>
      <c r="AO1098" s="238"/>
      <c r="AP1098" s="426"/>
      <c r="AQ1098" s="223"/>
    </row>
    <row r="1099" spans="1:43" s="15" customFormat="1">
      <c r="A1099" s="105"/>
      <c r="B1099" s="105"/>
      <c r="D1099" s="97"/>
      <c r="E1099" s="156"/>
      <c r="I1099" s="148"/>
      <c r="J1099" s="148"/>
      <c r="K1099" s="148"/>
      <c r="L1099" s="148"/>
      <c r="M1099" s="148"/>
      <c r="N1099" s="148"/>
      <c r="O1099" s="148"/>
      <c r="AC1099" s="148"/>
      <c r="AD1099" s="94"/>
      <c r="AE1099" s="94"/>
      <c r="AF1099" s="94"/>
      <c r="AG1099" s="94"/>
      <c r="AH1099" s="94"/>
      <c r="AI1099" s="94"/>
      <c r="AJ1099" s="94"/>
      <c r="AK1099" s="94"/>
      <c r="AL1099" s="94"/>
      <c r="AM1099" s="94"/>
      <c r="AN1099" s="94"/>
      <c r="AO1099" s="238"/>
      <c r="AP1099" s="426"/>
      <c r="AQ1099" s="223"/>
    </row>
    <row r="1100" spans="1:43" s="15" customFormat="1">
      <c r="A1100" s="105"/>
      <c r="B1100" s="105"/>
      <c r="D1100" s="97"/>
      <c r="E1100" s="156"/>
      <c r="I1100" s="148"/>
      <c r="J1100" s="148"/>
      <c r="K1100" s="148"/>
      <c r="L1100" s="148"/>
      <c r="M1100" s="148"/>
      <c r="N1100" s="148"/>
      <c r="O1100" s="148"/>
      <c r="AC1100" s="148"/>
      <c r="AD1100" s="94"/>
      <c r="AE1100" s="94"/>
      <c r="AF1100" s="94"/>
      <c r="AG1100" s="94"/>
      <c r="AH1100" s="94"/>
      <c r="AI1100" s="94"/>
      <c r="AJ1100" s="94"/>
      <c r="AK1100" s="94"/>
      <c r="AL1100" s="94"/>
      <c r="AM1100" s="94"/>
      <c r="AN1100" s="94"/>
      <c r="AO1100" s="238"/>
      <c r="AP1100" s="426"/>
      <c r="AQ1100" s="223"/>
    </row>
    <row r="1101" spans="1:43" s="15" customFormat="1">
      <c r="A1101" s="105"/>
      <c r="B1101" s="105"/>
      <c r="D1101" s="97"/>
      <c r="E1101" s="156"/>
      <c r="I1101" s="148"/>
      <c r="J1101" s="148"/>
      <c r="K1101" s="148"/>
      <c r="L1101" s="148"/>
      <c r="M1101" s="148"/>
      <c r="N1101" s="148"/>
      <c r="O1101" s="148"/>
      <c r="AC1101" s="148"/>
      <c r="AD1101" s="94"/>
      <c r="AE1101" s="94"/>
      <c r="AF1101" s="94"/>
      <c r="AG1101" s="94"/>
      <c r="AH1101" s="94"/>
      <c r="AI1101" s="94"/>
      <c r="AJ1101" s="94"/>
      <c r="AK1101" s="94"/>
      <c r="AL1101" s="94"/>
      <c r="AM1101" s="94"/>
      <c r="AN1101" s="94"/>
      <c r="AO1101" s="238"/>
      <c r="AP1101" s="426"/>
      <c r="AQ1101" s="223"/>
    </row>
    <row r="1102" spans="1:43" s="15" customFormat="1">
      <c r="A1102" s="105"/>
      <c r="B1102" s="105"/>
      <c r="D1102" s="97"/>
      <c r="E1102" s="156"/>
      <c r="I1102" s="148"/>
      <c r="J1102" s="148"/>
      <c r="K1102" s="148"/>
      <c r="L1102" s="148"/>
      <c r="M1102" s="148"/>
      <c r="N1102" s="148"/>
      <c r="O1102" s="148"/>
      <c r="AC1102" s="148"/>
      <c r="AD1102" s="94"/>
      <c r="AE1102" s="94"/>
      <c r="AF1102" s="94"/>
      <c r="AG1102" s="94"/>
      <c r="AH1102" s="94"/>
      <c r="AI1102" s="94"/>
      <c r="AJ1102" s="94"/>
      <c r="AK1102" s="94"/>
      <c r="AL1102" s="94"/>
      <c r="AM1102" s="94"/>
      <c r="AN1102" s="94"/>
      <c r="AO1102" s="238"/>
      <c r="AP1102" s="426"/>
      <c r="AQ1102" s="223"/>
    </row>
    <row r="1103" spans="1:43" s="15" customFormat="1">
      <c r="A1103" s="105"/>
      <c r="B1103" s="105"/>
      <c r="D1103" s="97"/>
      <c r="E1103" s="156"/>
      <c r="I1103" s="148"/>
      <c r="J1103" s="148"/>
      <c r="K1103" s="148"/>
      <c r="L1103" s="148"/>
      <c r="M1103" s="148"/>
      <c r="N1103" s="148"/>
      <c r="O1103" s="148"/>
      <c r="AC1103" s="148"/>
      <c r="AD1103" s="94"/>
      <c r="AE1103" s="94"/>
      <c r="AF1103" s="94"/>
      <c r="AG1103" s="94"/>
      <c r="AH1103" s="94"/>
      <c r="AI1103" s="94"/>
      <c r="AJ1103" s="94"/>
      <c r="AK1103" s="94"/>
      <c r="AL1103" s="94"/>
      <c r="AM1103" s="94"/>
      <c r="AN1103" s="94"/>
      <c r="AO1103" s="238"/>
      <c r="AP1103" s="426"/>
      <c r="AQ1103" s="223"/>
    </row>
    <row r="1104" spans="1:43" s="15" customFormat="1">
      <c r="A1104" s="105"/>
      <c r="B1104" s="105"/>
      <c r="D1104" s="97"/>
      <c r="E1104" s="156"/>
      <c r="I1104" s="148"/>
      <c r="J1104" s="148"/>
      <c r="K1104" s="148"/>
      <c r="L1104" s="148"/>
      <c r="M1104" s="148"/>
      <c r="N1104" s="148"/>
      <c r="O1104" s="148"/>
      <c r="AC1104" s="148"/>
      <c r="AD1104" s="94"/>
      <c r="AE1104" s="94"/>
      <c r="AF1104" s="94"/>
      <c r="AG1104" s="94"/>
      <c r="AH1104" s="94"/>
      <c r="AI1104" s="94"/>
      <c r="AJ1104" s="94"/>
      <c r="AK1104" s="94"/>
      <c r="AL1104" s="94"/>
      <c r="AM1104" s="94"/>
      <c r="AN1104" s="94"/>
      <c r="AO1104" s="238"/>
      <c r="AP1104" s="426"/>
      <c r="AQ1104" s="223"/>
    </row>
    <row r="1105" spans="1:43" s="15" customFormat="1">
      <c r="A1105" s="105"/>
      <c r="B1105" s="105"/>
      <c r="D1105" s="97"/>
      <c r="E1105" s="156"/>
      <c r="I1105" s="148"/>
      <c r="J1105" s="148"/>
      <c r="K1105" s="148"/>
      <c r="L1105" s="148"/>
      <c r="M1105" s="148"/>
      <c r="N1105" s="148"/>
      <c r="O1105" s="148"/>
      <c r="AC1105" s="148"/>
      <c r="AD1105" s="94"/>
      <c r="AE1105" s="94"/>
      <c r="AF1105" s="94"/>
      <c r="AG1105" s="94"/>
      <c r="AH1105" s="94"/>
      <c r="AI1105" s="94"/>
      <c r="AJ1105" s="94"/>
      <c r="AK1105" s="94"/>
      <c r="AL1105" s="94"/>
      <c r="AM1105" s="94"/>
      <c r="AN1105" s="94"/>
      <c r="AO1105" s="238"/>
      <c r="AP1105" s="426"/>
      <c r="AQ1105" s="223"/>
    </row>
    <row r="1106" spans="1:43" s="15" customFormat="1">
      <c r="A1106" s="105"/>
      <c r="B1106" s="105"/>
      <c r="D1106" s="97"/>
      <c r="E1106" s="156"/>
      <c r="I1106" s="148"/>
      <c r="J1106" s="148"/>
      <c r="K1106" s="148"/>
      <c r="L1106" s="148"/>
      <c r="M1106" s="148"/>
      <c r="N1106" s="148"/>
      <c r="O1106" s="148"/>
      <c r="AC1106" s="148"/>
      <c r="AD1106" s="94"/>
      <c r="AE1106" s="94"/>
      <c r="AF1106" s="94"/>
      <c r="AG1106" s="94"/>
      <c r="AH1106" s="94"/>
      <c r="AI1106" s="94"/>
      <c r="AJ1106" s="94"/>
      <c r="AK1106" s="94"/>
      <c r="AL1106" s="94"/>
      <c r="AM1106" s="94"/>
      <c r="AN1106" s="94"/>
      <c r="AO1106" s="238"/>
      <c r="AP1106" s="426"/>
      <c r="AQ1106" s="223"/>
    </row>
    <row r="1107" spans="1:43" s="15" customFormat="1">
      <c r="A1107" s="105"/>
      <c r="B1107" s="105"/>
      <c r="D1107" s="97"/>
      <c r="E1107" s="156"/>
      <c r="I1107" s="148"/>
      <c r="J1107" s="148"/>
      <c r="K1107" s="148"/>
      <c r="L1107" s="148"/>
      <c r="M1107" s="148"/>
      <c r="N1107" s="148"/>
      <c r="O1107" s="148"/>
      <c r="AC1107" s="148"/>
      <c r="AD1107" s="94"/>
      <c r="AE1107" s="94"/>
      <c r="AF1107" s="94"/>
      <c r="AG1107" s="94"/>
      <c r="AH1107" s="94"/>
      <c r="AI1107" s="94"/>
      <c r="AJ1107" s="94"/>
      <c r="AK1107" s="94"/>
      <c r="AL1107" s="94"/>
      <c r="AM1107" s="94"/>
      <c r="AN1107" s="94"/>
      <c r="AO1107" s="238"/>
      <c r="AP1107" s="426"/>
      <c r="AQ1107" s="223"/>
    </row>
    <row r="1108" spans="1:43" s="15" customFormat="1">
      <c r="A1108" s="105"/>
      <c r="B1108" s="105"/>
      <c r="D1108" s="97"/>
      <c r="E1108" s="156"/>
      <c r="I1108" s="148"/>
      <c r="J1108" s="148"/>
      <c r="K1108" s="148"/>
      <c r="L1108" s="148"/>
      <c r="M1108" s="148"/>
      <c r="N1108" s="148"/>
      <c r="O1108" s="148"/>
      <c r="AC1108" s="148"/>
      <c r="AD1108" s="94"/>
      <c r="AE1108" s="94"/>
      <c r="AF1108" s="94"/>
      <c r="AG1108" s="94"/>
      <c r="AH1108" s="94"/>
      <c r="AI1108" s="94"/>
      <c r="AJ1108" s="94"/>
      <c r="AK1108" s="94"/>
      <c r="AL1108" s="94"/>
      <c r="AM1108" s="94"/>
      <c r="AN1108" s="94"/>
      <c r="AO1108" s="238"/>
      <c r="AP1108" s="426"/>
      <c r="AQ1108" s="223"/>
    </row>
    <row r="1109" spans="1:43" s="15" customFormat="1">
      <c r="A1109" s="105"/>
      <c r="B1109" s="105"/>
      <c r="D1109" s="97"/>
      <c r="E1109" s="156"/>
      <c r="I1109" s="148"/>
      <c r="J1109" s="148"/>
      <c r="K1109" s="148"/>
      <c r="L1109" s="148"/>
      <c r="M1109" s="148"/>
      <c r="N1109" s="148"/>
      <c r="O1109" s="148"/>
      <c r="AC1109" s="148"/>
      <c r="AD1109" s="94"/>
      <c r="AE1109" s="94"/>
      <c r="AF1109" s="94"/>
      <c r="AG1109" s="94"/>
      <c r="AH1109" s="94"/>
      <c r="AI1109" s="94"/>
      <c r="AJ1109" s="94"/>
      <c r="AK1109" s="94"/>
      <c r="AL1109" s="94"/>
      <c r="AM1109" s="94"/>
      <c r="AN1109" s="94"/>
      <c r="AO1109" s="238"/>
      <c r="AP1109" s="426"/>
      <c r="AQ1109" s="223"/>
    </row>
    <row r="1110" spans="1:43" s="15" customFormat="1">
      <c r="A1110" s="105"/>
      <c r="B1110" s="105"/>
      <c r="D1110" s="97"/>
      <c r="E1110" s="156"/>
      <c r="I1110" s="148"/>
      <c r="J1110" s="148"/>
      <c r="K1110" s="148"/>
      <c r="L1110" s="148"/>
      <c r="M1110" s="148"/>
      <c r="N1110" s="148"/>
      <c r="O1110" s="148"/>
      <c r="AC1110" s="148"/>
      <c r="AD1110" s="94"/>
      <c r="AE1110" s="94"/>
      <c r="AF1110" s="94"/>
      <c r="AG1110" s="94"/>
      <c r="AH1110" s="94"/>
      <c r="AI1110" s="94"/>
      <c r="AJ1110" s="94"/>
      <c r="AK1110" s="94"/>
      <c r="AL1110" s="94"/>
      <c r="AM1110" s="94"/>
      <c r="AN1110" s="94"/>
      <c r="AO1110" s="238"/>
      <c r="AP1110" s="426"/>
      <c r="AQ1110" s="223"/>
    </row>
    <row r="1111" spans="1:43" s="15" customFormat="1">
      <c r="A1111" s="105"/>
      <c r="B1111" s="105"/>
      <c r="D1111" s="97"/>
      <c r="E1111" s="156"/>
      <c r="I1111" s="148"/>
      <c r="J1111" s="148"/>
      <c r="K1111" s="148"/>
      <c r="L1111" s="148"/>
      <c r="M1111" s="148"/>
      <c r="N1111" s="148"/>
      <c r="O1111" s="148"/>
      <c r="AC1111" s="148"/>
      <c r="AD1111" s="94"/>
      <c r="AE1111" s="94"/>
      <c r="AF1111" s="94"/>
      <c r="AG1111" s="94"/>
      <c r="AH1111" s="94"/>
      <c r="AI1111" s="94"/>
      <c r="AJ1111" s="94"/>
      <c r="AK1111" s="94"/>
      <c r="AL1111" s="94"/>
      <c r="AM1111" s="94"/>
      <c r="AN1111" s="94"/>
      <c r="AO1111" s="238"/>
      <c r="AP1111" s="426"/>
      <c r="AQ1111" s="223"/>
    </row>
    <row r="1112" spans="1:43" s="15" customFormat="1">
      <c r="A1112" s="105"/>
      <c r="B1112" s="105"/>
      <c r="D1112" s="97"/>
      <c r="E1112" s="156"/>
      <c r="I1112" s="148"/>
      <c r="J1112" s="148"/>
      <c r="K1112" s="148"/>
      <c r="L1112" s="148"/>
      <c r="M1112" s="148"/>
      <c r="N1112" s="148"/>
      <c r="O1112" s="148"/>
      <c r="AC1112" s="148"/>
      <c r="AD1112" s="94"/>
      <c r="AE1112" s="94"/>
      <c r="AF1112" s="94"/>
      <c r="AG1112" s="94"/>
      <c r="AH1112" s="94"/>
      <c r="AI1112" s="94"/>
      <c r="AJ1112" s="94"/>
      <c r="AK1112" s="94"/>
      <c r="AL1112" s="94"/>
      <c r="AM1112" s="94"/>
      <c r="AN1112" s="94"/>
      <c r="AO1112" s="238"/>
      <c r="AP1112" s="426"/>
      <c r="AQ1112" s="223"/>
    </row>
    <row r="1113" spans="1:43" s="15" customFormat="1">
      <c r="A1113" s="105"/>
      <c r="B1113" s="105"/>
      <c r="D1113" s="97"/>
      <c r="E1113" s="156"/>
      <c r="I1113" s="148"/>
      <c r="J1113" s="148"/>
      <c r="K1113" s="148"/>
      <c r="L1113" s="148"/>
      <c r="M1113" s="148"/>
      <c r="N1113" s="148"/>
      <c r="O1113" s="148"/>
      <c r="AC1113" s="148"/>
      <c r="AD1113" s="94"/>
      <c r="AE1113" s="94"/>
      <c r="AF1113" s="94"/>
      <c r="AG1113" s="94"/>
      <c r="AH1113" s="94"/>
      <c r="AI1113" s="94"/>
      <c r="AJ1113" s="94"/>
      <c r="AK1113" s="94"/>
      <c r="AL1113" s="94"/>
      <c r="AM1113" s="94"/>
      <c r="AN1113" s="94"/>
      <c r="AO1113" s="238"/>
      <c r="AP1113" s="426"/>
      <c r="AQ1113" s="223"/>
    </row>
    <row r="1114" spans="1:43" s="15" customFormat="1">
      <c r="A1114" s="105"/>
      <c r="B1114" s="105"/>
      <c r="D1114" s="97"/>
      <c r="E1114" s="156"/>
      <c r="I1114" s="148"/>
      <c r="J1114" s="148"/>
      <c r="K1114" s="148"/>
      <c r="L1114" s="148"/>
      <c r="M1114" s="148"/>
      <c r="N1114" s="148"/>
      <c r="O1114" s="148"/>
      <c r="AC1114" s="148"/>
      <c r="AD1114" s="94"/>
      <c r="AE1114" s="94"/>
      <c r="AF1114" s="94"/>
      <c r="AG1114" s="94"/>
      <c r="AH1114" s="94"/>
      <c r="AI1114" s="94"/>
      <c r="AJ1114" s="94"/>
      <c r="AK1114" s="94"/>
      <c r="AL1114" s="94"/>
      <c r="AM1114" s="94"/>
      <c r="AN1114" s="94"/>
      <c r="AO1114" s="238"/>
      <c r="AP1114" s="426"/>
      <c r="AQ1114" s="223"/>
    </row>
    <row r="1115" spans="1:43" s="15" customFormat="1">
      <c r="A1115" s="105"/>
      <c r="B1115" s="105"/>
      <c r="D1115" s="97"/>
      <c r="E1115" s="156"/>
      <c r="I1115" s="148"/>
      <c r="J1115" s="148"/>
      <c r="K1115" s="148"/>
      <c r="L1115" s="148"/>
      <c r="M1115" s="148"/>
      <c r="N1115" s="148"/>
      <c r="O1115" s="148"/>
      <c r="AC1115" s="148"/>
      <c r="AD1115" s="94"/>
      <c r="AE1115" s="94"/>
      <c r="AF1115" s="94"/>
      <c r="AG1115" s="94"/>
      <c r="AH1115" s="94"/>
      <c r="AI1115" s="94"/>
      <c r="AJ1115" s="94"/>
      <c r="AK1115" s="94"/>
      <c r="AL1115" s="94"/>
      <c r="AM1115" s="94"/>
      <c r="AN1115" s="94"/>
      <c r="AO1115" s="238"/>
      <c r="AP1115" s="426"/>
      <c r="AQ1115" s="223"/>
    </row>
    <row r="1116" spans="1:43" s="15" customFormat="1">
      <c r="A1116" s="105"/>
      <c r="B1116" s="105"/>
      <c r="D1116" s="97"/>
      <c r="E1116" s="156"/>
      <c r="I1116" s="148"/>
      <c r="J1116" s="148"/>
      <c r="K1116" s="148"/>
      <c r="L1116" s="148"/>
      <c r="M1116" s="148"/>
      <c r="N1116" s="148"/>
      <c r="O1116" s="148"/>
      <c r="AC1116" s="148"/>
      <c r="AD1116" s="94"/>
      <c r="AE1116" s="94"/>
      <c r="AF1116" s="94"/>
      <c r="AG1116" s="94"/>
      <c r="AH1116" s="94"/>
      <c r="AI1116" s="94"/>
      <c r="AJ1116" s="94"/>
      <c r="AK1116" s="94"/>
      <c r="AL1116" s="94"/>
      <c r="AM1116" s="94"/>
      <c r="AN1116" s="94"/>
      <c r="AO1116" s="238"/>
      <c r="AP1116" s="426"/>
      <c r="AQ1116" s="223"/>
    </row>
    <row r="1117" spans="1:43" s="15" customFormat="1">
      <c r="A1117" s="105"/>
      <c r="B1117" s="105"/>
      <c r="D1117" s="97"/>
      <c r="E1117" s="156"/>
      <c r="I1117" s="148"/>
      <c r="J1117" s="148"/>
      <c r="K1117" s="148"/>
      <c r="L1117" s="148"/>
      <c r="M1117" s="148"/>
      <c r="N1117" s="148"/>
      <c r="O1117" s="148"/>
      <c r="AC1117" s="148"/>
      <c r="AD1117" s="94"/>
      <c r="AE1117" s="94"/>
      <c r="AF1117" s="94"/>
      <c r="AG1117" s="94"/>
      <c r="AH1117" s="94"/>
      <c r="AI1117" s="94"/>
      <c r="AJ1117" s="94"/>
      <c r="AK1117" s="94"/>
      <c r="AL1117" s="94"/>
      <c r="AM1117" s="94"/>
      <c r="AN1117" s="94"/>
      <c r="AO1117" s="238"/>
      <c r="AP1117" s="426"/>
      <c r="AQ1117" s="223"/>
    </row>
    <row r="1118" spans="1:43" s="15" customFormat="1">
      <c r="A1118" s="105"/>
      <c r="B1118" s="105"/>
      <c r="D1118" s="97"/>
      <c r="E1118" s="156"/>
      <c r="I1118" s="148"/>
      <c r="J1118" s="148"/>
      <c r="K1118" s="148"/>
      <c r="L1118" s="148"/>
      <c r="M1118" s="148"/>
      <c r="N1118" s="148"/>
      <c r="O1118" s="148"/>
      <c r="AC1118" s="148"/>
      <c r="AD1118" s="94"/>
      <c r="AE1118" s="94"/>
      <c r="AF1118" s="94"/>
      <c r="AG1118" s="94"/>
      <c r="AH1118" s="94"/>
      <c r="AI1118" s="94"/>
      <c r="AJ1118" s="94"/>
      <c r="AK1118" s="94"/>
      <c r="AL1118" s="94"/>
      <c r="AM1118" s="94"/>
      <c r="AN1118" s="94"/>
      <c r="AO1118" s="238"/>
      <c r="AP1118" s="426"/>
      <c r="AQ1118" s="223"/>
    </row>
    <row r="1119" spans="1:43" s="15" customFormat="1">
      <c r="A1119" s="105"/>
      <c r="B1119" s="105"/>
      <c r="D1119" s="97"/>
      <c r="E1119" s="156"/>
      <c r="I1119" s="148"/>
      <c r="J1119" s="148"/>
      <c r="K1119" s="148"/>
      <c r="L1119" s="148"/>
      <c r="M1119" s="148"/>
      <c r="N1119" s="148"/>
      <c r="O1119" s="148"/>
      <c r="AC1119" s="148"/>
      <c r="AD1119" s="94"/>
      <c r="AE1119" s="94"/>
      <c r="AF1119" s="94"/>
      <c r="AG1119" s="94"/>
      <c r="AH1119" s="94"/>
      <c r="AI1119" s="94"/>
      <c r="AJ1119" s="94"/>
      <c r="AK1119" s="94"/>
      <c r="AL1119" s="94"/>
      <c r="AM1119" s="94"/>
      <c r="AN1119" s="94"/>
      <c r="AO1119" s="238"/>
      <c r="AP1119" s="426"/>
      <c r="AQ1119" s="223"/>
    </row>
    <row r="1120" spans="1:43" s="15" customFormat="1">
      <c r="A1120" s="105"/>
      <c r="B1120" s="105"/>
      <c r="D1120" s="97"/>
      <c r="E1120" s="156"/>
      <c r="I1120" s="148"/>
      <c r="J1120" s="148"/>
      <c r="K1120" s="148"/>
      <c r="L1120" s="148"/>
      <c r="M1120" s="148"/>
      <c r="N1120" s="148"/>
      <c r="O1120" s="148"/>
      <c r="AC1120" s="148"/>
      <c r="AD1120" s="94"/>
      <c r="AE1120" s="94"/>
      <c r="AF1120" s="94"/>
      <c r="AG1120" s="94"/>
      <c r="AH1120" s="94"/>
      <c r="AI1120" s="94"/>
      <c r="AJ1120" s="94"/>
      <c r="AK1120" s="94"/>
      <c r="AL1120" s="94"/>
      <c r="AM1120" s="94"/>
      <c r="AN1120" s="94"/>
      <c r="AO1120" s="238"/>
      <c r="AP1120" s="426"/>
      <c r="AQ1120" s="223"/>
    </row>
    <row r="1121" spans="1:43" s="15" customFormat="1">
      <c r="A1121" s="105"/>
      <c r="B1121" s="105"/>
      <c r="D1121" s="97"/>
      <c r="E1121" s="156"/>
      <c r="I1121" s="148"/>
      <c r="J1121" s="148"/>
      <c r="K1121" s="148"/>
      <c r="L1121" s="148"/>
      <c r="M1121" s="148"/>
      <c r="N1121" s="148"/>
      <c r="O1121" s="148"/>
      <c r="AC1121" s="148"/>
      <c r="AD1121" s="94"/>
      <c r="AE1121" s="94"/>
      <c r="AF1121" s="94"/>
      <c r="AG1121" s="94"/>
      <c r="AH1121" s="94"/>
      <c r="AI1121" s="94"/>
      <c r="AJ1121" s="94"/>
      <c r="AK1121" s="94"/>
      <c r="AL1121" s="94"/>
      <c r="AM1121" s="94"/>
      <c r="AN1121" s="94"/>
      <c r="AO1121" s="238"/>
      <c r="AP1121" s="426"/>
      <c r="AQ1121" s="223"/>
    </row>
    <row r="1122" spans="1:43" s="15" customFormat="1">
      <c r="A1122" s="105"/>
      <c r="B1122" s="105"/>
      <c r="D1122" s="97"/>
      <c r="E1122" s="156"/>
      <c r="I1122" s="148"/>
      <c r="J1122" s="148"/>
      <c r="K1122" s="148"/>
      <c r="L1122" s="148"/>
      <c r="M1122" s="148"/>
      <c r="N1122" s="148"/>
      <c r="O1122" s="148"/>
      <c r="AC1122" s="148"/>
      <c r="AD1122" s="94"/>
      <c r="AE1122" s="94"/>
      <c r="AF1122" s="94"/>
      <c r="AG1122" s="94"/>
      <c r="AH1122" s="94"/>
      <c r="AI1122" s="94"/>
      <c r="AJ1122" s="94"/>
      <c r="AK1122" s="94"/>
      <c r="AL1122" s="94"/>
      <c r="AM1122" s="94"/>
      <c r="AN1122" s="94"/>
      <c r="AO1122" s="238"/>
      <c r="AP1122" s="426"/>
      <c r="AQ1122" s="223"/>
    </row>
    <row r="1123" spans="1:43" s="15" customFormat="1">
      <c r="A1123" s="105"/>
      <c r="B1123" s="105"/>
      <c r="D1123" s="97"/>
      <c r="E1123" s="156"/>
      <c r="I1123" s="148"/>
      <c r="J1123" s="148"/>
      <c r="K1123" s="148"/>
      <c r="L1123" s="148"/>
      <c r="M1123" s="148"/>
      <c r="N1123" s="148"/>
      <c r="O1123" s="148"/>
      <c r="AC1123" s="148"/>
      <c r="AD1123" s="94"/>
      <c r="AE1123" s="94"/>
      <c r="AF1123" s="94"/>
      <c r="AG1123" s="94"/>
      <c r="AH1123" s="94"/>
      <c r="AI1123" s="94"/>
      <c r="AJ1123" s="94"/>
      <c r="AK1123" s="94"/>
      <c r="AL1123" s="94"/>
      <c r="AM1123" s="94"/>
      <c r="AN1123" s="94"/>
      <c r="AO1123" s="238"/>
      <c r="AP1123" s="426"/>
      <c r="AQ1123" s="223"/>
    </row>
    <row r="1124" spans="1:43" s="15" customFormat="1">
      <c r="A1124" s="105"/>
      <c r="B1124" s="105"/>
      <c r="D1124" s="97"/>
      <c r="E1124" s="156"/>
      <c r="I1124" s="148"/>
      <c r="J1124" s="148"/>
      <c r="K1124" s="148"/>
      <c r="L1124" s="148"/>
      <c r="M1124" s="148"/>
      <c r="N1124" s="148"/>
      <c r="O1124" s="148"/>
      <c r="AC1124" s="148"/>
      <c r="AD1124" s="94"/>
      <c r="AE1124" s="94"/>
      <c r="AF1124" s="94"/>
      <c r="AG1124" s="94"/>
      <c r="AH1124" s="94"/>
      <c r="AI1124" s="94"/>
      <c r="AJ1124" s="94"/>
      <c r="AK1124" s="94"/>
      <c r="AL1124" s="94"/>
      <c r="AM1124" s="94"/>
      <c r="AN1124" s="94"/>
      <c r="AO1124" s="238"/>
      <c r="AP1124" s="426"/>
      <c r="AQ1124" s="223"/>
    </row>
    <row r="1125" spans="1:43" s="15" customFormat="1">
      <c r="A1125" s="105"/>
      <c r="B1125" s="105"/>
      <c r="D1125" s="97"/>
      <c r="E1125" s="156"/>
      <c r="I1125" s="148"/>
      <c r="J1125" s="148"/>
      <c r="K1125" s="148"/>
      <c r="L1125" s="148"/>
      <c r="M1125" s="148"/>
      <c r="N1125" s="148"/>
      <c r="O1125" s="148"/>
      <c r="AC1125" s="148"/>
      <c r="AD1125" s="94"/>
      <c r="AE1125" s="94"/>
      <c r="AF1125" s="94"/>
      <c r="AG1125" s="94"/>
      <c r="AH1125" s="94"/>
      <c r="AI1125" s="94"/>
      <c r="AJ1125" s="94"/>
      <c r="AK1125" s="94"/>
      <c r="AL1125" s="94"/>
      <c r="AM1125" s="94"/>
      <c r="AN1125" s="94"/>
      <c r="AO1125" s="238"/>
      <c r="AP1125" s="426"/>
      <c r="AQ1125" s="223"/>
    </row>
    <row r="1126" spans="1:43" s="15" customFormat="1">
      <c r="A1126" s="105"/>
      <c r="B1126" s="105"/>
      <c r="D1126" s="97"/>
      <c r="E1126" s="156"/>
      <c r="I1126" s="148"/>
      <c r="J1126" s="148"/>
      <c r="K1126" s="148"/>
      <c r="L1126" s="148"/>
      <c r="M1126" s="148"/>
      <c r="N1126" s="148"/>
      <c r="O1126" s="148"/>
      <c r="AC1126" s="148"/>
      <c r="AD1126" s="94"/>
      <c r="AE1126" s="94"/>
      <c r="AF1126" s="94"/>
      <c r="AG1126" s="94"/>
      <c r="AH1126" s="94"/>
      <c r="AI1126" s="94"/>
      <c r="AJ1126" s="94"/>
      <c r="AK1126" s="94"/>
      <c r="AL1126" s="94"/>
      <c r="AM1126" s="94"/>
      <c r="AN1126" s="94"/>
      <c r="AO1126" s="238"/>
      <c r="AP1126" s="426"/>
      <c r="AQ1126" s="223"/>
    </row>
    <row r="1127" spans="1:43" s="15" customFormat="1">
      <c r="A1127" s="105"/>
      <c r="B1127" s="105"/>
      <c r="D1127" s="97"/>
      <c r="E1127" s="156"/>
      <c r="I1127" s="148"/>
      <c r="J1127" s="148"/>
      <c r="K1127" s="148"/>
      <c r="L1127" s="148"/>
      <c r="M1127" s="148"/>
      <c r="N1127" s="148"/>
      <c r="O1127" s="148"/>
      <c r="AC1127" s="148"/>
      <c r="AD1127" s="94"/>
      <c r="AE1127" s="94"/>
      <c r="AF1127" s="94"/>
      <c r="AG1127" s="94"/>
      <c r="AH1127" s="94"/>
      <c r="AI1127" s="94"/>
      <c r="AJ1127" s="94"/>
      <c r="AK1127" s="94"/>
      <c r="AL1127" s="94"/>
      <c r="AM1127" s="94"/>
      <c r="AN1127" s="94"/>
      <c r="AO1127" s="238"/>
      <c r="AP1127" s="426"/>
      <c r="AQ1127" s="223"/>
    </row>
    <row r="1128" spans="1:43" s="15" customFormat="1">
      <c r="A1128" s="105"/>
      <c r="B1128" s="105"/>
      <c r="D1128" s="97"/>
      <c r="E1128" s="156"/>
      <c r="I1128" s="148"/>
      <c r="J1128" s="148"/>
      <c r="K1128" s="148"/>
      <c r="L1128" s="148"/>
      <c r="M1128" s="148"/>
      <c r="N1128" s="148"/>
      <c r="O1128" s="148"/>
      <c r="AC1128" s="148"/>
      <c r="AD1128" s="94"/>
      <c r="AE1128" s="94"/>
      <c r="AF1128" s="94"/>
      <c r="AG1128" s="94"/>
      <c r="AH1128" s="94"/>
      <c r="AI1128" s="94"/>
      <c r="AJ1128" s="94"/>
      <c r="AK1128" s="94"/>
      <c r="AL1128" s="94"/>
      <c r="AM1128" s="94"/>
      <c r="AN1128" s="94"/>
      <c r="AO1128" s="238"/>
      <c r="AP1128" s="426"/>
      <c r="AQ1128" s="223"/>
    </row>
    <row r="1129" spans="1:43" s="15" customFormat="1">
      <c r="A1129" s="105"/>
      <c r="B1129" s="105"/>
      <c r="D1129" s="97"/>
      <c r="E1129" s="156"/>
      <c r="I1129" s="148"/>
      <c r="J1129" s="148"/>
      <c r="K1129" s="148"/>
      <c r="L1129" s="148"/>
      <c r="M1129" s="148"/>
      <c r="N1129" s="148"/>
      <c r="O1129" s="148"/>
      <c r="AC1129" s="148"/>
      <c r="AD1129" s="94"/>
      <c r="AE1129" s="94"/>
      <c r="AF1129" s="94"/>
      <c r="AG1129" s="94"/>
      <c r="AH1129" s="94"/>
      <c r="AI1129" s="94"/>
      <c r="AJ1129" s="94"/>
      <c r="AK1129" s="94"/>
      <c r="AL1129" s="94"/>
      <c r="AM1129" s="94"/>
      <c r="AN1129" s="94"/>
      <c r="AO1129" s="238"/>
      <c r="AP1129" s="426"/>
      <c r="AQ1129" s="223"/>
    </row>
    <row r="1130" spans="1:43" s="15" customFormat="1">
      <c r="A1130" s="105"/>
      <c r="B1130" s="105"/>
      <c r="D1130" s="97"/>
      <c r="E1130" s="156"/>
      <c r="I1130" s="148"/>
      <c r="J1130" s="148"/>
      <c r="K1130" s="148"/>
      <c r="L1130" s="148"/>
      <c r="M1130" s="148"/>
      <c r="N1130" s="148"/>
      <c r="O1130" s="148"/>
      <c r="AC1130" s="148"/>
      <c r="AD1130" s="94"/>
      <c r="AE1130" s="94"/>
      <c r="AF1130" s="94"/>
      <c r="AG1130" s="94"/>
      <c r="AH1130" s="94"/>
      <c r="AI1130" s="94"/>
      <c r="AJ1130" s="94"/>
      <c r="AK1130" s="94"/>
      <c r="AL1130" s="94"/>
      <c r="AM1130" s="94"/>
      <c r="AN1130" s="94"/>
      <c r="AO1130" s="238"/>
      <c r="AP1130" s="426"/>
      <c r="AQ1130" s="223"/>
    </row>
    <row r="1131" spans="1:43" s="15" customFormat="1">
      <c r="A1131" s="105"/>
      <c r="B1131" s="105"/>
      <c r="D1131" s="97"/>
      <c r="E1131" s="156"/>
      <c r="I1131" s="148"/>
      <c r="J1131" s="148"/>
      <c r="K1131" s="148"/>
      <c r="L1131" s="148"/>
      <c r="M1131" s="148"/>
      <c r="N1131" s="148"/>
      <c r="O1131" s="148"/>
      <c r="AC1131" s="148"/>
      <c r="AD1131" s="94"/>
      <c r="AE1131" s="94"/>
      <c r="AF1131" s="94"/>
      <c r="AG1131" s="94"/>
      <c r="AH1131" s="94"/>
      <c r="AI1131" s="94"/>
      <c r="AJ1131" s="94"/>
      <c r="AK1131" s="94"/>
      <c r="AL1131" s="94"/>
      <c r="AM1131" s="94"/>
      <c r="AN1131" s="94"/>
      <c r="AO1131" s="238"/>
      <c r="AP1131" s="426"/>
      <c r="AQ1131" s="223"/>
    </row>
    <row r="1132" spans="1:43" s="15" customFormat="1">
      <c r="A1132" s="105"/>
      <c r="B1132" s="105"/>
      <c r="D1132" s="97"/>
      <c r="E1132" s="156"/>
      <c r="I1132" s="148"/>
      <c r="J1132" s="148"/>
      <c r="K1132" s="148"/>
      <c r="L1132" s="148"/>
      <c r="M1132" s="148"/>
      <c r="N1132" s="148"/>
      <c r="O1132" s="148"/>
      <c r="AC1132" s="148"/>
      <c r="AD1132" s="94"/>
      <c r="AE1132" s="94"/>
      <c r="AF1132" s="94"/>
      <c r="AG1132" s="94"/>
      <c r="AH1132" s="94"/>
      <c r="AI1132" s="94"/>
      <c r="AJ1132" s="94"/>
      <c r="AK1132" s="94"/>
      <c r="AL1132" s="94"/>
      <c r="AM1132" s="94"/>
      <c r="AN1132" s="94"/>
      <c r="AO1132" s="238"/>
      <c r="AP1132" s="426"/>
      <c r="AQ1132" s="223"/>
    </row>
    <row r="1133" spans="1:43" s="15" customFormat="1">
      <c r="A1133" s="105"/>
      <c r="B1133" s="105"/>
      <c r="D1133" s="97"/>
      <c r="E1133" s="156"/>
      <c r="I1133" s="148"/>
      <c r="J1133" s="148"/>
      <c r="K1133" s="148"/>
      <c r="L1133" s="148"/>
      <c r="M1133" s="148"/>
      <c r="N1133" s="148"/>
      <c r="O1133" s="148"/>
      <c r="AC1133" s="148"/>
      <c r="AD1133" s="94"/>
      <c r="AE1133" s="94"/>
      <c r="AF1133" s="94"/>
      <c r="AG1133" s="94"/>
      <c r="AH1133" s="94"/>
      <c r="AI1133" s="94"/>
      <c r="AJ1133" s="94"/>
      <c r="AK1133" s="94"/>
      <c r="AL1133" s="94"/>
      <c r="AM1133" s="94"/>
      <c r="AN1133" s="94"/>
      <c r="AO1133" s="238"/>
      <c r="AP1133" s="426"/>
      <c r="AQ1133" s="223"/>
    </row>
    <row r="1134" spans="1:43" s="15" customFormat="1">
      <c r="A1134" s="105"/>
      <c r="B1134" s="105"/>
      <c r="D1134" s="97"/>
      <c r="E1134" s="156"/>
      <c r="I1134" s="148"/>
      <c r="J1134" s="148"/>
      <c r="K1134" s="148"/>
      <c r="L1134" s="148"/>
      <c r="M1134" s="148"/>
      <c r="N1134" s="148"/>
      <c r="O1134" s="148"/>
      <c r="AC1134" s="148"/>
      <c r="AD1134" s="94"/>
      <c r="AE1134" s="94"/>
      <c r="AF1134" s="94"/>
      <c r="AG1134" s="94"/>
      <c r="AH1134" s="94"/>
      <c r="AI1134" s="94"/>
      <c r="AJ1134" s="94"/>
      <c r="AK1134" s="94"/>
      <c r="AL1134" s="94"/>
      <c r="AM1134" s="94"/>
      <c r="AN1134" s="94"/>
      <c r="AO1134" s="238"/>
      <c r="AP1134" s="426"/>
      <c r="AQ1134" s="223"/>
    </row>
    <row r="1135" spans="1:43" s="15" customFormat="1">
      <c r="A1135" s="105"/>
      <c r="B1135" s="105"/>
      <c r="D1135" s="97"/>
      <c r="E1135" s="156"/>
      <c r="I1135" s="148"/>
      <c r="J1135" s="148"/>
      <c r="K1135" s="148"/>
      <c r="L1135" s="148"/>
      <c r="M1135" s="148"/>
      <c r="N1135" s="148"/>
      <c r="O1135" s="148"/>
      <c r="AC1135" s="148"/>
      <c r="AD1135" s="94"/>
      <c r="AE1135" s="94"/>
      <c r="AF1135" s="94"/>
      <c r="AG1135" s="94"/>
      <c r="AH1135" s="94"/>
      <c r="AI1135" s="94"/>
      <c r="AJ1135" s="94"/>
      <c r="AK1135" s="94"/>
      <c r="AL1135" s="94"/>
      <c r="AM1135" s="94"/>
      <c r="AN1135" s="94"/>
      <c r="AO1135" s="238"/>
      <c r="AP1135" s="426"/>
      <c r="AQ1135" s="223"/>
    </row>
    <row r="1136" spans="1:43" s="15" customFormat="1">
      <c r="A1136" s="105"/>
      <c r="B1136" s="105"/>
      <c r="D1136" s="97"/>
      <c r="E1136" s="156"/>
      <c r="I1136" s="148"/>
      <c r="J1136" s="148"/>
      <c r="K1136" s="148"/>
      <c r="L1136" s="148"/>
      <c r="M1136" s="148"/>
      <c r="N1136" s="148"/>
      <c r="O1136" s="148"/>
      <c r="AC1136" s="148"/>
      <c r="AD1136" s="94"/>
      <c r="AE1136" s="94"/>
      <c r="AF1136" s="94"/>
      <c r="AG1136" s="94"/>
      <c r="AH1136" s="94"/>
      <c r="AI1136" s="94"/>
      <c r="AJ1136" s="94"/>
      <c r="AK1136" s="94"/>
      <c r="AL1136" s="94"/>
      <c r="AM1136" s="94"/>
      <c r="AN1136" s="94"/>
      <c r="AO1136" s="238"/>
      <c r="AP1136" s="426"/>
      <c r="AQ1136" s="223"/>
    </row>
    <row r="1137" spans="1:43" s="15" customFormat="1">
      <c r="A1137" s="105"/>
      <c r="B1137" s="105"/>
      <c r="D1137" s="97"/>
      <c r="E1137" s="156"/>
      <c r="I1137" s="148"/>
      <c r="J1137" s="148"/>
      <c r="K1137" s="148"/>
      <c r="L1137" s="148"/>
      <c r="M1137" s="148"/>
      <c r="N1137" s="148"/>
      <c r="O1137" s="148"/>
      <c r="AC1137" s="148"/>
      <c r="AD1137" s="94"/>
      <c r="AE1137" s="94"/>
      <c r="AF1137" s="94"/>
      <c r="AG1137" s="94"/>
      <c r="AH1137" s="94"/>
      <c r="AI1137" s="94"/>
      <c r="AJ1137" s="94"/>
      <c r="AK1137" s="94"/>
      <c r="AL1137" s="94"/>
      <c r="AM1137" s="94"/>
      <c r="AN1137" s="94"/>
      <c r="AO1137" s="238"/>
      <c r="AP1137" s="426"/>
      <c r="AQ1137" s="223"/>
    </row>
    <row r="1138" spans="1:43" s="15" customFormat="1">
      <c r="A1138" s="105"/>
      <c r="B1138" s="105"/>
      <c r="D1138" s="97"/>
      <c r="E1138" s="156"/>
      <c r="I1138" s="148"/>
      <c r="J1138" s="148"/>
      <c r="K1138" s="148"/>
      <c r="L1138" s="148"/>
      <c r="M1138" s="148"/>
      <c r="N1138" s="148"/>
      <c r="O1138" s="148"/>
      <c r="AC1138" s="148"/>
      <c r="AD1138" s="94"/>
      <c r="AE1138" s="94"/>
      <c r="AF1138" s="94"/>
      <c r="AG1138" s="94"/>
      <c r="AH1138" s="94"/>
      <c r="AI1138" s="94"/>
      <c r="AJ1138" s="94"/>
      <c r="AK1138" s="94"/>
      <c r="AL1138" s="94"/>
      <c r="AM1138" s="94"/>
      <c r="AN1138" s="94"/>
      <c r="AO1138" s="238"/>
      <c r="AP1138" s="426"/>
      <c r="AQ1138" s="223"/>
    </row>
    <row r="1139" spans="1:43" s="15" customFormat="1">
      <c r="A1139" s="105"/>
      <c r="B1139" s="105"/>
      <c r="D1139" s="97"/>
      <c r="E1139" s="156"/>
      <c r="I1139" s="148"/>
      <c r="J1139" s="148"/>
      <c r="K1139" s="148"/>
      <c r="L1139" s="148"/>
      <c r="M1139" s="148"/>
      <c r="N1139" s="148"/>
      <c r="O1139" s="148"/>
      <c r="AC1139" s="148"/>
      <c r="AD1139" s="94"/>
      <c r="AE1139" s="94"/>
      <c r="AF1139" s="94"/>
      <c r="AG1139" s="94"/>
      <c r="AH1139" s="94"/>
      <c r="AI1139" s="94"/>
      <c r="AJ1139" s="94"/>
      <c r="AK1139" s="94"/>
      <c r="AL1139" s="94"/>
      <c r="AM1139" s="94"/>
      <c r="AN1139" s="94"/>
      <c r="AO1139" s="238"/>
      <c r="AP1139" s="426"/>
      <c r="AQ1139" s="223"/>
    </row>
    <row r="1140" spans="1:43" s="15" customFormat="1">
      <c r="A1140" s="105"/>
      <c r="B1140" s="105"/>
      <c r="D1140" s="97"/>
      <c r="E1140" s="156"/>
      <c r="I1140" s="148"/>
      <c r="J1140" s="148"/>
      <c r="K1140" s="148"/>
      <c r="L1140" s="148"/>
      <c r="M1140" s="148"/>
      <c r="N1140" s="148"/>
      <c r="O1140" s="148"/>
      <c r="AC1140" s="148"/>
      <c r="AD1140" s="94"/>
      <c r="AE1140" s="94"/>
      <c r="AF1140" s="94"/>
      <c r="AG1140" s="94"/>
      <c r="AH1140" s="94"/>
      <c r="AI1140" s="94"/>
      <c r="AJ1140" s="94"/>
      <c r="AK1140" s="94"/>
      <c r="AL1140" s="94"/>
      <c r="AM1140" s="94"/>
      <c r="AN1140" s="94"/>
      <c r="AO1140" s="238"/>
      <c r="AP1140" s="426"/>
      <c r="AQ1140" s="223"/>
    </row>
    <row r="1141" spans="1:43" s="15" customFormat="1">
      <c r="A1141" s="105"/>
      <c r="B1141" s="105"/>
      <c r="D1141" s="97"/>
      <c r="E1141" s="156"/>
      <c r="I1141" s="148"/>
      <c r="J1141" s="148"/>
      <c r="K1141" s="148"/>
      <c r="L1141" s="148"/>
      <c r="M1141" s="148"/>
      <c r="N1141" s="148"/>
      <c r="O1141" s="148"/>
      <c r="AC1141" s="148"/>
      <c r="AD1141" s="94"/>
      <c r="AE1141" s="94"/>
      <c r="AF1141" s="94"/>
      <c r="AG1141" s="94"/>
      <c r="AH1141" s="94"/>
      <c r="AI1141" s="94"/>
      <c r="AJ1141" s="94"/>
      <c r="AK1141" s="94"/>
      <c r="AL1141" s="94"/>
      <c r="AM1141" s="94"/>
      <c r="AN1141" s="94"/>
      <c r="AO1141" s="238"/>
      <c r="AP1141" s="426"/>
      <c r="AQ1141" s="223"/>
    </row>
    <row r="1142" spans="1:43" s="15" customFormat="1">
      <c r="A1142" s="105"/>
      <c r="B1142" s="105"/>
      <c r="D1142" s="97"/>
      <c r="E1142" s="156"/>
      <c r="I1142" s="148"/>
      <c r="J1142" s="148"/>
      <c r="K1142" s="148"/>
      <c r="L1142" s="148"/>
      <c r="M1142" s="148"/>
      <c r="N1142" s="148"/>
      <c r="O1142" s="148"/>
      <c r="AC1142" s="148"/>
      <c r="AD1142" s="94"/>
      <c r="AE1142" s="94"/>
      <c r="AF1142" s="94"/>
      <c r="AG1142" s="94"/>
      <c r="AH1142" s="94"/>
      <c r="AI1142" s="94"/>
      <c r="AJ1142" s="94"/>
      <c r="AK1142" s="94"/>
      <c r="AL1142" s="94"/>
      <c r="AM1142" s="94"/>
      <c r="AN1142" s="94"/>
      <c r="AO1142" s="238"/>
      <c r="AP1142" s="426"/>
      <c r="AQ1142" s="223"/>
    </row>
    <row r="1143" spans="1:43" s="15" customFormat="1">
      <c r="A1143" s="105"/>
      <c r="B1143" s="105"/>
      <c r="D1143" s="97"/>
      <c r="E1143" s="156"/>
      <c r="I1143" s="148"/>
      <c r="J1143" s="148"/>
      <c r="K1143" s="148"/>
      <c r="L1143" s="148"/>
      <c r="M1143" s="148"/>
      <c r="N1143" s="148"/>
      <c r="O1143" s="148"/>
      <c r="AC1143" s="148"/>
      <c r="AD1143" s="94"/>
      <c r="AE1143" s="94"/>
      <c r="AF1143" s="94"/>
      <c r="AG1143" s="94"/>
      <c r="AH1143" s="94"/>
      <c r="AI1143" s="94"/>
      <c r="AJ1143" s="94"/>
      <c r="AK1143" s="94"/>
      <c r="AL1143" s="94"/>
      <c r="AM1143" s="94"/>
      <c r="AN1143" s="94"/>
      <c r="AO1143" s="238"/>
      <c r="AP1143" s="426"/>
      <c r="AQ1143" s="223"/>
    </row>
    <row r="1144" spans="1:43" s="15" customFormat="1">
      <c r="A1144" s="105"/>
      <c r="B1144" s="105"/>
      <c r="D1144" s="97"/>
      <c r="E1144" s="156"/>
      <c r="I1144" s="148"/>
      <c r="J1144" s="148"/>
      <c r="K1144" s="148"/>
      <c r="L1144" s="148"/>
      <c r="M1144" s="148"/>
      <c r="N1144" s="148"/>
      <c r="O1144" s="148"/>
      <c r="AC1144" s="148"/>
      <c r="AD1144" s="94"/>
      <c r="AE1144" s="94"/>
      <c r="AF1144" s="94"/>
      <c r="AG1144" s="94"/>
      <c r="AH1144" s="94"/>
      <c r="AI1144" s="94"/>
      <c r="AJ1144" s="94"/>
      <c r="AK1144" s="94"/>
      <c r="AL1144" s="94"/>
      <c r="AM1144" s="94"/>
      <c r="AN1144" s="94"/>
      <c r="AO1144" s="238"/>
      <c r="AP1144" s="426"/>
      <c r="AQ1144" s="223"/>
    </row>
    <row r="1145" spans="1:43" s="15" customFormat="1">
      <c r="A1145" s="105"/>
      <c r="B1145" s="105"/>
      <c r="D1145" s="97"/>
      <c r="E1145" s="156"/>
      <c r="I1145" s="148"/>
      <c r="J1145" s="148"/>
      <c r="K1145" s="148"/>
      <c r="L1145" s="148"/>
      <c r="M1145" s="148"/>
      <c r="N1145" s="148"/>
      <c r="O1145" s="148"/>
      <c r="AC1145" s="148"/>
      <c r="AD1145" s="94"/>
      <c r="AE1145" s="94"/>
      <c r="AF1145" s="94"/>
      <c r="AG1145" s="94"/>
      <c r="AH1145" s="94"/>
      <c r="AI1145" s="94"/>
      <c r="AJ1145" s="94"/>
      <c r="AK1145" s="94"/>
      <c r="AL1145" s="94"/>
      <c r="AM1145" s="94"/>
      <c r="AN1145" s="94"/>
      <c r="AO1145" s="238"/>
      <c r="AP1145" s="426"/>
      <c r="AQ1145" s="223"/>
    </row>
    <row r="1146" spans="1:43" s="15" customFormat="1">
      <c r="A1146" s="105"/>
      <c r="B1146" s="105"/>
      <c r="D1146" s="97"/>
      <c r="E1146" s="156"/>
      <c r="I1146" s="148"/>
      <c r="J1146" s="148"/>
      <c r="K1146" s="148"/>
      <c r="L1146" s="148"/>
      <c r="M1146" s="148"/>
      <c r="N1146" s="148"/>
      <c r="O1146" s="148"/>
      <c r="AC1146" s="148"/>
      <c r="AD1146" s="94"/>
      <c r="AE1146" s="94"/>
      <c r="AF1146" s="94"/>
      <c r="AG1146" s="94"/>
      <c r="AH1146" s="94"/>
      <c r="AI1146" s="94"/>
      <c r="AJ1146" s="94"/>
      <c r="AK1146" s="94"/>
      <c r="AL1146" s="94"/>
      <c r="AM1146" s="94"/>
      <c r="AN1146" s="94"/>
      <c r="AO1146" s="238"/>
      <c r="AP1146" s="426"/>
      <c r="AQ1146" s="223"/>
    </row>
    <row r="1147" spans="1:43" s="15" customFormat="1">
      <c r="A1147" s="105"/>
      <c r="B1147" s="105"/>
      <c r="D1147" s="97"/>
      <c r="E1147" s="156"/>
      <c r="I1147" s="148"/>
      <c r="J1147" s="148"/>
      <c r="K1147" s="148"/>
      <c r="L1147" s="148"/>
      <c r="M1147" s="148"/>
      <c r="N1147" s="148"/>
      <c r="O1147" s="148"/>
      <c r="AC1147" s="148"/>
      <c r="AD1147" s="94"/>
      <c r="AE1147" s="94"/>
      <c r="AF1147" s="94"/>
      <c r="AG1147" s="94"/>
      <c r="AH1147" s="94"/>
      <c r="AI1147" s="94"/>
      <c r="AJ1147" s="94"/>
      <c r="AK1147" s="94"/>
      <c r="AL1147" s="94"/>
      <c r="AM1147" s="94"/>
      <c r="AN1147" s="94"/>
      <c r="AO1147" s="238"/>
      <c r="AP1147" s="426"/>
      <c r="AQ1147" s="223"/>
    </row>
    <row r="1148" spans="1:43" s="15" customFormat="1">
      <c r="A1148" s="105"/>
      <c r="B1148" s="105"/>
      <c r="D1148" s="97"/>
      <c r="E1148" s="156"/>
      <c r="I1148" s="148"/>
      <c r="J1148" s="148"/>
      <c r="K1148" s="148"/>
      <c r="L1148" s="148"/>
      <c r="M1148" s="148"/>
      <c r="N1148" s="148"/>
      <c r="O1148" s="148"/>
      <c r="AC1148" s="148"/>
      <c r="AD1148" s="94"/>
      <c r="AE1148" s="94"/>
      <c r="AF1148" s="94"/>
      <c r="AG1148" s="94"/>
      <c r="AH1148" s="94"/>
      <c r="AI1148" s="94"/>
      <c r="AJ1148" s="94"/>
      <c r="AK1148" s="94"/>
      <c r="AL1148" s="94"/>
      <c r="AM1148" s="94"/>
      <c r="AN1148" s="94"/>
      <c r="AO1148" s="238"/>
      <c r="AP1148" s="426"/>
      <c r="AQ1148" s="223"/>
    </row>
    <row r="1149" spans="1:43" s="15" customFormat="1">
      <c r="A1149" s="105"/>
      <c r="B1149" s="105"/>
      <c r="D1149" s="97"/>
      <c r="E1149" s="156"/>
      <c r="I1149" s="148"/>
      <c r="J1149" s="148"/>
      <c r="K1149" s="148"/>
      <c r="L1149" s="148"/>
      <c r="M1149" s="148"/>
      <c r="N1149" s="148"/>
      <c r="O1149" s="148"/>
      <c r="AC1149" s="148"/>
      <c r="AD1149" s="94"/>
      <c r="AE1149" s="94"/>
      <c r="AF1149" s="94"/>
      <c r="AG1149" s="94"/>
      <c r="AH1149" s="94"/>
      <c r="AI1149" s="94"/>
      <c r="AJ1149" s="94"/>
      <c r="AK1149" s="94"/>
      <c r="AL1149" s="94"/>
      <c r="AM1149" s="94"/>
      <c r="AN1149" s="94"/>
      <c r="AO1149" s="238"/>
      <c r="AP1149" s="426"/>
      <c r="AQ1149" s="223"/>
    </row>
    <row r="1150" spans="1:43" s="15" customFormat="1">
      <c r="A1150" s="105"/>
      <c r="B1150" s="105"/>
      <c r="D1150" s="97"/>
      <c r="E1150" s="156"/>
      <c r="I1150" s="148"/>
      <c r="J1150" s="148"/>
      <c r="K1150" s="148"/>
      <c r="L1150" s="148"/>
      <c r="M1150" s="148"/>
      <c r="N1150" s="148"/>
      <c r="O1150" s="148"/>
      <c r="AC1150" s="148"/>
      <c r="AD1150" s="94"/>
      <c r="AE1150" s="94"/>
      <c r="AF1150" s="94"/>
      <c r="AG1150" s="94"/>
      <c r="AH1150" s="94"/>
      <c r="AI1150" s="94"/>
      <c r="AJ1150" s="94"/>
      <c r="AK1150" s="94"/>
      <c r="AL1150" s="94"/>
      <c r="AM1150" s="94"/>
      <c r="AN1150" s="94"/>
      <c r="AO1150" s="238"/>
      <c r="AP1150" s="426"/>
      <c r="AQ1150" s="223"/>
    </row>
    <row r="1151" spans="1:43" s="15" customFormat="1">
      <c r="A1151" s="105"/>
      <c r="B1151" s="105"/>
      <c r="D1151" s="97"/>
      <c r="E1151" s="156"/>
      <c r="I1151" s="148"/>
      <c r="J1151" s="148"/>
      <c r="K1151" s="148"/>
      <c r="L1151" s="148"/>
      <c r="M1151" s="148"/>
      <c r="N1151" s="148"/>
      <c r="O1151" s="148"/>
      <c r="AC1151" s="148"/>
      <c r="AD1151" s="94"/>
      <c r="AE1151" s="94"/>
      <c r="AF1151" s="94"/>
      <c r="AG1151" s="94"/>
      <c r="AH1151" s="94"/>
      <c r="AI1151" s="94"/>
      <c r="AJ1151" s="94"/>
      <c r="AK1151" s="94"/>
      <c r="AL1151" s="94"/>
      <c r="AM1151" s="94"/>
      <c r="AN1151" s="94"/>
      <c r="AO1151" s="238"/>
      <c r="AP1151" s="426"/>
      <c r="AQ1151" s="223"/>
    </row>
    <row r="1152" spans="1:43" s="15" customFormat="1">
      <c r="A1152" s="105"/>
      <c r="B1152" s="105"/>
      <c r="D1152" s="97"/>
      <c r="E1152" s="156"/>
      <c r="I1152" s="148"/>
      <c r="J1152" s="148"/>
      <c r="K1152" s="148"/>
      <c r="L1152" s="148"/>
      <c r="M1152" s="148"/>
      <c r="N1152" s="148"/>
      <c r="O1152" s="148"/>
      <c r="AC1152" s="148"/>
      <c r="AD1152" s="94"/>
      <c r="AE1152" s="94"/>
      <c r="AF1152" s="94"/>
      <c r="AG1152" s="94"/>
      <c r="AH1152" s="94"/>
      <c r="AI1152" s="94"/>
      <c r="AJ1152" s="94"/>
      <c r="AK1152" s="94"/>
      <c r="AL1152" s="94"/>
      <c r="AM1152" s="94"/>
      <c r="AN1152" s="94"/>
      <c r="AO1152" s="238"/>
      <c r="AP1152" s="426"/>
      <c r="AQ1152" s="223"/>
    </row>
    <row r="1153" spans="1:43" s="15" customFormat="1">
      <c r="A1153" s="105"/>
      <c r="B1153" s="105"/>
      <c r="D1153" s="97"/>
      <c r="E1153" s="156"/>
      <c r="I1153" s="148"/>
      <c r="J1153" s="148"/>
      <c r="K1153" s="148"/>
      <c r="L1153" s="148"/>
      <c r="M1153" s="148"/>
      <c r="N1153" s="148"/>
      <c r="O1153" s="148"/>
      <c r="AC1153" s="148"/>
      <c r="AD1153" s="94"/>
      <c r="AE1153" s="94"/>
      <c r="AF1153" s="94"/>
      <c r="AG1153" s="94"/>
      <c r="AH1153" s="94"/>
      <c r="AI1153" s="94"/>
      <c r="AJ1153" s="94"/>
      <c r="AK1153" s="94"/>
      <c r="AL1153" s="94"/>
      <c r="AM1153" s="94"/>
      <c r="AN1153" s="94"/>
      <c r="AO1153" s="238"/>
      <c r="AP1153" s="426"/>
      <c r="AQ1153" s="223"/>
    </row>
    <row r="1154" spans="1:43" s="15" customFormat="1">
      <c r="A1154" s="105"/>
      <c r="B1154" s="105"/>
      <c r="D1154" s="97"/>
      <c r="E1154" s="156"/>
      <c r="I1154" s="148"/>
      <c r="J1154" s="148"/>
      <c r="K1154" s="148"/>
      <c r="L1154" s="148"/>
      <c r="M1154" s="148"/>
      <c r="N1154" s="148"/>
      <c r="O1154" s="148"/>
      <c r="AC1154" s="148"/>
      <c r="AD1154" s="94"/>
      <c r="AE1154" s="94"/>
      <c r="AF1154" s="94"/>
      <c r="AG1154" s="94"/>
      <c r="AH1154" s="94"/>
      <c r="AI1154" s="94"/>
      <c r="AJ1154" s="94"/>
      <c r="AK1154" s="94"/>
      <c r="AL1154" s="94"/>
      <c r="AM1154" s="94"/>
      <c r="AN1154" s="94"/>
      <c r="AO1154" s="238"/>
      <c r="AP1154" s="426"/>
      <c r="AQ1154" s="223"/>
    </row>
    <row r="1155" spans="1:43" s="15" customFormat="1">
      <c r="A1155" s="105"/>
      <c r="B1155" s="105"/>
      <c r="D1155" s="97"/>
      <c r="E1155" s="156"/>
      <c r="I1155" s="148"/>
      <c r="J1155" s="148"/>
      <c r="K1155" s="148"/>
      <c r="L1155" s="148"/>
      <c r="M1155" s="148"/>
      <c r="N1155" s="148"/>
      <c r="O1155" s="148"/>
      <c r="AC1155" s="148"/>
      <c r="AD1155" s="94"/>
      <c r="AE1155" s="94"/>
      <c r="AF1155" s="94"/>
      <c r="AG1155" s="94"/>
      <c r="AH1155" s="94"/>
      <c r="AI1155" s="94"/>
      <c r="AJ1155" s="94"/>
      <c r="AK1155" s="94"/>
      <c r="AL1155" s="94"/>
      <c r="AM1155" s="94"/>
      <c r="AN1155" s="94"/>
      <c r="AO1155" s="238"/>
      <c r="AP1155" s="426"/>
      <c r="AQ1155" s="223"/>
    </row>
    <row r="1156" spans="1:43" s="15" customFormat="1">
      <c r="A1156" s="105"/>
      <c r="B1156" s="105"/>
      <c r="D1156" s="97"/>
      <c r="E1156" s="156"/>
      <c r="I1156" s="148"/>
      <c r="J1156" s="148"/>
      <c r="K1156" s="148"/>
      <c r="L1156" s="148"/>
      <c r="M1156" s="148"/>
      <c r="N1156" s="148"/>
      <c r="O1156" s="148"/>
      <c r="AC1156" s="148"/>
      <c r="AD1156" s="94"/>
      <c r="AE1156" s="94"/>
      <c r="AF1156" s="94"/>
      <c r="AG1156" s="94"/>
      <c r="AH1156" s="94"/>
      <c r="AI1156" s="94"/>
      <c r="AJ1156" s="94"/>
      <c r="AK1156" s="94"/>
      <c r="AL1156" s="94"/>
      <c r="AM1156" s="94"/>
      <c r="AN1156" s="94"/>
      <c r="AO1156" s="238"/>
      <c r="AP1156" s="426"/>
      <c r="AQ1156" s="223"/>
    </row>
    <row r="1157" spans="1:43" s="15" customFormat="1">
      <c r="A1157" s="105"/>
      <c r="B1157" s="105"/>
      <c r="D1157" s="97"/>
      <c r="E1157" s="156"/>
      <c r="I1157" s="148"/>
      <c r="J1157" s="148"/>
      <c r="K1157" s="148"/>
      <c r="L1157" s="148"/>
      <c r="M1157" s="148"/>
      <c r="N1157" s="148"/>
      <c r="O1157" s="148"/>
      <c r="AC1157" s="148"/>
      <c r="AD1157" s="94"/>
      <c r="AE1157" s="94"/>
      <c r="AF1157" s="94"/>
      <c r="AG1157" s="94"/>
      <c r="AH1157" s="94"/>
      <c r="AI1157" s="94"/>
      <c r="AJ1157" s="94"/>
      <c r="AK1157" s="94"/>
      <c r="AL1157" s="94"/>
      <c r="AM1157" s="94"/>
      <c r="AN1157" s="94"/>
      <c r="AO1157" s="238"/>
      <c r="AP1157" s="426"/>
      <c r="AQ1157" s="223"/>
    </row>
    <row r="1158" spans="1:43" s="15" customFormat="1">
      <c r="A1158" s="105"/>
      <c r="B1158" s="105"/>
      <c r="D1158" s="97"/>
      <c r="E1158" s="156"/>
      <c r="I1158" s="148"/>
      <c r="J1158" s="148"/>
      <c r="K1158" s="148"/>
      <c r="L1158" s="148"/>
      <c r="M1158" s="148"/>
      <c r="N1158" s="148"/>
      <c r="O1158" s="148"/>
      <c r="AC1158" s="148"/>
      <c r="AD1158" s="94"/>
      <c r="AE1158" s="94"/>
      <c r="AF1158" s="94"/>
      <c r="AG1158" s="94"/>
      <c r="AH1158" s="94"/>
      <c r="AI1158" s="94"/>
      <c r="AJ1158" s="94"/>
      <c r="AK1158" s="94"/>
      <c r="AL1158" s="94"/>
      <c r="AM1158" s="94"/>
      <c r="AN1158" s="94"/>
      <c r="AO1158" s="238"/>
      <c r="AP1158" s="426"/>
      <c r="AQ1158" s="223"/>
    </row>
    <row r="1159" spans="1:43" s="15" customFormat="1">
      <c r="A1159" s="105"/>
      <c r="B1159" s="105"/>
      <c r="D1159" s="97"/>
      <c r="E1159" s="156"/>
      <c r="I1159" s="148"/>
      <c r="J1159" s="148"/>
      <c r="K1159" s="148"/>
      <c r="L1159" s="148"/>
      <c r="M1159" s="148"/>
      <c r="N1159" s="148"/>
      <c r="O1159" s="148"/>
      <c r="AC1159" s="148"/>
      <c r="AD1159" s="94"/>
      <c r="AE1159" s="94"/>
      <c r="AF1159" s="94"/>
      <c r="AG1159" s="94"/>
      <c r="AH1159" s="94"/>
      <c r="AI1159" s="94"/>
      <c r="AJ1159" s="94"/>
      <c r="AK1159" s="94"/>
      <c r="AL1159" s="94"/>
      <c r="AM1159" s="94"/>
      <c r="AN1159" s="94"/>
      <c r="AO1159" s="238"/>
      <c r="AP1159" s="426"/>
      <c r="AQ1159" s="223"/>
    </row>
    <row r="1160" spans="1:43" s="15" customFormat="1">
      <c r="A1160" s="105"/>
      <c r="B1160" s="105"/>
      <c r="D1160" s="97"/>
      <c r="E1160" s="156"/>
      <c r="I1160" s="148"/>
      <c r="J1160" s="148"/>
      <c r="K1160" s="148"/>
      <c r="L1160" s="148"/>
      <c r="M1160" s="148"/>
      <c r="N1160" s="148"/>
      <c r="O1160" s="148"/>
      <c r="AC1160" s="148"/>
      <c r="AD1160" s="94"/>
      <c r="AE1160" s="94"/>
      <c r="AF1160" s="94"/>
      <c r="AG1160" s="94"/>
      <c r="AH1160" s="94"/>
      <c r="AI1160" s="94"/>
      <c r="AJ1160" s="94"/>
      <c r="AK1160" s="94"/>
      <c r="AL1160" s="94"/>
      <c r="AM1160" s="94"/>
      <c r="AN1160" s="94"/>
      <c r="AO1160" s="238"/>
      <c r="AP1160" s="426"/>
      <c r="AQ1160" s="223"/>
    </row>
    <row r="1161" spans="1:43" s="15" customFormat="1">
      <c r="A1161" s="105"/>
      <c r="B1161" s="105"/>
      <c r="D1161" s="97"/>
      <c r="E1161" s="156"/>
      <c r="I1161" s="148"/>
      <c r="J1161" s="148"/>
      <c r="K1161" s="148"/>
      <c r="L1161" s="148"/>
      <c r="M1161" s="148"/>
      <c r="N1161" s="148"/>
      <c r="O1161" s="148"/>
      <c r="AC1161" s="148"/>
      <c r="AD1161" s="94"/>
      <c r="AE1161" s="94"/>
      <c r="AF1161" s="94"/>
      <c r="AG1161" s="94"/>
      <c r="AH1161" s="94"/>
      <c r="AI1161" s="94"/>
      <c r="AJ1161" s="94"/>
      <c r="AK1161" s="94"/>
      <c r="AL1161" s="94"/>
      <c r="AM1161" s="94"/>
      <c r="AN1161" s="94"/>
      <c r="AO1161" s="238"/>
      <c r="AP1161" s="426"/>
      <c r="AQ1161" s="223"/>
    </row>
    <row r="1162" spans="1:43" s="15" customFormat="1">
      <c r="A1162" s="105"/>
      <c r="B1162" s="105"/>
      <c r="D1162" s="97"/>
      <c r="E1162" s="156"/>
      <c r="I1162" s="148"/>
      <c r="J1162" s="148"/>
      <c r="K1162" s="148"/>
      <c r="L1162" s="148"/>
      <c r="M1162" s="148"/>
      <c r="N1162" s="148"/>
      <c r="O1162" s="148"/>
      <c r="AC1162" s="148"/>
      <c r="AD1162" s="94"/>
      <c r="AE1162" s="94"/>
      <c r="AF1162" s="94"/>
      <c r="AG1162" s="94"/>
      <c r="AH1162" s="94"/>
      <c r="AI1162" s="94"/>
      <c r="AJ1162" s="94"/>
      <c r="AK1162" s="94"/>
      <c r="AL1162" s="94"/>
      <c r="AM1162" s="94"/>
      <c r="AN1162" s="94"/>
      <c r="AO1162" s="238"/>
      <c r="AP1162" s="426"/>
      <c r="AQ1162" s="223"/>
    </row>
    <row r="1163" spans="1:43" s="15" customFormat="1">
      <c r="A1163" s="105"/>
      <c r="B1163" s="105"/>
      <c r="D1163" s="97"/>
      <c r="E1163" s="156"/>
      <c r="I1163" s="148"/>
      <c r="J1163" s="148"/>
      <c r="K1163" s="148"/>
      <c r="L1163" s="148"/>
      <c r="M1163" s="148"/>
      <c r="N1163" s="148"/>
      <c r="O1163" s="148"/>
      <c r="AC1163" s="148"/>
      <c r="AD1163" s="94"/>
      <c r="AE1163" s="94"/>
      <c r="AF1163" s="94"/>
      <c r="AG1163" s="94"/>
      <c r="AH1163" s="94"/>
      <c r="AI1163" s="94"/>
      <c r="AJ1163" s="94"/>
      <c r="AK1163" s="94"/>
      <c r="AL1163" s="94"/>
      <c r="AM1163" s="94"/>
      <c r="AN1163" s="94"/>
      <c r="AO1163" s="238"/>
      <c r="AP1163" s="426"/>
      <c r="AQ1163" s="223"/>
    </row>
    <row r="1164" spans="1:43" s="15" customFormat="1">
      <c r="A1164" s="105"/>
      <c r="B1164" s="105"/>
      <c r="D1164" s="97"/>
      <c r="E1164" s="156"/>
      <c r="I1164" s="148"/>
      <c r="J1164" s="148"/>
      <c r="K1164" s="148"/>
      <c r="L1164" s="148"/>
      <c r="M1164" s="148"/>
      <c r="N1164" s="148"/>
      <c r="O1164" s="148"/>
      <c r="AC1164" s="148"/>
      <c r="AD1164" s="94"/>
      <c r="AE1164" s="94"/>
      <c r="AF1164" s="94"/>
      <c r="AG1164" s="94"/>
      <c r="AH1164" s="94"/>
      <c r="AI1164" s="94"/>
      <c r="AJ1164" s="94"/>
      <c r="AK1164" s="94"/>
      <c r="AL1164" s="94"/>
      <c r="AM1164" s="94"/>
      <c r="AN1164" s="94"/>
      <c r="AO1164" s="238"/>
      <c r="AP1164" s="426"/>
      <c r="AQ1164" s="223"/>
    </row>
    <row r="1165" spans="1:43" s="15" customFormat="1">
      <c r="A1165" s="105"/>
      <c r="B1165" s="105"/>
      <c r="D1165" s="97"/>
      <c r="E1165" s="156"/>
      <c r="I1165" s="148"/>
      <c r="J1165" s="148"/>
      <c r="K1165" s="148"/>
      <c r="L1165" s="148"/>
      <c r="M1165" s="148"/>
      <c r="N1165" s="148"/>
      <c r="O1165" s="148"/>
      <c r="AC1165" s="148"/>
      <c r="AD1165" s="94"/>
      <c r="AE1165" s="94"/>
      <c r="AF1165" s="94"/>
      <c r="AG1165" s="94"/>
      <c r="AH1165" s="94"/>
      <c r="AI1165" s="94"/>
      <c r="AJ1165" s="94"/>
      <c r="AK1165" s="94"/>
      <c r="AL1165" s="94"/>
      <c r="AM1165" s="94"/>
      <c r="AN1165" s="94"/>
      <c r="AO1165" s="238"/>
      <c r="AP1165" s="426"/>
      <c r="AQ1165" s="223"/>
    </row>
    <row r="1166" spans="1:43" s="15" customFormat="1">
      <c r="A1166" s="105"/>
      <c r="B1166" s="105"/>
      <c r="D1166" s="97"/>
      <c r="E1166" s="156"/>
      <c r="I1166" s="148"/>
      <c r="J1166" s="148"/>
      <c r="K1166" s="148"/>
      <c r="L1166" s="148"/>
      <c r="M1166" s="148"/>
      <c r="N1166" s="148"/>
      <c r="O1166" s="148"/>
      <c r="AC1166" s="148"/>
      <c r="AD1166" s="94"/>
      <c r="AE1166" s="94"/>
      <c r="AF1166" s="94"/>
      <c r="AG1166" s="94"/>
      <c r="AH1166" s="94"/>
      <c r="AI1166" s="94"/>
      <c r="AJ1166" s="94"/>
      <c r="AK1166" s="94"/>
      <c r="AL1166" s="94"/>
      <c r="AM1166" s="94"/>
      <c r="AN1166" s="94"/>
      <c r="AO1166" s="238"/>
      <c r="AP1166" s="426"/>
      <c r="AQ1166" s="223"/>
    </row>
    <row r="1167" spans="1:43" s="15" customFormat="1">
      <c r="A1167" s="105"/>
      <c r="B1167" s="105"/>
      <c r="D1167" s="97"/>
      <c r="E1167" s="156"/>
      <c r="I1167" s="148"/>
      <c r="J1167" s="148"/>
      <c r="K1167" s="148"/>
      <c r="L1167" s="148"/>
      <c r="M1167" s="148"/>
      <c r="N1167" s="148"/>
      <c r="O1167" s="148"/>
      <c r="AC1167" s="148"/>
      <c r="AD1167" s="94"/>
      <c r="AE1167" s="94"/>
      <c r="AF1167" s="94"/>
      <c r="AG1167" s="94"/>
      <c r="AH1167" s="94"/>
      <c r="AI1167" s="94"/>
      <c r="AJ1167" s="94"/>
      <c r="AK1167" s="94"/>
      <c r="AL1167" s="94"/>
      <c r="AM1167" s="94"/>
      <c r="AN1167" s="94"/>
      <c r="AO1167" s="238"/>
      <c r="AP1167" s="426"/>
      <c r="AQ1167" s="223"/>
    </row>
    <row r="1168" spans="1:43" s="15" customFormat="1">
      <c r="A1168" s="105"/>
      <c r="B1168" s="105"/>
      <c r="D1168" s="97"/>
      <c r="E1168" s="156"/>
      <c r="I1168" s="148"/>
      <c r="J1168" s="148"/>
      <c r="K1168" s="148"/>
      <c r="L1168" s="148"/>
      <c r="M1168" s="148"/>
      <c r="N1168" s="148"/>
      <c r="O1168" s="148"/>
      <c r="AC1168" s="148"/>
      <c r="AD1168" s="94"/>
      <c r="AE1168" s="94"/>
      <c r="AF1168" s="94"/>
      <c r="AG1168" s="94"/>
      <c r="AH1168" s="94"/>
      <c r="AI1168" s="94"/>
      <c r="AJ1168" s="94"/>
      <c r="AK1168" s="94"/>
      <c r="AL1168" s="94"/>
      <c r="AM1168" s="94"/>
      <c r="AN1168" s="94"/>
      <c r="AO1168" s="238"/>
      <c r="AP1168" s="426"/>
      <c r="AQ1168" s="223"/>
    </row>
    <row r="1169" spans="1:43" s="15" customFormat="1">
      <c r="A1169" s="105"/>
      <c r="B1169" s="105"/>
      <c r="D1169" s="97"/>
      <c r="E1169" s="156"/>
      <c r="I1169" s="148"/>
      <c r="J1169" s="148"/>
      <c r="K1169" s="148"/>
      <c r="L1169" s="148"/>
      <c r="M1169" s="148"/>
      <c r="N1169" s="148"/>
      <c r="O1169" s="148"/>
      <c r="AC1169" s="148"/>
      <c r="AD1169" s="94"/>
      <c r="AE1169" s="94"/>
      <c r="AF1169" s="94"/>
      <c r="AG1169" s="94"/>
      <c r="AH1169" s="94"/>
      <c r="AI1169" s="94"/>
      <c r="AJ1169" s="94"/>
      <c r="AK1169" s="94"/>
      <c r="AL1169" s="94"/>
      <c r="AM1169" s="94"/>
      <c r="AN1169" s="94"/>
      <c r="AO1169" s="238"/>
      <c r="AP1169" s="426"/>
      <c r="AQ1169" s="223"/>
    </row>
    <row r="1170" spans="1:43" s="15" customFormat="1">
      <c r="A1170" s="105"/>
      <c r="B1170" s="105"/>
      <c r="D1170" s="97"/>
      <c r="E1170" s="156"/>
      <c r="I1170" s="148"/>
      <c r="J1170" s="148"/>
      <c r="K1170" s="148"/>
      <c r="L1170" s="148"/>
      <c r="M1170" s="148"/>
      <c r="N1170" s="148"/>
      <c r="O1170" s="148"/>
      <c r="AC1170" s="148"/>
      <c r="AD1170" s="94"/>
      <c r="AE1170" s="94"/>
      <c r="AF1170" s="94"/>
      <c r="AG1170" s="94"/>
      <c r="AH1170" s="94"/>
      <c r="AI1170" s="94"/>
      <c r="AJ1170" s="94"/>
      <c r="AK1170" s="94"/>
      <c r="AL1170" s="94"/>
      <c r="AM1170" s="94"/>
      <c r="AN1170" s="94"/>
      <c r="AO1170" s="238"/>
      <c r="AP1170" s="426"/>
      <c r="AQ1170" s="223"/>
    </row>
    <row r="1171" spans="1:43" s="15" customFormat="1">
      <c r="A1171" s="105"/>
      <c r="B1171" s="105"/>
      <c r="D1171" s="97"/>
      <c r="E1171" s="156"/>
      <c r="I1171" s="148"/>
      <c r="J1171" s="148"/>
      <c r="K1171" s="148"/>
      <c r="L1171" s="148"/>
      <c r="M1171" s="148"/>
      <c r="N1171" s="148"/>
      <c r="O1171" s="148"/>
      <c r="AC1171" s="148"/>
      <c r="AD1171" s="94"/>
      <c r="AE1171" s="94"/>
      <c r="AF1171" s="94"/>
      <c r="AG1171" s="94"/>
      <c r="AH1171" s="94"/>
      <c r="AI1171" s="94"/>
      <c r="AJ1171" s="94"/>
      <c r="AK1171" s="94"/>
      <c r="AL1171" s="94"/>
      <c r="AM1171" s="94"/>
      <c r="AN1171" s="94"/>
      <c r="AO1171" s="238"/>
      <c r="AP1171" s="426"/>
      <c r="AQ1171" s="223"/>
    </row>
    <row r="1172" spans="1:43" s="15" customFormat="1">
      <c r="A1172" s="105"/>
      <c r="B1172" s="105"/>
      <c r="D1172" s="97"/>
      <c r="E1172" s="156"/>
      <c r="I1172" s="148"/>
      <c r="J1172" s="148"/>
      <c r="K1172" s="148"/>
      <c r="L1172" s="148"/>
      <c r="M1172" s="148"/>
      <c r="N1172" s="148"/>
      <c r="O1172" s="148"/>
      <c r="AC1172" s="148"/>
      <c r="AD1172" s="94"/>
      <c r="AE1172" s="94"/>
      <c r="AF1172" s="94"/>
      <c r="AG1172" s="94"/>
      <c r="AH1172" s="94"/>
      <c r="AI1172" s="94"/>
      <c r="AJ1172" s="94"/>
      <c r="AK1172" s="94"/>
      <c r="AL1172" s="94"/>
      <c r="AM1172" s="94"/>
      <c r="AN1172" s="94"/>
      <c r="AO1172" s="238"/>
      <c r="AP1172" s="426"/>
      <c r="AQ1172" s="223"/>
    </row>
    <row r="1173" spans="1:43" s="15" customFormat="1">
      <c r="A1173" s="105"/>
      <c r="B1173" s="105"/>
      <c r="D1173" s="97"/>
      <c r="E1173" s="156"/>
      <c r="I1173" s="148"/>
      <c r="J1173" s="148"/>
      <c r="K1173" s="148"/>
      <c r="L1173" s="148"/>
      <c r="M1173" s="148"/>
      <c r="N1173" s="148"/>
      <c r="O1173" s="148"/>
      <c r="AC1173" s="148"/>
      <c r="AD1173" s="94"/>
      <c r="AE1173" s="94"/>
      <c r="AF1173" s="94"/>
      <c r="AG1173" s="94"/>
      <c r="AH1173" s="94"/>
      <c r="AI1173" s="94"/>
      <c r="AJ1173" s="94"/>
      <c r="AK1173" s="94"/>
      <c r="AL1173" s="94"/>
      <c r="AM1173" s="94"/>
      <c r="AN1173" s="94"/>
      <c r="AO1173" s="238"/>
      <c r="AP1173" s="426"/>
      <c r="AQ1173" s="223"/>
    </row>
    <row r="1174" spans="1:43" s="15" customFormat="1">
      <c r="A1174" s="105"/>
      <c r="B1174" s="105"/>
      <c r="D1174" s="97"/>
      <c r="E1174" s="156"/>
      <c r="I1174" s="148"/>
      <c r="J1174" s="148"/>
      <c r="K1174" s="148"/>
      <c r="L1174" s="148"/>
      <c r="M1174" s="148"/>
      <c r="N1174" s="148"/>
      <c r="O1174" s="148"/>
      <c r="AC1174" s="148"/>
      <c r="AD1174" s="94"/>
      <c r="AE1174" s="94"/>
      <c r="AF1174" s="94"/>
      <c r="AG1174" s="94"/>
      <c r="AH1174" s="94"/>
      <c r="AI1174" s="94"/>
      <c r="AJ1174" s="94"/>
      <c r="AK1174" s="94"/>
      <c r="AL1174" s="94"/>
      <c r="AM1174" s="94"/>
      <c r="AN1174" s="94"/>
      <c r="AO1174" s="238"/>
      <c r="AP1174" s="426"/>
      <c r="AQ1174" s="223"/>
    </row>
    <row r="1175" spans="1:43" s="15" customFormat="1">
      <c r="A1175" s="105"/>
      <c r="B1175" s="105"/>
      <c r="D1175" s="97"/>
      <c r="E1175" s="156"/>
      <c r="I1175" s="148"/>
      <c r="J1175" s="148"/>
      <c r="K1175" s="148"/>
      <c r="L1175" s="148"/>
      <c r="M1175" s="148"/>
      <c r="N1175" s="148"/>
      <c r="O1175" s="148"/>
      <c r="AC1175" s="148"/>
      <c r="AD1175" s="94"/>
      <c r="AE1175" s="94"/>
      <c r="AF1175" s="94"/>
      <c r="AG1175" s="94"/>
      <c r="AH1175" s="94"/>
      <c r="AI1175" s="94"/>
      <c r="AJ1175" s="94"/>
      <c r="AK1175" s="94"/>
      <c r="AL1175" s="94"/>
      <c r="AM1175" s="94"/>
      <c r="AN1175" s="94"/>
      <c r="AO1175" s="238"/>
      <c r="AP1175" s="426"/>
      <c r="AQ1175" s="223"/>
    </row>
    <row r="1176" spans="1:43" s="15" customFormat="1">
      <c r="A1176" s="105"/>
      <c r="B1176" s="105"/>
      <c r="D1176" s="97"/>
      <c r="E1176" s="156"/>
      <c r="I1176" s="148"/>
      <c r="J1176" s="148"/>
      <c r="K1176" s="148"/>
      <c r="L1176" s="148"/>
      <c r="M1176" s="148"/>
      <c r="N1176" s="148"/>
      <c r="O1176" s="148"/>
      <c r="AC1176" s="148"/>
      <c r="AD1176" s="94"/>
      <c r="AE1176" s="94"/>
      <c r="AF1176" s="94"/>
      <c r="AG1176" s="94"/>
      <c r="AH1176" s="94"/>
      <c r="AI1176" s="94"/>
      <c r="AJ1176" s="94"/>
      <c r="AK1176" s="94"/>
      <c r="AL1176" s="94"/>
      <c r="AM1176" s="94"/>
      <c r="AN1176" s="94"/>
      <c r="AO1176" s="238"/>
      <c r="AP1176" s="426"/>
      <c r="AQ1176" s="223"/>
    </row>
    <row r="1177" spans="1:43" s="15" customFormat="1">
      <c r="A1177" s="105"/>
      <c r="B1177" s="105"/>
      <c r="D1177" s="97"/>
      <c r="E1177" s="156"/>
      <c r="I1177" s="148"/>
      <c r="J1177" s="148"/>
      <c r="K1177" s="148"/>
      <c r="L1177" s="148"/>
      <c r="M1177" s="148"/>
      <c r="N1177" s="148"/>
      <c r="O1177" s="148"/>
      <c r="AC1177" s="148"/>
      <c r="AD1177" s="94"/>
      <c r="AE1177" s="94"/>
      <c r="AF1177" s="94"/>
      <c r="AG1177" s="94"/>
      <c r="AH1177" s="94"/>
      <c r="AI1177" s="94"/>
      <c r="AJ1177" s="94"/>
      <c r="AK1177" s="94"/>
      <c r="AL1177" s="94"/>
      <c r="AM1177" s="94"/>
      <c r="AN1177" s="94"/>
      <c r="AO1177" s="238"/>
      <c r="AP1177" s="426"/>
      <c r="AQ1177" s="223"/>
    </row>
    <row r="1178" spans="1:43" s="15" customFormat="1">
      <c r="A1178" s="105"/>
      <c r="B1178" s="105"/>
      <c r="D1178" s="97"/>
      <c r="E1178" s="156"/>
      <c r="I1178" s="148"/>
      <c r="J1178" s="148"/>
      <c r="K1178" s="148"/>
      <c r="L1178" s="148"/>
      <c r="M1178" s="148"/>
      <c r="N1178" s="148"/>
      <c r="O1178" s="148"/>
      <c r="AC1178" s="148"/>
      <c r="AD1178" s="94"/>
      <c r="AE1178" s="94"/>
      <c r="AF1178" s="94"/>
      <c r="AG1178" s="94"/>
      <c r="AH1178" s="94"/>
      <c r="AI1178" s="94"/>
      <c r="AJ1178" s="94"/>
      <c r="AK1178" s="94"/>
      <c r="AL1178" s="94"/>
      <c r="AM1178" s="94"/>
      <c r="AN1178" s="94"/>
      <c r="AO1178" s="238"/>
      <c r="AP1178" s="426"/>
      <c r="AQ1178" s="223"/>
    </row>
    <row r="1179" spans="1:43" s="15" customFormat="1">
      <c r="A1179" s="105"/>
      <c r="B1179" s="105"/>
      <c r="D1179" s="97"/>
      <c r="E1179" s="156"/>
      <c r="I1179" s="148"/>
      <c r="J1179" s="148"/>
      <c r="K1179" s="148"/>
      <c r="L1179" s="148"/>
      <c r="M1179" s="148"/>
      <c r="N1179" s="148"/>
      <c r="O1179" s="148"/>
      <c r="AC1179" s="148"/>
      <c r="AD1179" s="94"/>
      <c r="AE1179" s="94"/>
      <c r="AF1179" s="94"/>
      <c r="AG1179" s="94"/>
      <c r="AH1179" s="94"/>
      <c r="AI1179" s="94"/>
      <c r="AJ1179" s="94"/>
      <c r="AK1179" s="94"/>
      <c r="AL1179" s="94"/>
      <c r="AM1179" s="94"/>
      <c r="AN1179" s="94"/>
      <c r="AO1179" s="238"/>
      <c r="AP1179" s="426"/>
      <c r="AQ1179" s="223"/>
    </row>
    <row r="1180" spans="1:43" s="15" customFormat="1">
      <c r="A1180" s="105"/>
      <c r="B1180" s="105"/>
      <c r="D1180" s="97"/>
      <c r="E1180" s="156"/>
      <c r="I1180" s="148"/>
      <c r="J1180" s="148"/>
      <c r="K1180" s="148"/>
      <c r="L1180" s="148"/>
      <c r="M1180" s="148"/>
      <c r="N1180" s="148"/>
      <c r="O1180" s="148"/>
      <c r="AC1180" s="148"/>
      <c r="AD1180" s="94"/>
      <c r="AE1180" s="94"/>
      <c r="AF1180" s="94"/>
      <c r="AG1180" s="94"/>
      <c r="AH1180" s="94"/>
      <c r="AI1180" s="94"/>
      <c r="AJ1180" s="94"/>
      <c r="AK1180" s="94"/>
      <c r="AL1180" s="94"/>
      <c r="AM1180" s="94"/>
      <c r="AN1180" s="94"/>
      <c r="AO1180" s="238"/>
      <c r="AP1180" s="426"/>
      <c r="AQ1180" s="223"/>
    </row>
    <row r="1181" spans="1:43" s="15" customFormat="1">
      <c r="A1181" s="105"/>
      <c r="B1181" s="105"/>
      <c r="D1181" s="97"/>
      <c r="E1181" s="156"/>
      <c r="I1181" s="148"/>
      <c r="J1181" s="148"/>
      <c r="K1181" s="148"/>
      <c r="L1181" s="148"/>
      <c r="M1181" s="148"/>
      <c r="N1181" s="148"/>
      <c r="O1181" s="148"/>
      <c r="AC1181" s="148"/>
      <c r="AD1181" s="94"/>
      <c r="AE1181" s="94"/>
      <c r="AF1181" s="94"/>
      <c r="AG1181" s="94"/>
      <c r="AH1181" s="94"/>
      <c r="AI1181" s="94"/>
      <c r="AJ1181" s="94"/>
      <c r="AK1181" s="94"/>
      <c r="AL1181" s="94"/>
      <c r="AM1181" s="94"/>
      <c r="AN1181" s="94"/>
      <c r="AO1181" s="238"/>
      <c r="AP1181" s="426"/>
      <c r="AQ1181" s="223"/>
    </row>
    <row r="1182" spans="1:43" s="15" customFormat="1">
      <c r="A1182" s="105"/>
      <c r="B1182" s="105"/>
      <c r="D1182" s="97"/>
      <c r="E1182" s="156"/>
      <c r="I1182" s="148"/>
      <c r="J1182" s="148"/>
      <c r="K1182" s="148"/>
      <c r="L1182" s="148"/>
      <c r="M1182" s="148"/>
      <c r="N1182" s="148"/>
      <c r="O1182" s="148"/>
      <c r="AC1182" s="148"/>
      <c r="AD1182" s="94"/>
      <c r="AE1182" s="94"/>
      <c r="AF1182" s="94"/>
      <c r="AG1182" s="94"/>
      <c r="AH1182" s="94"/>
      <c r="AI1182" s="94"/>
      <c r="AJ1182" s="94"/>
      <c r="AK1182" s="94"/>
      <c r="AL1182" s="94"/>
      <c r="AM1182" s="94"/>
      <c r="AN1182" s="94"/>
      <c r="AO1182" s="238"/>
      <c r="AP1182" s="426"/>
      <c r="AQ1182" s="223"/>
    </row>
    <row r="1183" spans="1:43" s="15" customFormat="1">
      <c r="A1183" s="105"/>
      <c r="B1183" s="105"/>
      <c r="D1183" s="97"/>
      <c r="E1183" s="156"/>
      <c r="I1183" s="148"/>
      <c r="J1183" s="148"/>
      <c r="K1183" s="148"/>
      <c r="L1183" s="148"/>
      <c r="M1183" s="148"/>
      <c r="N1183" s="148"/>
      <c r="O1183" s="148"/>
      <c r="AC1183" s="148"/>
      <c r="AD1183" s="94"/>
      <c r="AE1183" s="94"/>
      <c r="AF1183" s="94"/>
      <c r="AG1183" s="94"/>
      <c r="AH1183" s="94"/>
      <c r="AI1183" s="94"/>
      <c r="AJ1183" s="94"/>
      <c r="AK1183" s="94"/>
      <c r="AL1183" s="94"/>
      <c r="AM1183" s="94"/>
      <c r="AN1183" s="94"/>
      <c r="AO1183" s="238"/>
      <c r="AP1183" s="426"/>
      <c r="AQ1183" s="223"/>
    </row>
    <row r="1184" spans="1:43" s="15" customFormat="1">
      <c r="A1184" s="105"/>
      <c r="B1184" s="105"/>
      <c r="D1184" s="97"/>
      <c r="E1184" s="156"/>
      <c r="I1184" s="148"/>
      <c r="J1184" s="148"/>
      <c r="K1184" s="148"/>
      <c r="L1184" s="148"/>
      <c r="M1184" s="148"/>
      <c r="N1184" s="148"/>
      <c r="O1184" s="148"/>
      <c r="AC1184" s="148"/>
      <c r="AD1184" s="94"/>
      <c r="AE1184" s="94"/>
      <c r="AF1184" s="94"/>
      <c r="AG1184" s="94"/>
      <c r="AH1184" s="94"/>
      <c r="AI1184" s="94"/>
      <c r="AJ1184" s="94"/>
      <c r="AK1184" s="94"/>
      <c r="AL1184" s="94"/>
      <c r="AM1184" s="94"/>
      <c r="AN1184" s="94"/>
      <c r="AO1184" s="238"/>
      <c r="AP1184" s="426"/>
      <c r="AQ1184" s="223"/>
    </row>
    <row r="1185" spans="1:43" s="15" customFormat="1">
      <c r="A1185" s="105"/>
      <c r="B1185" s="105"/>
      <c r="D1185" s="97"/>
      <c r="E1185" s="156"/>
      <c r="I1185" s="148"/>
      <c r="J1185" s="148"/>
      <c r="K1185" s="148"/>
      <c r="L1185" s="148"/>
      <c r="M1185" s="148"/>
      <c r="N1185" s="148"/>
      <c r="O1185" s="148"/>
      <c r="AC1185" s="148"/>
      <c r="AD1185" s="94"/>
      <c r="AE1185" s="94"/>
      <c r="AF1185" s="94"/>
      <c r="AG1185" s="94"/>
      <c r="AH1185" s="94"/>
      <c r="AI1185" s="94"/>
      <c r="AJ1185" s="94"/>
      <c r="AK1185" s="94"/>
      <c r="AL1185" s="94"/>
      <c r="AM1185" s="94"/>
      <c r="AN1185" s="94"/>
      <c r="AO1185" s="238"/>
      <c r="AP1185" s="426"/>
      <c r="AQ1185" s="223"/>
    </row>
    <row r="1186" spans="1:43" s="15" customFormat="1">
      <c r="A1186" s="105"/>
      <c r="B1186" s="105"/>
      <c r="D1186" s="97"/>
      <c r="E1186" s="156"/>
      <c r="I1186" s="148"/>
      <c r="J1186" s="148"/>
      <c r="K1186" s="148"/>
      <c r="L1186" s="148"/>
      <c r="M1186" s="148"/>
      <c r="N1186" s="148"/>
      <c r="O1186" s="148"/>
      <c r="AC1186" s="148"/>
      <c r="AD1186" s="94"/>
      <c r="AE1186" s="94"/>
      <c r="AF1186" s="94"/>
      <c r="AG1186" s="94"/>
      <c r="AH1186" s="94"/>
      <c r="AI1186" s="94"/>
      <c r="AJ1186" s="94"/>
      <c r="AK1186" s="94"/>
      <c r="AL1186" s="94"/>
      <c r="AM1186" s="94"/>
      <c r="AN1186" s="94"/>
      <c r="AO1186" s="238"/>
      <c r="AP1186" s="426"/>
      <c r="AQ1186" s="223"/>
    </row>
    <row r="1187" spans="1:43" s="15" customFormat="1">
      <c r="A1187" s="105"/>
      <c r="B1187" s="105"/>
      <c r="D1187" s="97"/>
      <c r="E1187" s="156"/>
      <c r="I1187" s="148"/>
      <c r="J1187" s="148"/>
      <c r="K1187" s="148"/>
      <c r="L1187" s="148"/>
      <c r="M1187" s="148"/>
      <c r="N1187" s="148"/>
      <c r="O1187" s="148"/>
      <c r="AC1187" s="148"/>
      <c r="AD1187" s="94"/>
      <c r="AE1187" s="94"/>
      <c r="AF1187" s="94"/>
      <c r="AG1187" s="94"/>
      <c r="AH1187" s="94"/>
      <c r="AI1187" s="94"/>
      <c r="AJ1187" s="94"/>
      <c r="AK1187" s="94"/>
      <c r="AL1187" s="94"/>
      <c r="AM1187" s="94"/>
      <c r="AN1187" s="94"/>
      <c r="AO1187" s="238"/>
      <c r="AP1187" s="426"/>
      <c r="AQ1187" s="223"/>
    </row>
    <row r="1188" spans="1:43" s="15" customFormat="1">
      <c r="A1188" s="105"/>
      <c r="B1188" s="105"/>
      <c r="D1188" s="97"/>
      <c r="E1188" s="156"/>
      <c r="I1188" s="148"/>
      <c r="J1188" s="148"/>
      <c r="K1188" s="148"/>
      <c r="L1188" s="148"/>
      <c r="M1188" s="148"/>
      <c r="N1188" s="148"/>
      <c r="O1188" s="148"/>
      <c r="AC1188" s="148"/>
      <c r="AD1188" s="94"/>
      <c r="AE1188" s="94"/>
      <c r="AF1188" s="94"/>
      <c r="AG1188" s="94"/>
      <c r="AH1188" s="94"/>
      <c r="AI1188" s="94"/>
      <c r="AJ1188" s="94"/>
      <c r="AK1188" s="94"/>
      <c r="AL1188" s="94"/>
      <c r="AM1188" s="94"/>
      <c r="AN1188" s="94"/>
      <c r="AO1188" s="238"/>
      <c r="AP1188" s="426"/>
      <c r="AQ1188" s="223"/>
    </row>
    <row r="1189" spans="1:43" s="15" customFormat="1">
      <c r="A1189" s="105"/>
      <c r="B1189" s="105"/>
      <c r="D1189" s="97"/>
      <c r="E1189" s="156"/>
      <c r="I1189" s="148"/>
      <c r="J1189" s="148"/>
      <c r="K1189" s="148"/>
      <c r="L1189" s="148"/>
      <c r="M1189" s="148"/>
      <c r="N1189" s="148"/>
      <c r="O1189" s="148"/>
      <c r="AC1189" s="148"/>
      <c r="AD1189" s="94"/>
      <c r="AE1189" s="94"/>
      <c r="AF1189" s="94"/>
      <c r="AG1189" s="94"/>
      <c r="AH1189" s="94"/>
      <c r="AI1189" s="94"/>
      <c r="AJ1189" s="94"/>
      <c r="AK1189" s="94"/>
      <c r="AL1189" s="94"/>
      <c r="AM1189" s="94"/>
      <c r="AN1189" s="94"/>
      <c r="AO1189" s="238"/>
      <c r="AP1189" s="426"/>
      <c r="AQ1189" s="223"/>
    </row>
    <row r="1190" spans="1:43" s="15" customFormat="1">
      <c r="A1190" s="105"/>
      <c r="B1190" s="105"/>
      <c r="D1190" s="97"/>
      <c r="E1190" s="156"/>
      <c r="I1190" s="148"/>
      <c r="J1190" s="148"/>
      <c r="K1190" s="148"/>
      <c r="L1190" s="148"/>
      <c r="M1190" s="148"/>
      <c r="N1190" s="148"/>
      <c r="O1190" s="148"/>
      <c r="AC1190" s="148"/>
      <c r="AD1190" s="94"/>
      <c r="AE1190" s="94"/>
      <c r="AF1190" s="94"/>
      <c r="AG1190" s="94"/>
      <c r="AH1190" s="94"/>
      <c r="AI1190" s="94"/>
      <c r="AJ1190" s="94"/>
      <c r="AK1190" s="94"/>
      <c r="AL1190" s="94"/>
      <c r="AM1190" s="94"/>
      <c r="AN1190" s="94"/>
      <c r="AO1190" s="238"/>
      <c r="AP1190" s="426"/>
      <c r="AQ1190" s="223"/>
    </row>
    <row r="1191" spans="1:43" s="15" customFormat="1">
      <c r="A1191" s="105"/>
      <c r="B1191" s="105"/>
      <c r="D1191" s="97"/>
      <c r="E1191" s="156"/>
      <c r="I1191" s="148"/>
      <c r="J1191" s="148"/>
      <c r="K1191" s="148"/>
      <c r="L1191" s="148"/>
      <c r="M1191" s="148"/>
      <c r="N1191" s="148"/>
      <c r="O1191" s="148"/>
      <c r="AC1191" s="148"/>
      <c r="AD1191" s="94"/>
      <c r="AE1191" s="94"/>
      <c r="AF1191" s="94"/>
      <c r="AG1191" s="94"/>
      <c r="AH1191" s="94"/>
      <c r="AI1191" s="94"/>
      <c r="AJ1191" s="94"/>
      <c r="AK1191" s="94"/>
      <c r="AL1191" s="94"/>
      <c r="AM1191" s="94"/>
      <c r="AN1191" s="94"/>
      <c r="AO1191" s="238"/>
      <c r="AP1191" s="426"/>
      <c r="AQ1191" s="223"/>
    </row>
    <row r="1192" spans="1:43" s="15" customFormat="1">
      <c r="A1192" s="105"/>
      <c r="B1192" s="105"/>
      <c r="D1192" s="97"/>
      <c r="E1192" s="156"/>
      <c r="I1192" s="148"/>
      <c r="J1192" s="148"/>
      <c r="K1192" s="148"/>
      <c r="L1192" s="148"/>
      <c r="M1192" s="148"/>
      <c r="N1192" s="148"/>
      <c r="O1192" s="148"/>
      <c r="AC1192" s="148"/>
      <c r="AD1192" s="94"/>
      <c r="AE1192" s="94"/>
      <c r="AF1192" s="94"/>
      <c r="AG1192" s="94"/>
      <c r="AH1192" s="94"/>
      <c r="AI1192" s="94"/>
      <c r="AJ1192" s="94"/>
      <c r="AK1192" s="94"/>
      <c r="AL1192" s="94"/>
      <c r="AM1192" s="94"/>
      <c r="AN1192" s="94"/>
      <c r="AO1192" s="238"/>
      <c r="AP1192" s="426"/>
      <c r="AQ1192" s="223"/>
    </row>
    <row r="1193" spans="1:43" s="15" customFormat="1">
      <c r="A1193" s="105"/>
      <c r="B1193" s="105"/>
      <c r="D1193" s="97"/>
      <c r="E1193" s="156"/>
      <c r="I1193" s="148"/>
      <c r="J1193" s="148"/>
      <c r="K1193" s="148"/>
      <c r="L1193" s="148"/>
      <c r="M1193" s="148"/>
      <c r="N1193" s="148"/>
      <c r="O1193" s="148"/>
      <c r="AC1193" s="148"/>
      <c r="AD1193" s="94"/>
      <c r="AE1193" s="94"/>
      <c r="AF1193" s="94"/>
      <c r="AG1193" s="94"/>
      <c r="AH1193" s="94"/>
      <c r="AI1193" s="94"/>
      <c r="AJ1193" s="94"/>
      <c r="AK1193" s="94"/>
      <c r="AL1193" s="94"/>
      <c r="AM1193" s="94"/>
      <c r="AN1193" s="94"/>
      <c r="AO1193" s="238"/>
      <c r="AP1193" s="426"/>
      <c r="AQ1193" s="223"/>
    </row>
    <row r="1194" spans="1:43" s="15" customFormat="1">
      <c r="A1194" s="105"/>
      <c r="B1194" s="105"/>
      <c r="D1194" s="97"/>
      <c r="E1194" s="156"/>
      <c r="I1194" s="148"/>
      <c r="J1194" s="148"/>
      <c r="K1194" s="148"/>
      <c r="L1194" s="148"/>
      <c r="M1194" s="148"/>
      <c r="N1194" s="148"/>
      <c r="O1194" s="148"/>
      <c r="AC1194" s="148"/>
      <c r="AD1194" s="94"/>
      <c r="AE1194" s="94"/>
      <c r="AF1194" s="94"/>
      <c r="AG1194" s="94"/>
      <c r="AH1194" s="94"/>
      <c r="AI1194" s="94"/>
      <c r="AJ1194" s="94"/>
      <c r="AK1194" s="94"/>
      <c r="AL1194" s="94"/>
      <c r="AM1194" s="94"/>
      <c r="AN1194" s="94"/>
      <c r="AO1194" s="238"/>
      <c r="AP1194" s="426"/>
      <c r="AQ1194" s="223"/>
    </row>
    <row r="1195" spans="1:43" s="15" customFormat="1">
      <c r="A1195" s="105"/>
      <c r="B1195" s="105"/>
      <c r="D1195" s="97"/>
      <c r="E1195" s="156"/>
      <c r="I1195" s="148"/>
      <c r="J1195" s="148"/>
      <c r="K1195" s="148"/>
      <c r="L1195" s="148"/>
      <c r="M1195" s="148"/>
      <c r="N1195" s="148"/>
      <c r="O1195" s="148"/>
      <c r="AC1195" s="148"/>
      <c r="AD1195" s="94"/>
      <c r="AE1195" s="94"/>
      <c r="AF1195" s="94"/>
      <c r="AG1195" s="94"/>
      <c r="AH1195" s="94"/>
      <c r="AI1195" s="94"/>
      <c r="AJ1195" s="94"/>
      <c r="AK1195" s="94"/>
      <c r="AL1195" s="94"/>
      <c r="AM1195" s="94"/>
      <c r="AN1195" s="94"/>
      <c r="AO1195" s="238"/>
      <c r="AP1195" s="426"/>
      <c r="AQ1195" s="223"/>
    </row>
    <row r="1196" spans="1:43" s="15" customFormat="1">
      <c r="A1196" s="105"/>
      <c r="B1196" s="105"/>
      <c r="D1196" s="97"/>
      <c r="E1196" s="156"/>
      <c r="I1196" s="148"/>
      <c r="J1196" s="148"/>
      <c r="K1196" s="148"/>
      <c r="L1196" s="148"/>
      <c r="M1196" s="148"/>
      <c r="N1196" s="148"/>
      <c r="O1196" s="148"/>
      <c r="AC1196" s="148"/>
      <c r="AD1196" s="94"/>
      <c r="AE1196" s="94"/>
      <c r="AF1196" s="94"/>
      <c r="AG1196" s="94"/>
      <c r="AH1196" s="94"/>
      <c r="AI1196" s="94"/>
      <c r="AJ1196" s="94"/>
      <c r="AK1196" s="94"/>
      <c r="AL1196" s="94"/>
      <c r="AM1196" s="94"/>
      <c r="AN1196" s="94"/>
      <c r="AO1196" s="238"/>
      <c r="AP1196" s="426"/>
      <c r="AQ1196" s="223"/>
    </row>
    <row r="1197" spans="1:43" s="15" customFormat="1">
      <c r="A1197" s="105"/>
      <c r="B1197" s="105"/>
      <c r="D1197" s="97"/>
      <c r="E1197" s="156"/>
      <c r="I1197" s="148"/>
      <c r="J1197" s="148"/>
      <c r="K1197" s="148"/>
      <c r="L1197" s="148"/>
      <c r="M1197" s="148"/>
      <c r="N1197" s="148"/>
      <c r="O1197" s="148"/>
      <c r="AC1197" s="148"/>
      <c r="AD1197" s="94"/>
      <c r="AE1197" s="94"/>
      <c r="AF1197" s="94"/>
      <c r="AG1197" s="94"/>
      <c r="AH1197" s="94"/>
      <c r="AI1197" s="94"/>
      <c r="AJ1197" s="94"/>
      <c r="AK1197" s="94"/>
      <c r="AL1197" s="94"/>
      <c r="AM1197" s="94"/>
      <c r="AN1197" s="94"/>
      <c r="AO1197" s="238"/>
      <c r="AP1197" s="426"/>
      <c r="AQ1197" s="223"/>
    </row>
    <row r="1198" spans="1:43" s="15" customFormat="1">
      <c r="A1198" s="105"/>
      <c r="B1198" s="105"/>
      <c r="D1198" s="97"/>
      <c r="E1198" s="156"/>
      <c r="I1198" s="148"/>
      <c r="J1198" s="148"/>
      <c r="K1198" s="148"/>
      <c r="L1198" s="148"/>
      <c r="M1198" s="148"/>
      <c r="N1198" s="148"/>
      <c r="O1198" s="148"/>
      <c r="AC1198" s="148"/>
      <c r="AD1198" s="94"/>
      <c r="AE1198" s="94"/>
      <c r="AF1198" s="94"/>
      <c r="AG1198" s="94"/>
      <c r="AH1198" s="94"/>
      <c r="AI1198" s="94"/>
      <c r="AJ1198" s="94"/>
      <c r="AK1198" s="94"/>
      <c r="AL1198" s="94"/>
      <c r="AM1198" s="94"/>
      <c r="AN1198" s="94"/>
      <c r="AO1198" s="238"/>
      <c r="AP1198" s="426"/>
      <c r="AQ1198" s="223"/>
    </row>
    <row r="1199" spans="1:43" s="15" customFormat="1">
      <c r="A1199" s="105"/>
      <c r="B1199" s="105"/>
      <c r="D1199" s="97"/>
      <c r="E1199" s="156"/>
      <c r="I1199" s="148"/>
      <c r="J1199" s="148"/>
      <c r="K1199" s="148"/>
      <c r="L1199" s="148"/>
      <c r="M1199" s="148"/>
      <c r="N1199" s="148"/>
      <c r="O1199" s="148"/>
      <c r="AC1199" s="148"/>
      <c r="AD1199" s="94"/>
      <c r="AE1199" s="94"/>
      <c r="AF1199" s="94"/>
      <c r="AG1199" s="94"/>
      <c r="AH1199" s="94"/>
      <c r="AI1199" s="94"/>
      <c r="AJ1199" s="94"/>
      <c r="AK1199" s="94"/>
      <c r="AL1199" s="94"/>
      <c r="AM1199" s="94"/>
      <c r="AN1199" s="94"/>
      <c r="AO1199" s="238"/>
      <c r="AP1199" s="426"/>
      <c r="AQ1199" s="223"/>
    </row>
    <row r="1200" spans="1:43" s="15" customFormat="1">
      <c r="A1200" s="105"/>
      <c r="B1200" s="105"/>
      <c r="D1200" s="97"/>
      <c r="E1200" s="156"/>
      <c r="I1200" s="148"/>
      <c r="J1200" s="148"/>
      <c r="K1200" s="148"/>
      <c r="L1200" s="148"/>
      <c r="M1200" s="148"/>
      <c r="N1200" s="148"/>
      <c r="O1200" s="148"/>
      <c r="AC1200" s="148"/>
      <c r="AD1200" s="94"/>
      <c r="AE1200" s="94"/>
      <c r="AF1200" s="94"/>
      <c r="AG1200" s="94"/>
      <c r="AH1200" s="94"/>
      <c r="AI1200" s="94"/>
      <c r="AJ1200" s="94"/>
      <c r="AK1200" s="94"/>
      <c r="AL1200" s="94"/>
      <c r="AM1200" s="94"/>
      <c r="AN1200" s="94"/>
      <c r="AO1200" s="238"/>
      <c r="AP1200" s="426"/>
      <c r="AQ1200" s="223"/>
    </row>
    <row r="1201" spans="1:43" s="15" customFormat="1">
      <c r="A1201" s="105"/>
      <c r="B1201" s="105"/>
      <c r="D1201" s="97"/>
      <c r="E1201" s="156"/>
      <c r="I1201" s="148"/>
      <c r="J1201" s="148"/>
      <c r="K1201" s="148"/>
      <c r="L1201" s="148"/>
      <c r="M1201" s="148"/>
      <c r="N1201" s="148"/>
      <c r="O1201" s="148"/>
      <c r="AC1201" s="148"/>
      <c r="AD1201" s="94"/>
      <c r="AE1201" s="94"/>
      <c r="AF1201" s="94"/>
      <c r="AG1201" s="94"/>
      <c r="AH1201" s="94"/>
      <c r="AI1201" s="94"/>
      <c r="AJ1201" s="94"/>
      <c r="AK1201" s="94"/>
      <c r="AL1201" s="94"/>
      <c r="AM1201" s="94"/>
      <c r="AN1201" s="94"/>
      <c r="AO1201" s="238"/>
      <c r="AP1201" s="426"/>
      <c r="AQ1201" s="223"/>
    </row>
    <row r="1202" spans="1:43" s="15" customFormat="1">
      <c r="A1202" s="105"/>
      <c r="B1202" s="105"/>
      <c r="D1202" s="97"/>
      <c r="E1202" s="156"/>
      <c r="I1202" s="148"/>
      <c r="J1202" s="148"/>
      <c r="K1202" s="148"/>
      <c r="L1202" s="148"/>
      <c r="M1202" s="148"/>
      <c r="N1202" s="148"/>
      <c r="O1202" s="148"/>
      <c r="AC1202" s="148"/>
      <c r="AD1202" s="94"/>
      <c r="AE1202" s="94"/>
      <c r="AF1202" s="94"/>
      <c r="AG1202" s="94"/>
      <c r="AH1202" s="94"/>
      <c r="AI1202" s="94"/>
      <c r="AJ1202" s="94"/>
      <c r="AK1202" s="94"/>
      <c r="AL1202" s="94"/>
      <c r="AM1202" s="94"/>
      <c r="AN1202" s="94"/>
      <c r="AO1202" s="238"/>
      <c r="AP1202" s="426"/>
      <c r="AQ1202" s="223"/>
    </row>
    <row r="1203" spans="1:43" s="15" customFormat="1">
      <c r="A1203" s="105"/>
      <c r="B1203" s="105"/>
      <c r="D1203" s="97"/>
      <c r="E1203" s="156"/>
      <c r="I1203" s="148"/>
      <c r="J1203" s="148"/>
      <c r="K1203" s="148"/>
      <c r="L1203" s="148"/>
      <c r="M1203" s="148"/>
      <c r="N1203" s="148"/>
      <c r="O1203" s="148"/>
      <c r="AC1203" s="148"/>
      <c r="AD1203" s="94"/>
      <c r="AE1203" s="94"/>
      <c r="AF1203" s="94"/>
      <c r="AG1203" s="94"/>
      <c r="AH1203" s="94"/>
      <c r="AI1203" s="94"/>
      <c r="AJ1203" s="94"/>
      <c r="AK1203" s="94"/>
      <c r="AL1203" s="94"/>
      <c r="AM1203" s="94"/>
      <c r="AN1203" s="94"/>
      <c r="AO1203" s="238"/>
      <c r="AP1203" s="426"/>
      <c r="AQ1203" s="223"/>
    </row>
    <row r="1204" spans="1:43" s="15" customFormat="1">
      <c r="A1204" s="105"/>
      <c r="B1204" s="105"/>
      <c r="D1204" s="97"/>
      <c r="E1204" s="156"/>
      <c r="I1204" s="148"/>
      <c r="J1204" s="148"/>
      <c r="K1204" s="148"/>
      <c r="L1204" s="148"/>
      <c r="M1204" s="148"/>
      <c r="N1204" s="148"/>
      <c r="O1204" s="148"/>
      <c r="AC1204" s="148"/>
      <c r="AD1204" s="94"/>
      <c r="AE1204" s="94"/>
      <c r="AF1204" s="94"/>
      <c r="AG1204" s="94"/>
      <c r="AH1204" s="94"/>
      <c r="AI1204" s="94"/>
      <c r="AJ1204" s="94"/>
      <c r="AK1204" s="94"/>
      <c r="AL1204" s="94"/>
      <c r="AM1204" s="94"/>
      <c r="AN1204" s="94"/>
      <c r="AO1204" s="238"/>
      <c r="AP1204" s="426"/>
      <c r="AQ1204" s="223"/>
    </row>
    <row r="1205" spans="1:43" s="15" customFormat="1">
      <c r="A1205" s="105"/>
      <c r="B1205" s="105"/>
      <c r="D1205" s="97"/>
      <c r="E1205" s="156"/>
      <c r="I1205" s="148"/>
      <c r="J1205" s="148"/>
      <c r="K1205" s="148"/>
      <c r="L1205" s="148"/>
      <c r="M1205" s="148"/>
      <c r="N1205" s="148"/>
      <c r="O1205" s="148"/>
      <c r="AC1205" s="148"/>
      <c r="AD1205" s="94"/>
      <c r="AE1205" s="94"/>
      <c r="AF1205" s="94"/>
      <c r="AG1205" s="94"/>
      <c r="AH1205" s="94"/>
      <c r="AI1205" s="94"/>
      <c r="AJ1205" s="94"/>
      <c r="AK1205" s="94"/>
      <c r="AL1205" s="94"/>
      <c r="AM1205" s="94"/>
      <c r="AN1205" s="94"/>
      <c r="AO1205" s="238"/>
      <c r="AP1205" s="426"/>
      <c r="AQ1205" s="223"/>
    </row>
    <row r="1206" spans="1:43" s="15" customFormat="1">
      <c r="A1206" s="105"/>
      <c r="B1206" s="105"/>
      <c r="D1206" s="97"/>
      <c r="E1206" s="156"/>
      <c r="I1206" s="148"/>
      <c r="J1206" s="148"/>
      <c r="K1206" s="148"/>
      <c r="L1206" s="148"/>
      <c r="M1206" s="148"/>
      <c r="N1206" s="148"/>
      <c r="O1206" s="148"/>
      <c r="AC1206" s="148"/>
      <c r="AD1206" s="94"/>
      <c r="AE1206" s="94"/>
      <c r="AF1206" s="94"/>
      <c r="AG1206" s="94"/>
      <c r="AH1206" s="94"/>
      <c r="AI1206" s="94"/>
      <c r="AJ1206" s="94"/>
      <c r="AK1206" s="94"/>
      <c r="AL1206" s="94"/>
      <c r="AM1206" s="94"/>
      <c r="AN1206" s="94"/>
      <c r="AO1206" s="238"/>
      <c r="AP1206" s="426"/>
      <c r="AQ1206" s="223"/>
    </row>
    <row r="1207" spans="1:43" s="15" customFormat="1">
      <c r="A1207" s="105"/>
      <c r="B1207" s="105"/>
      <c r="D1207" s="97"/>
      <c r="E1207" s="156"/>
      <c r="I1207" s="148"/>
      <c r="J1207" s="148"/>
      <c r="K1207" s="148"/>
      <c r="L1207" s="148"/>
      <c r="M1207" s="148"/>
      <c r="N1207" s="148"/>
      <c r="O1207" s="148"/>
      <c r="AC1207" s="148"/>
      <c r="AD1207" s="94"/>
      <c r="AE1207" s="94"/>
      <c r="AF1207" s="94"/>
      <c r="AG1207" s="94"/>
      <c r="AH1207" s="94"/>
      <c r="AI1207" s="94"/>
      <c r="AJ1207" s="94"/>
      <c r="AK1207" s="94"/>
      <c r="AL1207" s="94"/>
      <c r="AM1207" s="94"/>
      <c r="AN1207" s="94"/>
      <c r="AO1207" s="238"/>
      <c r="AP1207" s="426"/>
      <c r="AQ1207" s="223"/>
    </row>
    <row r="1208" spans="1:43" s="15" customFormat="1">
      <c r="A1208" s="105"/>
      <c r="B1208" s="105"/>
      <c r="D1208" s="97"/>
      <c r="E1208" s="156"/>
      <c r="I1208" s="148"/>
      <c r="J1208" s="148"/>
      <c r="K1208" s="148"/>
      <c r="L1208" s="148"/>
      <c r="M1208" s="148"/>
      <c r="N1208" s="148"/>
      <c r="O1208" s="148"/>
      <c r="AC1208" s="148"/>
      <c r="AD1208" s="94"/>
      <c r="AE1208" s="94"/>
      <c r="AF1208" s="94"/>
      <c r="AG1208" s="94"/>
      <c r="AH1208" s="94"/>
      <c r="AI1208" s="94"/>
      <c r="AJ1208" s="94"/>
      <c r="AK1208" s="94"/>
      <c r="AL1208" s="94"/>
      <c r="AM1208" s="94"/>
      <c r="AN1208" s="94"/>
      <c r="AO1208" s="238"/>
      <c r="AP1208" s="426"/>
      <c r="AQ1208" s="223"/>
    </row>
    <row r="1209" spans="1:43" s="15" customFormat="1">
      <c r="A1209" s="105"/>
      <c r="B1209" s="105"/>
      <c r="D1209" s="97"/>
      <c r="E1209" s="156"/>
      <c r="I1209" s="148"/>
      <c r="J1209" s="148"/>
      <c r="K1209" s="148"/>
      <c r="L1209" s="148"/>
      <c r="M1209" s="148"/>
      <c r="N1209" s="148"/>
      <c r="O1209" s="148"/>
      <c r="AC1209" s="148"/>
      <c r="AD1209" s="94"/>
      <c r="AE1209" s="94"/>
      <c r="AF1209" s="94"/>
      <c r="AG1209" s="94"/>
      <c r="AH1209" s="94"/>
      <c r="AI1209" s="94"/>
      <c r="AJ1209" s="94"/>
      <c r="AK1209" s="94"/>
      <c r="AL1209" s="94"/>
      <c r="AM1209" s="94"/>
      <c r="AN1209" s="94"/>
      <c r="AO1209" s="238"/>
      <c r="AP1209" s="426"/>
      <c r="AQ1209" s="223"/>
    </row>
    <row r="1210" spans="1:43" s="15" customFormat="1">
      <c r="A1210" s="105"/>
      <c r="B1210" s="105"/>
      <c r="D1210" s="97"/>
      <c r="E1210" s="156"/>
      <c r="I1210" s="148"/>
      <c r="J1210" s="148"/>
      <c r="K1210" s="148"/>
      <c r="L1210" s="148"/>
      <c r="M1210" s="148"/>
      <c r="N1210" s="148"/>
      <c r="O1210" s="148"/>
      <c r="AC1210" s="148"/>
      <c r="AD1210" s="94"/>
      <c r="AE1210" s="94"/>
      <c r="AF1210" s="94"/>
      <c r="AG1210" s="94"/>
      <c r="AH1210" s="94"/>
      <c r="AI1210" s="94"/>
      <c r="AJ1210" s="94"/>
      <c r="AK1210" s="94"/>
      <c r="AL1210" s="94"/>
      <c r="AM1210" s="94"/>
      <c r="AN1210" s="94"/>
      <c r="AO1210" s="238"/>
      <c r="AP1210" s="426"/>
      <c r="AQ1210" s="223"/>
    </row>
    <row r="1211" spans="1:43" s="15" customFormat="1">
      <c r="A1211" s="105"/>
      <c r="B1211" s="105"/>
      <c r="D1211" s="97"/>
      <c r="E1211" s="156"/>
      <c r="I1211" s="148"/>
      <c r="J1211" s="148"/>
      <c r="K1211" s="148"/>
      <c r="L1211" s="148"/>
      <c r="M1211" s="148"/>
      <c r="N1211" s="148"/>
      <c r="O1211" s="148"/>
      <c r="AC1211" s="148"/>
      <c r="AD1211" s="94"/>
      <c r="AE1211" s="94"/>
      <c r="AF1211" s="94"/>
      <c r="AG1211" s="94"/>
      <c r="AH1211" s="94"/>
      <c r="AI1211" s="94"/>
      <c r="AJ1211" s="94"/>
      <c r="AK1211" s="94"/>
      <c r="AL1211" s="94"/>
      <c r="AM1211" s="94"/>
      <c r="AN1211" s="94"/>
      <c r="AO1211" s="238"/>
      <c r="AP1211" s="426"/>
      <c r="AQ1211" s="223"/>
    </row>
    <row r="1212" spans="1:43" s="15" customFormat="1">
      <c r="A1212" s="105"/>
      <c r="B1212" s="105"/>
      <c r="D1212" s="97"/>
      <c r="E1212" s="156"/>
      <c r="I1212" s="148"/>
      <c r="J1212" s="148"/>
      <c r="K1212" s="148"/>
      <c r="L1212" s="148"/>
      <c r="M1212" s="148"/>
      <c r="N1212" s="148"/>
      <c r="O1212" s="148"/>
      <c r="AC1212" s="148"/>
      <c r="AD1212" s="94"/>
      <c r="AE1212" s="94"/>
      <c r="AF1212" s="94"/>
      <c r="AG1212" s="94"/>
      <c r="AH1212" s="94"/>
      <c r="AI1212" s="94"/>
      <c r="AJ1212" s="94"/>
      <c r="AK1212" s="94"/>
      <c r="AL1212" s="94"/>
      <c r="AM1212" s="94"/>
      <c r="AN1212" s="94"/>
      <c r="AO1212" s="238"/>
      <c r="AP1212" s="426"/>
      <c r="AQ1212" s="223"/>
    </row>
    <row r="1213" spans="1:43" s="15" customFormat="1">
      <c r="A1213" s="105"/>
      <c r="B1213" s="105"/>
      <c r="D1213" s="97"/>
      <c r="E1213" s="156"/>
      <c r="I1213" s="148"/>
      <c r="J1213" s="148"/>
      <c r="K1213" s="148"/>
      <c r="L1213" s="148"/>
      <c r="M1213" s="148"/>
      <c r="N1213" s="148"/>
      <c r="O1213" s="148"/>
      <c r="AC1213" s="148"/>
      <c r="AD1213" s="94"/>
      <c r="AE1213" s="94"/>
      <c r="AF1213" s="94"/>
      <c r="AG1213" s="94"/>
      <c r="AH1213" s="94"/>
      <c r="AI1213" s="94"/>
      <c r="AJ1213" s="94"/>
      <c r="AK1213" s="94"/>
      <c r="AL1213" s="94"/>
      <c r="AM1213" s="94"/>
      <c r="AN1213" s="94"/>
      <c r="AO1213" s="238"/>
      <c r="AP1213" s="426"/>
      <c r="AQ1213" s="223"/>
    </row>
    <row r="1214" spans="1:43" s="15" customFormat="1">
      <c r="A1214" s="105"/>
      <c r="B1214" s="105"/>
      <c r="D1214" s="97"/>
      <c r="E1214" s="156"/>
      <c r="I1214" s="148"/>
      <c r="J1214" s="148"/>
      <c r="K1214" s="148"/>
      <c r="L1214" s="148"/>
      <c r="M1214" s="148"/>
      <c r="N1214" s="148"/>
      <c r="O1214" s="148"/>
      <c r="AC1214" s="148"/>
      <c r="AD1214" s="94"/>
      <c r="AE1214" s="94"/>
      <c r="AF1214" s="94"/>
      <c r="AG1214" s="94"/>
      <c r="AH1214" s="94"/>
      <c r="AI1214" s="94"/>
      <c r="AJ1214" s="94"/>
      <c r="AK1214" s="94"/>
      <c r="AL1214" s="94"/>
      <c r="AM1214" s="94"/>
      <c r="AN1214" s="94"/>
      <c r="AO1214" s="238"/>
      <c r="AP1214" s="426"/>
      <c r="AQ1214" s="223"/>
    </row>
    <row r="1215" spans="1:43" s="15" customFormat="1">
      <c r="A1215" s="105"/>
      <c r="B1215" s="105"/>
      <c r="D1215" s="97"/>
      <c r="E1215" s="156"/>
      <c r="I1215" s="148"/>
      <c r="J1215" s="148"/>
      <c r="K1215" s="148"/>
      <c r="L1215" s="148"/>
      <c r="M1215" s="148"/>
      <c r="N1215" s="148"/>
      <c r="O1215" s="148"/>
      <c r="AC1215" s="148"/>
      <c r="AD1215" s="94"/>
      <c r="AE1215" s="94"/>
      <c r="AF1215" s="94"/>
      <c r="AG1215" s="94"/>
      <c r="AH1215" s="94"/>
      <c r="AI1215" s="94"/>
      <c r="AJ1215" s="94"/>
      <c r="AK1215" s="94"/>
      <c r="AL1215" s="94"/>
      <c r="AM1215" s="94"/>
      <c r="AN1215" s="94"/>
      <c r="AO1215" s="238"/>
      <c r="AP1215" s="426"/>
      <c r="AQ1215" s="223"/>
    </row>
    <row r="1216" spans="1:43" s="15" customFormat="1">
      <c r="A1216" s="105"/>
      <c r="B1216" s="105"/>
      <c r="D1216" s="97"/>
      <c r="E1216" s="156"/>
      <c r="I1216" s="148"/>
      <c r="J1216" s="148"/>
      <c r="K1216" s="148"/>
      <c r="L1216" s="148"/>
      <c r="M1216" s="148"/>
      <c r="N1216" s="148"/>
      <c r="O1216" s="148"/>
      <c r="AC1216" s="148"/>
      <c r="AD1216" s="94"/>
      <c r="AE1216" s="94"/>
      <c r="AF1216" s="94"/>
      <c r="AG1216" s="94"/>
      <c r="AH1216" s="94"/>
      <c r="AI1216" s="94"/>
      <c r="AJ1216" s="94"/>
      <c r="AK1216" s="94"/>
      <c r="AL1216" s="94"/>
      <c r="AM1216" s="94"/>
      <c r="AN1216" s="94"/>
      <c r="AO1216" s="238"/>
      <c r="AP1216" s="426"/>
      <c r="AQ1216" s="223"/>
    </row>
    <row r="1217" spans="1:43" s="15" customFormat="1">
      <c r="A1217" s="105"/>
      <c r="B1217" s="105"/>
      <c r="D1217" s="97"/>
      <c r="E1217" s="156"/>
      <c r="I1217" s="148"/>
      <c r="J1217" s="148"/>
      <c r="K1217" s="148"/>
      <c r="L1217" s="148"/>
      <c r="M1217" s="148"/>
      <c r="N1217" s="148"/>
      <c r="O1217" s="148"/>
      <c r="AC1217" s="148"/>
      <c r="AD1217" s="94"/>
      <c r="AE1217" s="94"/>
      <c r="AF1217" s="94"/>
      <c r="AG1217" s="94"/>
      <c r="AH1217" s="94"/>
      <c r="AI1217" s="94"/>
      <c r="AJ1217" s="94"/>
      <c r="AK1217" s="94"/>
      <c r="AL1217" s="94"/>
      <c r="AM1217" s="94"/>
      <c r="AN1217" s="94"/>
      <c r="AO1217" s="238"/>
      <c r="AP1217" s="426"/>
      <c r="AQ1217" s="223"/>
    </row>
    <row r="1218" spans="1:43" s="15" customFormat="1">
      <c r="A1218" s="105"/>
      <c r="B1218" s="105"/>
      <c r="D1218" s="97"/>
      <c r="E1218" s="156"/>
      <c r="I1218" s="148"/>
      <c r="J1218" s="148"/>
      <c r="K1218" s="148"/>
      <c r="L1218" s="148"/>
      <c r="M1218" s="148"/>
      <c r="N1218" s="148"/>
      <c r="O1218" s="148"/>
      <c r="AC1218" s="148"/>
      <c r="AD1218" s="94"/>
      <c r="AE1218" s="94"/>
      <c r="AF1218" s="94"/>
      <c r="AG1218" s="94"/>
      <c r="AH1218" s="94"/>
      <c r="AI1218" s="94"/>
      <c r="AJ1218" s="94"/>
      <c r="AK1218" s="94"/>
      <c r="AL1218" s="94"/>
      <c r="AM1218" s="94"/>
      <c r="AN1218" s="94"/>
      <c r="AO1218" s="238"/>
      <c r="AP1218" s="426"/>
      <c r="AQ1218" s="223"/>
    </row>
    <row r="1219" spans="1:43" s="15" customFormat="1">
      <c r="A1219" s="105"/>
      <c r="B1219" s="105"/>
      <c r="D1219" s="97"/>
      <c r="E1219" s="156"/>
      <c r="I1219" s="148"/>
      <c r="J1219" s="148"/>
      <c r="K1219" s="148"/>
      <c r="L1219" s="148"/>
      <c r="M1219" s="148"/>
      <c r="N1219" s="148"/>
      <c r="O1219" s="148"/>
      <c r="AC1219" s="148"/>
      <c r="AD1219" s="94"/>
      <c r="AE1219" s="94"/>
      <c r="AF1219" s="94"/>
      <c r="AG1219" s="94"/>
      <c r="AH1219" s="94"/>
      <c r="AI1219" s="94"/>
      <c r="AJ1219" s="94"/>
      <c r="AK1219" s="94"/>
      <c r="AL1219" s="94"/>
      <c r="AM1219" s="94"/>
      <c r="AN1219" s="94"/>
      <c r="AO1219" s="238"/>
      <c r="AP1219" s="426"/>
      <c r="AQ1219" s="223"/>
    </row>
    <row r="1220" spans="1:43" s="15" customFormat="1">
      <c r="A1220" s="105"/>
      <c r="B1220" s="105"/>
      <c r="D1220" s="97"/>
      <c r="E1220" s="156"/>
      <c r="I1220" s="148"/>
      <c r="J1220" s="148"/>
      <c r="K1220" s="148"/>
      <c r="L1220" s="148"/>
      <c r="M1220" s="148"/>
      <c r="N1220" s="148"/>
      <c r="O1220" s="148"/>
      <c r="AC1220" s="148"/>
      <c r="AD1220" s="94"/>
      <c r="AE1220" s="94"/>
      <c r="AF1220" s="94"/>
      <c r="AG1220" s="94"/>
      <c r="AH1220" s="94"/>
      <c r="AI1220" s="94"/>
      <c r="AJ1220" s="94"/>
      <c r="AK1220" s="94"/>
      <c r="AL1220" s="94"/>
      <c r="AM1220" s="94"/>
      <c r="AN1220" s="94"/>
      <c r="AO1220" s="238"/>
      <c r="AP1220" s="426"/>
      <c r="AQ1220" s="223"/>
    </row>
    <row r="1221" spans="1:43" s="15" customFormat="1">
      <c r="A1221" s="105"/>
      <c r="B1221" s="105"/>
      <c r="D1221" s="97"/>
      <c r="E1221" s="156"/>
      <c r="I1221" s="148"/>
      <c r="J1221" s="148"/>
      <c r="K1221" s="148"/>
      <c r="L1221" s="148"/>
      <c r="M1221" s="148"/>
      <c r="N1221" s="148"/>
      <c r="O1221" s="148"/>
      <c r="AC1221" s="148"/>
      <c r="AD1221" s="94"/>
      <c r="AE1221" s="94"/>
      <c r="AF1221" s="94"/>
      <c r="AG1221" s="94"/>
      <c r="AH1221" s="94"/>
      <c r="AI1221" s="94"/>
      <c r="AJ1221" s="94"/>
      <c r="AK1221" s="94"/>
      <c r="AL1221" s="94"/>
      <c r="AM1221" s="94"/>
      <c r="AN1221" s="94"/>
      <c r="AO1221" s="238"/>
      <c r="AP1221" s="426"/>
      <c r="AQ1221" s="223"/>
    </row>
    <row r="1222" spans="1:43" s="15" customFormat="1">
      <c r="A1222" s="105"/>
      <c r="B1222" s="105"/>
      <c r="D1222" s="97"/>
      <c r="E1222" s="156"/>
      <c r="I1222" s="148"/>
      <c r="J1222" s="148"/>
      <c r="K1222" s="148"/>
      <c r="L1222" s="148"/>
      <c r="M1222" s="148"/>
      <c r="N1222" s="148"/>
      <c r="O1222" s="148"/>
      <c r="AC1222" s="148"/>
      <c r="AD1222" s="94"/>
      <c r="AE1222" s="94"/>
      <c r="AF1222" s="94"/>
      <c r="AG1222" s="94"/>
      <c r="AH1222" s="94"/>
      <c r="AI1222" s="94"/>
      <c r="AJ1222" s="94"/>
      <c r="AK1222" s="94"/>
      <c r="AL1222" s="94"/>
      <c r="AM1222" s="94"/>
      <c r="AN1222" s="94"/>
      <c r="AO1222" s="238"/>
      <c r="AP1222" s="426"/>
      <c r="AQ1222" s="223"/>
    </row>
    <row r="1223" spans="1:43" s="15" customFormat="1">
      <c r="A1223" s="105"/>
      <c r="B1223" s="105"/>
      <c r="D1223" s="97"/>
      <c r="E1223" s="156"/>
      <c r="I1223" s="148"/>
      <c r="J1223" s="148"/>
      <c r="K1223" s="148"/>
      <c r="L1223" s="148"/>
      <c r="M1223" s="148"/>
      <c r="N1223" s="148"/>
      <c r="O1223" s="148"/>
      <c r="AC1223" s="148"/>
      <c r="AD1223" s="94"/>
      <c r="AE1223" s="94"/>
      <c r="AF1223" s="94"/>
      <c r="AG1223" s="94"/>
      <c r="AH1223" s="94"/>
      <c r="AI1223" s="94"/>
      <c r="AJ1223" s="94"/>
      <c r="AK1223" s="94"/>
      <c r="AL1223" s="94"/>
      <c r="AM1223" s="94"/>
      <c r="AN1223" s="94"/>
      <c r="AO1223" s="238"/>
      <c r="AP1223" s="426"/>
      <c r="AQ1223" s="223"/>
    </row>
    <row r="1224" spans="1:43" s="15" customFormat="1">
      <c r="A1224" s="105"/>
      <c r="B1224" s="105"/>
      <c r="D1224" s="97"/>
      <c r="E1224" s="156"/>
      <c r="I1224" s="148"/>
      <c r="J1224" s="148"/>
      <c r="K1224" s="148"/>
      <c r="L1224" s="148"/>
      <c r="M1224" s="148"/>
      <c r="N1224" s="148"/>
      <c r="O1224" s="148"/>
      <c r="AC1224" s="148"/>
      <c r="AD1224" s="94"/>
      <c r="AE1224" s="94"/>
      <c r="AF1224" s="94"/>
      <c r="AG1224" s="94"/>
      <c r="AH1224" s="94"/>
      <c r="AI1224" s="94"/>
      <c r="AJ1224" s="94"/>
      <c r="AK1224" s="94"/>
      <c r="AL1224" s="94"/>
      <c r="AM1224" s="94"/>
      <c r="AN1224" s="94"/>
      <c r="AO1224" s="238"/>
      <c r="AP1224" s="426"/>
      <c r="AQ1224" s="223"/>
    </row>
    <row r="1225" spans="1:43" s="15" customFormat="1">
      <c r="A1225" s="105"/>
      <c r="B1225" s="105"/>
      <c r="D1225" s="97"/>
      <c r="E1225" s="156"/>
      <c r="I1225" s="148"/>
      <c r="J1225" s="148"/>
      <c r="K1225" s="148"/>
      <c r="L1225" s="148"/>
      <c r="M1225" s="148"/>
      <c r="N1225" s="148"/>
      <c r="O1225" s="148"/>
      <c r="AC1225" s="148"/>
      <c r="AD1225" s="94"/>
      <c r="AE1225" s="94"/>
      <c r="AF1225" s="94"/>
      <c r="AG1225" s="94"/>
      <c r="AH1225" s="94"/>
      <c r="AI1225" s="94"/>
      <c r="AJ1225" s="94"/>
      <c r="AK1225" s="94"/>
      <c r="AL1225" s="94"/>
      <c r="AM1225" s="94"/>
      <c r="AN1225" s="94"/>
      <c r="AO1225" s="238"/>
      <c r="AP1225" s="426"/>
      <c r="AQ1225" s="223"/>
    </row>
    <row r="1226" spans="1:43" s="15" customFormat="1">
      <c r="A1226" s="105"/>
      <c r="B1226" s="105"/>
      <c r="D1226" s="97"/>
      <c r="E1226" s="156"/>
      <c r="I1226" s="148"/>
      <c r="J1226" s="148"/>
      <c r="K1226" s="148"/>
      <c r="L1226" s="148"/>
      <c r="M1226" s="148"/>
      <c r="N1226" s="148"/>
      <c r="O1226" s="148"/>
      <c r="AC1226" s="148"/>
      <c r="AD1226" s="94"/>
      <c r="AE1226" s="94"/>
      <c r="AF1226" s="94"/>
      <c r="AG1226" s="94"/>
      <c r="AH1226" s="94"/>
      <c r="AI1226" s="94"/>
      <c r="AJ1226" s="94"/>
      <c r="AK1226" s="94"/>
      <c r="AL1226" s="94"/>
      <c r="AM1226" s="94"/>
      <c r="AN1226" s="94"/>
      <c r="AO1226" s="238"/>
      <c r="AP1226" s="426"/>
      <c r="AQ1226" s="223"/>
    </row>
    <row r="1227" spans="1:43" s="15" customFormat="1">
      <c r="A1227" s="105"/>
      <c r="B1227" s="105"/>
      <c r="D1227" s="97"/>
      <c r="E1227" s="156"/>
      <c r="I1227" s="148"/>
      <c r="J1227" s="148"/>
      <c r="K1227" s="148"/>
      <c r="L1227" s="148"/>
      <c r="M1227" s="148"/>
      <c r="N1227" s="148"/>
      <c r="O1227" s="148"/>
      <c r="AC1227" s="148"/>
      <c r="AD1227" s="94"/>
      <c r="AE1227" s="94"/>
      <c r="AF1227" s="94"/>
      <c r="AG1227" s="94"/>
      <c r="AH1227" s="94"/>
      <c r="AI1227" s="94"/>
      <c r="AJ1227" s="94"/>
      <c r="AK1227" s="94"/>
      <c r="AL1227" s="94"/>
      <c r="AM1227" s="94"/>
      <c r="AN1227" s="94"/>
      <c r="AO1227" s="238"/>
      <c r="AP1227" s="426"/>
      <c r="AQ1227" s="223"/>
    </row>
    <row r="1228" spans="1:43" s="15" customFormat="1">
      <c r="A1228" s="105"/>
      <c r="B1228" s="105"/>
      <c r="D1228" s="97"/>
      <c r="E1228" s="156"/>
      <c r="I1228" s="148"/>
      <c r="J1228" s="148"/>
      <c r="K1228" s="148"/>
      <c r="L1228" s="148"/>
      <c r="M1228" s="148"/>
      <c r="N1228" s="148"/>
      <c r="O1228" s="148"/>
      <c r="AC1228" s="148"/>
      <c r="AD1228" s="94"/>
      <c r="AE1228" s="94"/>
      <c r="AF1228" s="94"/>
      <c r="AG1228" s="94"/>
      <c r="AH1228" s="94"/>
      <c r="AI1228" s="94"/>
      <c r="AJ1228" s="94"/>
      <c r="AK1228" s="94"/>
      <c r="AL1228" s="94"/>
      <c r="AM1228" s="94"/>
      <c r="AN1228" s="94"/>
      <c r="AO1228" s="238"/>
      <c r="AP1228" s="426"/>
      <c r="AQ1228" s="223"/>
    </row>
    <row r="1229" spans="1:43" s="15" customFormat="1">
      <c r="A1229" s="105"/>
      <c r="B1229" s="105"/>
      <c r="D1229" s="97"/>
      <c r="E1229" s="156"/>
      <c r="I1229" s="148"/>
      <c r="J1229" s="148"/>
      <c r="K1229" s="148"/>
      <c r="L1229" s="148"/>
      <c r="M1229" s="148"/>
      <c r="N1229" s="148"/>
      <c r="O1229" s="148"/>
      <c r="AC1229" s="148"/>
      <c r="AD1229" s="94"/>
      <c r="AE1229" s="94"/>
      <c r="AF1229" s="94"/>
      <c r="AG1229" s="94"/>
      <c r="AH1229" s="94"/>
      <c r="AI1229" s="94"/>
      <c r="AJ1229" s="94"/>
      <c r="AK1229" s="94"/>
      <c r="AL1229" s="94"/>
      <c r="AM1229" s="94"/>
      <c r="AN1229" s="94"/>
      <c r="AO1229" s="238"/>
      <c r="AP1229" s="426"/>
      <c r="AQ1229" s="223"/>
    </row>
    <row r="1230" spans="1:43" s="15" customFormat="1">
      <c r="A1230" s="105"/>
      <c r="B1230" s="105"/>
      <c r="D1230" s="97"/>
      <c r="E1230" s="156"/>
      <c r="I1230" s="148"/>
      <c r="J1230" s="148"/>
      <c r="K1230" s="148"/>
      <c r="L1230" s="148"/>
      <c r="M1230" s="148"/>
      <c r="N1230" s="148"/>
      <c r="O1230" s="148"/>
      <c r="AC1230" s="148"/>
      <c r="AD1230" s="94"/>
      <c r="AE1230" s="94"/>
      <c r="AF1230" s="94"/>
      <c r="AG1230" s="94"/>
      <c r="AH1230" s="94"/>
      <c r="AI1230" s="94"/>
      <c r="AJ1230" s="94"/>
      <c r="AK1230" s="94"/>
      <c r="AL1230" s="94"/>
      <c r="AM1230" s="94"/>
      <c r="AN1230" s="94"/>
      <c r="AO1230" s="238"/>
      <c r="AP1230" s="426"/>
      <c r="AQ1230" s="223"/>
    </row>
    <row r="1231" spans="1:43" s="15" customFormat="1">
      <c r="A1231" s="105"/>
      <c r="B1231" s="105"/>
      <c r="D1231" s="97"/>
      <c r="E1231" s="156"/>
      <c r="I1231" s="148"/>
      <c r="J1231" s="148"/>
      <c r="K1231" s="148"/>
      <c r="L1231" s="148"/>
      <c r="M1231" s="148"/>
      <c r="N1231" s="148"/>
      <c r="O1231" s="148"/>
      <c r="AC1231" s="148"/>
      <c r="AD1231" s="94"/>
      <c r="AE1231" s="94"/>
      <c r="AF1231" s="94"/>
      <c r="AG1231" s="94"/>
      <c r="AH1231" s="94"/>
      <c r="AI1231" s="94"/>
      <c r="AJ1231" s="94"/>
      <c r="AK1231" s="94"/>
      <c r="AL1231" s="94"/>
      <c r="AM1231" s="94"/>
      <c r="AN1231" s="94"/>
      <c r="AO1231" s="238"/>
      <c r="AP1231" s="426"/>
      <c r="AQ1231" s="223"/>
    </row>
    <row r="1232" spans="1:43" s="15" customFormat="1">
      <c r="A1232" s="105"/>
      <c r="B1232" s="105"/>
      <c r="D1232" s="97"/>
      <c r="E1232" s="156"/>
      <c r="I1232" s="148"/>
      <c r="J1232" s="148"/>
      <c r="K1232" s="148"/>
      <c r="L1232" s="148"/>
      <c r="M1232" s="148"/>
      <c r="N1232" s="148"/>
      <c r="O1232" s="148"/>
      <c r="AC1232" s="148"/>
      <c r="AD1232" s="94"/>
      <c r="AE1232" s="94"/>
      <c r="AF1232" s="94"/>
      <c r="AG1232" s="94"/>
      <c r="AH1232" s="94"/>
      <c r="AI1232" s="94"/>
      <c r="AJ1232" s="94"/>
      <c r="AK1232" s="94"/>
      <c r="AL1232" s="94"/>
      <c r="AM1232" s="94"/>
      <c r="AN1232" s="94"/>
      <c r="AO1232" s="238"/>
      <c r="AP1232" s="426"/>
      <c r="AQ1232" s="223"/>
    </row>
    <row r="1233" spans="1:43" s="15" customFormat="1">
      <c r="A1233" s="105"/>
      <c r="B1233" s="105"/>
      <c r="D1233" s="97"/>
      <c r="E1233" s="156"/>
      <c r="I1233" s="148"/>
      <c r="J1233" s="148"/>
      <c r="K1233" s="148"/>
      <c r="L1233" s="148"/>
      <c r="M1233" s="148"/>
      <c r="N1233" s="148"/>
      <c r="O1233" s="148"/>
      <c r="AC1233" s="148"/>
      <c r="AD1233" s="94"/>
      <c r="AE1233" s="94"/>
      <c r="AF1233" s="94"/>
      <c r="AG1233" s="94"/>
      <c r="AH1233" s="94"/>
      <c r="AI1233" s="94"/>
      <c r="AJ1233" s="94"/>
      <c r="AK1233" s="94"/>
      <c r="AL1233" s="94"/>
      <c r="AM1233" s="94"/>
      <c r="AN1233" s="94"/>
      <c r="AO1233" s="238"/>
      <c r="AP1233" s="426"/>
      <c r="AQ1233" s="223"/>
    </row>
    <row r="1234" spans="1:43" s="15" customFormat="1">
      <c r="A1234" s="105"/>
      <c r="B1234" s="105"/>
      <c r="D1234" s="97"/>
      <c r="E1234" s="156"/>
      <c r="I1234" s="148"/>
      <c r="J1234" s="148"/>
      <c r="K1234" s="148"/>
      <c r="L1234" s="148"/>
      <c r="M1234" s="148"/>
      <c r="N1234" s="148"/>
      <c r="O1234" s="148"/>
      <c r="AC1234" s="148"/>
      <c r="AD1234" s="94"/>
      <c r="AE1234" s="94"/>
      <c r="AF1234" s="94"/>
      <c r="AG1234" s="94"/>
      <c r="AH1234" s="94"/>
      <c r="AI1234" s="94"/>
      <c r="AJ1234" s="94"/>
      <c r="AK1234" s="94"/>
      <c r="AL1234" s="94"/>
      <c r="AM1234" s="94"/>
      <c r="AN1234" s="94"/>
      <c r="AO1234" s="238"/>
      <c r="AP1234" s="426"/>
      <c r="AQ1234" s="223"/>
    </row>
    <row r="1235" spans="1:43" s="15" customFormat="1">
      <c r="A1235" s="105"/>
      <c r="B1235" s="105"/>
      <c r="D1235" s="97"/>
      <c r="E1235" s="156"/>
      <c r="I1235" s="148"/>
      <c r="J1235" s="148"/>
      <c r="K1235" s="148"/>
      <c r="L1235" s="148"/>
      <c r="M1235" s="148"/>
      <c r="N1235" s="148"/>
      <c r="O1235" s="148"/>
      <c r="AC1235" s="148"/>
      <c r="AD1235" s="94"/>
      <c r="AE1235" s="94"/>
      <c r="AF1235" s="94"/>
      <c r="AG1235" s="94"/>
      <c r="AH1235" s="94"/>
      <c r="AI1235" s="94"/>
      <c r="AJ1235" s="94"/>
      <c r="AK1235" s="94"/>
      <c r="AL1235" s="94"/>
      <c r="AM1235" s="94"/>
      <c r="AN1235" s="94"/>
      <c r="AO1235" s="238"/>
      <c r="AP1235" s="426"/>
      <c r="AQ1235" s="223"/>
    </row>
    <row r="1236" spans="1:43" s="15" customFormat="1">
      <c r="A1236" s="105"/>
      <c r="B1236" s="105"/>
      <c r="D1236" s="97"/>
      <c r="E1236" s="156"/>
      <c r="I1236" s="148"/>
      <c r="J1236" s="148"/>
      <c r="K1236" s="148"/>
      <c r="L1236" s="148"/>
      <c r="M1236" s="148"/>
      <c r="N1236" s="148"/>
      <c r="O1236" s="148"/>
      <c r="AC1236" s="148"/>
      <c r="AD1236" s="94"/>
      <c r="AE1236" s="94"/>
      <c r="AF1236" s="94"/>
      <c r="AG1236" s="94"/>
      <c r="AH1236" s="94"/>
      <c r="AI1236" s="94"/>
      <c r="AJ1236" s="94"/>
      <c r="AK1236" s="94"/>
      <c r="AL1236" s="94"/>
      <c r="AM1236" s="94"/>
      <c r="AN1236" s="94"/>
      <c r="AO1236" s="238"/>
      <c r="AP1236" s="426"/>
      <c r="AQ1236" s="223"/>
    </row>
    <row r="1237" spans="1:43" s="15" customFormat="1">
      <c r="A1237" s="105"/>
      <c r="B1237" s="105"/>
      <c r="D1237" s="97"/>
      <c r="E1237" s="156"/>
      <c r="I1237" s="148"/>
      <c r="J1237" s="148"/>
      <c r="K1237" s="148"/>
      <c r="L1237" s="148"/>
      <c r="M1237" s="148"/>
      <c r="N1237" s="148"/>
      <c r="O1237" s="148"/>
      <c r="AC1237" s="148"/>
      <c r="AD1237" s="94"/>
      <c r="AE1237" s="94"/>
      <c r="AF1237" s="94"/>
      <c r="AG1237" s="94"/>
      <c r="AH1237" s="94"/>
      <c r="AI1237" s="94"/>
      <c r="AJ1237" s="94"/>
      <c r="AK1237" s="94"/>
      <c r="AL1237" s="94"/>
      <c r="AM1237" s="94"/>
      <c r="AN1237" s="94"/>
      <c r="AO1237" s="238"/>
      <c r="AP1237" s="426"/>
      <c r="AQ1237" s="223"/>
    </row>
    <row r="1238" spans="1:43" s="15" customFormat="1">
      <c r="A1238" s="105"/>
      <c r="B1238" s="105"/>
      <c r="D1238" s="97"/>
      <c r="E1238" s="156"/>
      <c r="I1238" s="148"/>
      <c r="J1238" s="148"/>
      <c r="K1238" s="148"/>
      <c r="L1238" s="148"/>
      <c r="M1238" s="148"/>
      <c r="N1238" s="148"/>
      <c r="O1238" s="148"/>
      <c r="AC1238" s="148"/>
      <c r="AD1238" s="94"/>
      <c r="AE1238" s="94"/>
      <c r="AF1238" s="94"/>
      <c r="AG1238" s="94"/>
      <c r="AH1238" s="94"/>
      <c r="AI1238" s="94"/>
      <c r="AJ1238" s="94"/>
      <c r="AK1238" s="94"/>
      <c r="AL1238" s="94"/>
      <c r="AM1238" s="94"/>
      <c r="AN1238" s="94"/>
      <c r="AO1238" s="238"/>
      <c r="AP1238" s="426"/>
      <c r="AQ1238" s="223"/>
    </row>
    <row r="1239" spans="1:43" s="15" customFormat="1">
      <c r="A1239" s="105"/>
      <c r="B1239" s="105"/>
      <c r="D1239" s="97"/>
      <c r="E1239" s="156"/>
      <c r="I1239" s="148"/>
      <c r="J1239" s="148"/>
      <c r="K1239" s="148"/>
      <c r="L1239" s="148"/>
      <c r="M1239" s="148"/>
      <c r="N1239" s="148"/>
      <c r="O1239" s="148"/>
      <c r="AC1239" s="148"/>
      <c r="AD1239" s="94"/>
      <c r="AE1239" s="94"/>
      <c r="AF1239" s="94"/>
      <c r="AG1239" s="94"/>
      <c r="AH1239" s="94"/>
      <c r="AI1239" s="94"/>
      <c r="AJ1239" s="94"/>
      <c r="AK1239" s="94"/>
      <c r="AL1239" s="94"/>
      <c r="AM1239" s="94"/>
      <c r="AN1239" s="94"/>
      <c r="AO1239" s="238"/>
      <c r="AP1239" s="426"/>
      <c r="AQ1239" s="223"/>
    </row>
    <row r="1240" spans="1:43" s="15" customFormat="1">
      <c r="A1240" s="105"/>
      <c r="B1240" s="105"/>
      <c r="D1240" s="97"/>
      <c r="E1240" s="156"/>
      <c r="I1240" s="148"/>
      <c r="J1240" s="148"/>
      <c r="K1240" s="148"/>
      <c r="L1240" s="148"/>
      <c r="M1240" s="148"/>
      <c r="N1240" s="148"/>
      <c r="O1240" s="148"/>
      <c r="AC1240" s="148"/>
      <c r="AD1240" s="94"/>
      <c r="AE1240" s="94"/>
      <c r="AF1240" s="94"/>
      <c r="AG1240" s="94"/>
      <c r="AH1240" s="94"/>
      <c r="AI1240" s="94"/>
      <c r="AJ1240" s="94"/>
      <c r="AK1240" s="94"/>
      <c r="AL1240" s="94"/>
      <c r="AM1240" s="94"/>
      <c r="AN1240" s="94"/>
      <c r="AO1240" s="238"/>
      <c r="AP1240" s="426"/>
      <c r="AQ1240" s="223"/>
    </row>
    <row r="1241" spans="1:43" s="15" customFormat="1">
      <c r="A1241" s="105"/>
      <c r="B1241" s="105"/>
      <c r="D1241" s="97"/>
      <c r="E1241" s="156"/>
      <c r="I1241" s="148"/>
      <c r="J1241" s="148"/>
      <c r="K1241" s="148"/>
      <c r="L1241" s="148"/>
      <c r="M1241" s="148"/>
      <c r="N1241" s="148"/>
      <c r="O1241" s="148"/>
      <c r="AC1241" s="148"/>
      <c r="AD1241" s="94"/>
      <c r="AE1241" s="94"/>
      <c r="AF1241" s="94"/>
      <c r="AG1241" s="94"/>
      <c r="AH1241" s="94"/>
      <c r="AI1241" s="94"/>
      <c r="AJ1241" s="94"/>
      <c r="AK1241" s="94"/>
      <c r="AL1241" s="94"/>
      <c r="AM1241" s="94"/>
      <c r="AN1241" s="94"/>
      <c r="AO1241" s="238"/>
      <c r="AP1241" s="426"/>
      <c r="AQ1241" s="223"/>
    </row>
    <row r="1242" spans="1:43" s="15" customFormat="1">
      <c r="A1242" s="105"/>
      <c r="B1242" s="105"/>
      <c r="D1242" s="97"/>
      <c r="E1242" s="156"/>
      <c r="I1242" s="148"/>
      <c r="J1242" s="148"/>
      <c r="K1242" s="148"/>
      <c r="L1242" s="148"/>
      <c r="M1242" s="148"/>
      <c r="N1242" s="148"/>
      <c r="O1242" s="148"/>
      <c r="AC1242" s="148"/>
      <c r="AD1242" s="94"/>
      <c r="AE1242" s="94"/>
      <c r="AF1242" s="94"/>
      <c r="AG1242" s="94"/>
      <c r="AH1242" s="94"/>
      <c r="AI1242" s="94"/>
      <c r="AJ1242" s="94"/>
      <c r="AK1242" s="94"/>
      <c r="AL1242" s="94"/>
      <c r="AM1242" s="94"/>
      <c r="AN1242" s="94"/>
      <c r="AO1242" s="238"/>
      <c r="AP1242" s="426"/>
      <c r="AQ1242" s="223"/>
    </row>
    <row r="1243" spans="1:43" s="15" customFormat="1">
      <c r="A1243" s="105"/>
      <c r="B1243" s="105"/>
      <c r="D1243" s="97"/>
      <c r="E1243" s="156"/>
      <c r="I1243" s="148"/>
      <c r="J1243" s="148"/>
      <c r="K1243" s="148"/>
      <c r="L1243" s="148"/>
      <c r="M1243" s="148"/>
      <c r="N1243" s="148"/>
      <c r="O1243" s="148"/>
      <c r="AC1243" s="148"/>
      <c r="AD1243" s="94"/>
      <c r="AE1243" s="94"/>
      <c r="AF1243" s="94"/>
      <c r="AG1243" s="94"/>
      <c r="AH1243" s="94"/>
      <c r="AI1243" s="94"/>
      <c r="AJ1243" s="94"/>
      <c r="AK1243" s="94"/>
      <c r="AL1243" s="94"/>
      <c r="AM1243" s="94"/>
      <c r="AN1243" s="94"/>
      <c r="AO1243" s="238"/>
      <c r="AP1243" s="426"/>
      <c r="AQ1243" s="223"/>
    </row>
    <row r="1244" spans="1:43" s="15" customFormat="1">
      <c r="A1244" s="105"/>
      <c r="B1244" s="105"/>
      <c r="D1244" s="97"/>
      <c r="E1244" s="156"/>
      <c r="I1244" s="148"/>
      <c r="J1244" s="148"/>
      <c r="K1244" s="148"/>
      <c r="L1244" s="148"/>
      <c r="M1244" s="148"/>
      <c r="N1244" s="148"/>
      <c r="O1244" s="148"/>
      <c r="AC1244" s="148"/>
      <c r="AD1244" s="94"/>
      <c r="AE1244" s="94"/>
      <c r="AF1244" s="94"/>
      <c r="AG1244" s="94"/>
      <c r="AH1244" s="94"/>
      <c r="AI1244" s="94"/>
      <c r="AJ1244" s="94"/>
      <c r="AK1244" s="94"/>
      <c r="AL1244" s="94"/>
      <c r="AM1244" s="94"/>
      <c r="AN1244" s="94"/>
      <c r="AO1244" s="238"/>
      <c r="AP1244" s="426"/>
      <c r="AQ1244" s="223"/>
    </row>
    <row r="1245" spans="1:43" s="15" customFormat="1">
      <c r="A1245" s="105"/>
      <c r="B1245" s="105"/>
      <c r="D1245" s="97"/>
      <c r="E1245" s="156"/>
      <c r="I1245" s="148"/>
      <c r="J1245" s="148"/>
      <c r="K1245" s="148"/>
      <c r="L1245" s="148"/>
      <c r="M1245" s="148"/>
      <c r="N1245" s="148"/>
      <c r="O1245" s="148"/>
      <c r="AC1245" s="148"/>
      <c r="AD1245" s="94"/>
      <c r="AE1245" s="94"/>
      <c r="AF1245" s="94"/>
      <c r="AG1245" s="94"/>
      <c r="AH1245" s="94"/>
      <c r="AI1245" s="94"/>
      <c r="AJ1245" s="94"/>
      <c r="AK1245" s="94"/>
      <c r="AL1245" s="94"/>
      <c r="AM1245" s="94"/>
      <c r="AN1245" s="94"/>
      <c r="AO1245" s="238"/>
      <c r="AP1245" s="426"/>
      <c r="AQ1245" s="223"/>
    </row>
    <row r="1246" spans="1:43" s="15" customFormat="1">
      <c r="A1246" s="105"/>
      <c r="B1246" s="105"/>
      <c r="D1246" s="97"/>
      <c r="E1246" s="156"/>
      <c r="I1246" s="148"/>
      <c r="J1246" s="148"/>
      <c r="K1246" s="148"/>
      <c r="L1246" s="148"/>
      <c r="M1246" s="148"/>
      <c r="N1246" s="148"/>
      <c r="O1246" s="148"/>
      <c r="AC1246" s="148"/>
      <c r="AD1246" s="94"/>
      <c r="AE1246" s="94"/>
      <c r="AF1246" s="94"/>
      <c r="AG1246" s="94"/>
      <c r="AH1246" s="94"/>
      <c r="AI1246" s="94"/>
      <c r="AJ1246" s="94"/>
      <c r="AK1246" s="94"/>
      <c r="AL1246" s="94"/>
      <c r="AM1246" s="94"/>
      <c r="AN1246" s="94"/>
      <c r="AO1246" s="238"/>
      <c r="AP1246" s="426"/>
      <c r="AQ1246" s="223"/>
    </row>
    <row r="1247" spans="1:43" s="15" customFormat="1">
      <c r="A1247" s="105"/>
      <c r="B1247" s="105"/>
      <c r="D1247" s="97"/>
      <c r="E1247" s="156"/>
      <c r="I1247" s="148"/>
      <c r="J1247" s="148"/>
      <c r="K1247" s="148"/>
      <c r="L1247" s="148"/>
      <c r="M1247" s="148"/>
      <c r="N1247" s="148"/>
      <c r="O1247" s="148"/>
      <c r="AC1247" s="148"/>
      <c r="AD1247" s="94"/>
      <c r="AE1247" s="94"/>
      <c r="AF1247" s="94"/>
      <c r="AG1247" s="94"/>
      <c r="AH1247" s="94"/>
      <c r="AI1247" s="94"/>
      <c r="AJ1247" s="94"/>
      <c r="AK1247" s="94"/>
      <c r="AL1247" s="94"/>
      <c r="AM1247" s="94"/>
      <c r="AN1247" s="94"/>
      <c r="AO1247" s="238"/>
      <c r="AP1247" s="426"/>
      <c r="AQ1247" s="223"/>
    </row>
    <row r="1248" spans="1:43" s="15" customFormat="1">
      <c r="A1248" s="105"/>
      <c r="B1248" s="105"/>
      <c r="D1248" s="97"/>
      <c r="E1248" s="156"/>
      <c r="I1248" s="148"/>
      <c r="J1248" s="148"/>
      <c r="K1248" s="148"/>
      <c r="L1248" s="148"/>
      <c r="M1248" s="148"/>
      <c r="N1248" s="148"/>
      <c r="O1248" s="148"/>
      <c r="AC1248" s="148"/>
      <c r="AD1248" s="94"/>
      <c r="AE1248" s="94"/>
      <c r="AF1248" s="94"/>
      <c r="AG1248" s="94"/>
      <c r="AH1248" s="94"/>
      <c r="AI1248" s="94"/>
      <c r="AJ1248" s="94"/>
      <c r="AK1248" s="94"/>
      <c r="AL1248" s="94"/>
      <c r="AM1248" s="94"/>
      <c r="AN1248" s="94"/>
      <c r="AO1248" s="238"/>
      <c r="AP1248" s="426"/>
      <c r="AQ1248" s="223"/>
    </row>
    <row r="1249" spans="1:43" s="15" customFormat="1">
      <c r="A1249" s="105"/>
      <c r="B1249" s="105"/>
      <c r="D1249" s="97"/>
      <c r="E1249" s="156"/>
      <c r="I1249" s="148"/>
      <c r="J1249" s="148"/>
      <c r="K1249" s="148"/>
      <c r="L1249" s="148"/>
      <c r="M1249" s="148"/>
      <c r="N1249" s="148"/>
      <c r="O1249" s="148"/>
      <c r="AC1249" s="148"/>
      <c r="AD1249" s="94"/>
      <c r="AE1249" s="94"/>
      <c r="AF1249" s="94"/>
      <c r="AG1249" s="94"/>
      <c r="AH1249" s="94"/>
      <c r="AI1249" s="94"/>
      <c r="AJ1249" s="94"/>
      <c r="AK1249" s="94"/>
      <c r="AL1249" s="94"/>
      <c r="AM1249" s="94"/>
      <c r="AN1249" s="94"/>
      <c r="AO1249" s="238"/>
      <c r="AP1249" s="426"/>
      <c r="AQ1249" s="223"/>
    </row>
    <row r="1250" spans="1:43" s="15" customFormat="1">
      <c r="A1250" s="105"/>
      <c r="B1250" s="105"/>
      <c r="D1250" s="97"/>
      <c r="E1250" s="156"/>
      <c r="I1250" s="148"/>
      <c r="J1250" s="148"/>
      <c r="K1250" s="148"/>
      <c r="L1250" s="148"/>
      <c r="M1250" s="148"/>
      <c r="N1250" s="148"/>
      <c r="O1250" s="148"/>
      <c r="AC1250" s="148"/>
      <c r="AD1250" s="94"/>
      <c r="AE1250" s="94"/>
      <c r="AF1250" s="94"/>
      <c r="AG1250" s="94"/>
      <c r="AH1250" s="94"/>
      <c r="AI1250" s="94"/>
      <c r="AJ1250" s="94"/>
      <c r="AK1250" s="94"/>
      <c r="AL1250" s="94"/>
      <c r="AM1250" s="94"/>
      <c r="AN1250" s="94"/>
      <c r="AO1250" s="238"/>
      <c r="AP1250" s="426"/>
      <c r="AQ1250" s="223"/>
    </row>
    <row r="1251" spans="1:43" s="15" customFormat="1">
      <c r="A1251" s="105"/>
      <c r="B1251" s="105"/>
      <c r="D1251" s="97"/>
      <c r="E1251" s="156"/>
      <c r="I1251" s="148"/>
      <c r="J1251" s="148"/>
      <c r="K1251" s="148"/>
      <c r="L1251" s="148"/>
      <c r="M1251" s="148"/>
      <c r="N1251" s="148"/>
      <c r="O1251" s="148"/>
      <c r="AC1251" s="148"/>
      <c r="AD1251" s="94"/>
      <c r="AE1251" s="94"/>
      <c r="AF1251" s="94"/>
      <c r="AG1251" s="94"/>
      <c r="AH1251" s="94"/>
      <c r="AI1251" s="94"/>
      <c r="AJ1251" s="94"/>
      <c r="AK1251" s="94"/>
      <c r="AL1251" s="94"/>
      <c r="AM1251" s="94"/>
      <c r="AN1251" s="94"/>
      <c r="AO1251" s="238"/>
      <c r="AP1251" s="426"/>
      <c r="AQ1251" s="223"/>
    </row>
    <row r="1252" spans="1:43" s="15" customFormat="1">
      <c r="A1252" s="105"/>
      <c r="B1252" s="105"/>
      <c r="D1252" s="97"/>
      <c r="E1252" s="156"/>
      <c r="I1252" s="148"/>
      <c r="J1252" s="148"/>
      <c r="K1252" s="148"/>
      <c r="L1252" s="148"/>
      <c r="M1252" s="148"/>
      <c r="N1252" s="148"/>
      <c r="O1252" s="148"/>
      <c r="AC1252" s="148"/>
      <c r="AD1252" s="94"/>
      <c r="AE1252" s="94"/>
      <c r="AF1252" s="94"/>
      <c r="AG1252" s="94"/>
      <c r="AH1252" s="94"/>
      <c r="AI1252" s="94"/>
      <c r="AJ1252" s="94"/>
      <c r="AK1252" s="94"/>
      <c r="AL1252" s="94"/>
      <c r="AM1252" s="94"/>
      <c r="AN1252" s="94"/>
      <c r="AO1252" s="238"/>
      <c r="AP1252" s="426"/>
      <c r="AQ1252" s="223"/>
    </row>
    <row r="1253" spans="1:43" s="15" customFormat="1">
      <c r="A1253" s="105"/>
      <c r="B1253" s="105"/>
      <c r="D1253" s="97"/>
      <c r="E1253" s="156"/>
      <c r="I1253" s="148"/>
      <c r="J1253" s="148"/>
      <c r="K1253" s="148"/>
      <c r="L1253" s="148"/>
      <c r="M1253" s="148"/>
      <c r="N1253" s="148"/>
      <c r="O1253" s="148"/>
      <c r="AC1253" s="148"/>
      <c r="AD1253" s="94"/>
      <c r="AE1253" s="94"/>
      <c r="AF1253" s="94"/>
      <c r="AG1253" s="94"/>
      <c r="AH1253" s="94"/>
      <c r="AI1253" s="94"/>
      <c r="AJ1253" s="94"/>
      <c r="AK1253" s="94"/>
      <c r="AL1253" s="94"/>
      <c r="AM1253" s="94"/>
      <c r="AN1253" s="94"/>
      <c r="AO1253" s="238"/>
      <c r="AP1253" s="426"/>
      <c r="AQ1253" s="223"/>
    </row>
    <row r="1254" spans="1:43" s="15" customFormat="1">
      <c r="A1254" s="105"/>
      <c r="B1254" s="105"/>
      <c r="D1254" s="97"/>
      <c r="E1254" s="156"/>
      <c r="I1254" s="148"/>
      <c r="J1254" s="148"/>
      <c r="K1254" s="148"/>
      <c r="L1254" s="148"/>
      <c r="M1254" s="148"/>
      <c r="N1254" s="148"/>
      <c r="O1254" s="148"/>
      <c r="AC1254" s="148"/>
      <c r="AD1254" s="94"/>
      <c r="AE1254" s="94"/>
      <c r="AF1254" s="94"/>
      <c r="AG1254" s="94"/>
      <c r="AH1254" s="94"/>
      <c r="AI1254" s="94"/>
      <c r="AJ1254" s="94"/>
      <c r="AK1254" s="94"/>
      <c r="AL1254" s="94"/>
      <c r="AM1254" s="94"/>
      <c r="AN1254" s="94"/>
      <c r="AO1254" s="238"/>
      <c r="AP1254" s="426"/>
      <c r="AQ1254" s="223"/>
    </row>
    <row r="1255" spans="1:43" s="15" customFormat="1">
      <c r="A1255" s="105"/>
      <c r="B1255" s="105"/>
      <c r="D1255" s="97"/>
      <c r="E1255" s="156"/>
      <c r="I1255" s="148"/>
      <c r="J1255" s="148"/>
      <c r="K1255" s="148"/>
      <c r="L1255" s="148"/>
      <c r="M1255" s="148"/>
      <c r="N1255" s="148"/>
      <c r="O1255" s="148"/>
      <c r="AC1255" s="148"/>
      <c r="AD1255" s="94"/>
      <c r="AE1255" s="94"/>
      <c r="AF1255" s="94"/>
      <c r="AG1255" s="94"/>
      <c r="AH1255" s="94"/>
      <c r="AI1255" s="94"/>
      <c r="AJ1255" s="94"/>
      <c r="AK1255" s="94"/>
      <c r="AL1255" s="94"/>
      <c r="AM1255" s="94"/>
      <c r="AN1255" s="94"/>
      <c r="AO1255" s="238"/>
      <c r="AP1255" s="426"/>
      <c r="AQ1255" s="223"/>
    </row>
    <row r="1256" spans="1:43" s="15" customFormat="1">
      <c r="A1256" s="105"/>
      <c r="B1256" s="105"/>
      <c r="D1256" s="97"/>
      <c r="E1256" s="156"/>
      <c r="I1256" s="148"/>
      <c r="J1256" s="148"/>
      <c r="K1256" s="148"/>
      <c r="L1256" s="148"/>
      <c r="M1256" s="148"/>
      <c r="N1256" s="148"/>
      <c r="O1256" s="148"/>
      <c r="AC1256" s="148"/>
      <c r="AD1256" s="94"/>
      <c r="AE1256" s="94"/>
      <c r="AF1256" s="94"/>
      <c r="AG1256" s="94"/>
      <c r="AH1256" s="94"/>
      <c r="AI1256" s="94"/>
      <c r="AJ1256" s="94"/>
      <c r="AK1256" s="94"/>
      <c r="AL1256" s="94"/>
      <c r="AM1256" s="94"/>
      <c r="AN1256" s="94"/>
      <c r="AO1256" s="238"/>
      <c r="AP1256" s="426"/>
      <c r="AQ1256" s="223"/>
    </row>
    <row r="1257" spans="1:43" s="15" customFormat="1">
      <c r="A1257" s="105"/>
      <c r="B1257" s="105"/>
      <c r="D1257" s="97"/>
      <c r="E1257" s="156"/>
      <c r="I1257" s="148"/>
      <c r="J1257" s="148"/>
      <c r="K1257" s="148"/>
      <c r="L1257" s="148"/>
      <c r="M1257" s="148"/>
      <c r="N1257" s="148"/>
      <c r="O1257" s="148"/>
      <c r="AC1257" s="148"/>
      <c r="AD1257" s="94"/>
      <c r="AE1257" s="94"/>
      <c r="AF1257" s="94"/>
      <c r="AG1257" s="94"/>
      <c r="AH1257" s="94"/>
      <c r="AI1257" s="94"/>
      <c r="AJ1257" s="94"/>
      <c r="AK1257" s="94"/>
      <c r="AL1257" s="94"/>
      <c r="AM1257" s="94"/>
      <c r="AN1257" s="94"/>
      <c r="AO1257" s="238"/>
      <c r="AP1257" s="426"/>
      <c r="AQ1257" s="223"/>
    </row>
    <row r="1258" spans="1:43" s="15" customFormat="1">
      <c r="A1258" s="105"/>
      <c r="B1258" s="105"/>
      <c r="D1258" s="97"/>
      <c r="E1258" s="156"/>
      <c r="I1258" s="148"/>
      <c r="J1258" s="148"/>
      <c r="K1258" s="148"/>
      <c r="L1258" s="148"/>
      <c r="M1258" s="148"/>
      <c r="N1258" s="148"/>
      <c r="O1258" s="148"/>
      <c r="AC1258" s="148"/>
      <c r="AD1258" s="94"/>
      <c r="AE1258" s="94"/>
      <c r="AF1258" s="94"/>
      <c r="AG1258" s="94"/>
      <c r="AH1258" s="94"/>
      <c r="AI1258" s="94"/>
      <c r="AJ1258" s="94"/>
      <c r="AK1258" s="94"/>
      <c r="AL1258" s="94"/>
      <c r="AM1258" s="94"/>
      <c r="AN1258" s="94"/>
      <c r="AO1258" s="238"/>
      <c r="AP1258" s="426"/>
      <c r="AQ1258" s="223"/>
    </row>
    <row r="1259" spans="1:43" s="15" customFormat="1">
      <c r="A1259" s="105"/>
      <c r="B1259" s="105"/>
      <c r="D1259" s="97"/>
      <c r="E1259" s="156"/>
      <c r="I1259" s="148"/>
      <c r="J1259" s="148"/>
      <c r="K1259" s="148"/>
      <c r="L1259" s="148"/>
      <c r="M1259" s="148"/>
      <c r="N1259" s="148"/>
      <c r="O1259" s="148"/>
      <c r="AC1259" s="148"/>
      <c r="AD1259" s="94"/>
      <c r="AE1259" s="94"/>
      <c r="AF1259" s="94"/>
      <c r="AG1259" s="94"/>
      <c r="AH1259" s="94"/>
      <c r="AI1259" s="94"/>
      <c r="AJ1259" s="94"/>
      <c r="AK1259" s="94"/>
      <c r="AL1259" s="94"/>
      <c r="AM1259" s="94"/>
      <c r="AN1259" s="94"/>
      <c r="AO1259" s="238"/>
      <c r="AP1259" s="426"/>
      <c r="AQ1259" s="223"/>
    </row>
    <row r="1260" spans="1:43" s="15" customFormat="1">
      <c r="A1260" s="105"/>
      <c r="B1260" s="105"/>
      <c r="D1260" s="97"/>
      <c r="E1260" s="156"/>
      <c r="I1260" s="148"/>
      <c r="J1260" s="148"/>
      <c r="K1260" s="148"/>
      <c r="L1260" s="148"/>
      <c r="M1260" s="148"/>
      <c r="N1260" s="148"/>
      <c r="O1260" s="148"/>
      <c r="AC1260" s="148"/>
      <c r="AD1260" s="94"/>
      <c r="AE1260" s="94"/>
      <c r="AF1260" s="94"/>
      <c r="AG1260" s="94"/>
      <c r="AH1260" s="94"/>
      <c r="AI1260" s="94"/>
      <c r="AJ1260" s="94"/>
      <c r="AK1260" s="94"/>
      <c r="AL1260" s="94"/>
      <c r="AM1260" s="94"/>
      <c r="AN1260" s="94"/>
      <c r="AO1260" s="238"/>
      <c r="AP1260" s="426"/>
      <c r="AQ1260" s="223"/>
    </row>
    <row r="1261" spans="1:43" s="15" customFormat="1">
      <c r="A1261" s="105"/>
      <c r="B1261" s="105"/>
      <c r="D1261" s="97"/>
      <c r="E1261" s="156"/>
      <c r="I1261" s="148"/>
      <c r="J1261" s="148"/>
      <c r="K1261" s="148"/>
      <c r="L1261" s="148"/>
      <c r="M1261" s="148"/>
      <c r="N1261" s="148"/>
      <c r="O1261" s="148"/>
      <c r="AC1261" s="148"/>
      <c r="AD1261" s="94"/>
      <c r="AE1261" s="94"/>
      <c r="AF1261" s="94"/>
      <c r="AG1261" s="94"/>
      <c r="AH1261" s="94"/>
      <c r="AI1261" s="94"/>
      <c r="AJ1261" s="94"/>
      <c r="AK1261" s="94"/>
      <c r="AL1261" s="94"/>
      <c r="AM1261" s="94"/>
      <c r="AN1261" s="94"/>
      <c r="AO1261" s="238"/>
      <c r="AP1261" s="426"/>
      <c r="AQ1261" s="223"/>
    </row>
    <row r="1262" spans="1:43" s="15" customFormat="1">
      <c r="A1262" s="105"/>
      <c r="B1262" s="105"/>
      <c r="D1262" s="97"/>
      <c r="E1262" s="156"/>
      <c r="I1262" s="148"/>
      <c r="J1262" s="148"/>
      <c r="K1262" s="148"/>
      <c r="L1262" s="148"/>
      <c r="M1262" s="148"/>
      <c r="N1262" s="148"/>
      <c r="O1262" s="148"/>
      <c r="AC1262" s="148"/>
      <c r="AD1262" s="94"/>
      <c r="AE1262" s="94"/>
      <c r="AF1262" s="94"/>
      <c r="AG1262" s="94"/>
      <c r="AH1262" s="94"/>
      <c r="AI1262" s="94"/>
      <c r="AJ1262" s="94"/>
      <c r="AK1262" s="94"/>
      <c r="AL1262" s="94"/>
      <c r="AM1262" s="94"/>
      <c r="AN1262" s="94"/>
      <c r="AO1262" s="238"/>
      <c r="AP1262" s="426"/>
      <c r="AQ1262" s="223"/>
    </row>
    <row r="1263" spans="1:43" s="15" customFormat="1">
      <c r="A1263" s="105"/>
      <c r="B1263" s="105"/>
      <c r="D1263" s="97"/>
      <c r="E1263" s="156"/>
      <c r="I1263" s="148"/>
      <c r="J1263" s="148"/>
      <c r="K1263" s="148"/>
      <c r="L1263" s="148"/>
      <c r="M1263" s="148"/>
      <c r="N1263" s="148"/>
      <c r="O1263" s="148"/>
      <c r="AC1263" s="148"/>
      <c r="AD1263" s="94"/>
      <c r="AE1263" s="94"/>
      <c r="AF1263" s="94"/>
      <c r="AG1263" s="94"/>
      <c r="AH1263" s="94"/>
      <c r="AI1263" s="94"/>
      <c r="AJ1263" s="94"/>
      <c r="AK1263" s="94"/>
      <c r="AL1263" s="94"/>
      <c r="AM1263" s="94"/>
      <c r="AN1263" s="94"/>
      <c r="AO1263" s="238"/>
      <c r="AP1263" s="426"/>
      <c r="AQ1263" s="223"/>
    </row>
    <row r="1264" spans="1:43" s="15" customFormat="1">
      <c r="A1264" s="105"/>
      <c r="B1264" s="105"/>
      <c r="D1264" s="97"/>
      <c r="E1264" s="156"/>
      <c r="I1264" s="148"/>
      <c r="J1264" s="148"/>
      <c r="K1264" s="148"/>
      <c r="L1264" s="148"/>
      <c r="M1264" s="148"/>
      <c r="N1264" s="148"/>
      <c r="O1264" s="148"/>
      <c r="AC1264" s="148"/>
      <c r="AD1264" s="94"/>
      <c r="AE1264" s="94"/>
      <c r="AF1264" s="94"/>
      <c r="AG1264" s="94"/>
      <c r="AH1264" s="94"/>
      <c r="AI1264" s="94"/>
      <c r="AJ1264" s="94"/>
      <c r="AK1264" s="94"/>
      <c r="AL1264" s="94"/>
      <c r="AM1264" s="94"/>
      <c r="AN1264" s="94"/>
      <c r="AO1264" s="238"/>
      <c r="AP1264" s="426"/>
      <c r="AQ1264" s="223"/>
    </row>
    <row r="1265" spans="1:43" s="15" customFormat="1">
      <c r="A1265" s="105"/>
      <c r="B1265" s="105"/>
      <c r="D1265" s="97"/>
      <c r="E1265" s="156"/>
      <c r="I1265" s="148"/>
      <c r="J1265" s="148"/>
      <c r="K1265" s="148"/>
      <c r="L1265" s="148"/>
      <c r="M1265" s="148"/>
      <c r="N1265" s="148"/>
      <c r="O1265" s="148"/>
      <c r="AC1265" s="148"/>
      <c r="AD1265" s="94"/>
      <c r="AE1265" s="94"/>
      <c r="AF1265" s="94"/>
      <c r="AG1265" s="94"/>
      <c r="AH1265" s="94"/>
      <c r="AI1265" s="94"/>
      <c r="AJ1265" s="94"/>
      <c r="AK1265" s="94"/>
      <c r="AL1265" s="94"/>
      <c r="AM1265" s="94"/>
      <c r="AN1265" s="94"/>
      <c r="AO1265" s="238"/>
      <c r="AP1265" s="426"/>
      <c r="AQ1265" s="223"/>
    </row>
    <row r="1266" spans="1:43" s="15" customFormat="1">
      <c r="A1266" s="105"/>
      <c r="B1266" s="105"/>
      <c r="D1266" s="97"/>
      <c r="E1266" s="156"/>
      <c r="I1266" s="148"/>
      <c r="J1266" s="148"/>
      <c r="K1266" s="148"/>
      <c r="L1266" s="148"/>
      <c r="M1266" s="148"/>
      <c r="N1266" s="148"/>
      <c r="O1266" s="148"/>
      <c r="AC1266" s="148"/>
      <c r="AD1266" s="94"/>
      <c r="AE1266" s="94"/>
      <c r="AF1266" s="94"/>
      <c r="AG1266" s="94"/>
      <c r="AH1266" s="94"/>
      <c r="AI1266" s="94"/>
      <c r="AJ1266" s="94"/>
      <c r="AK1266" s="94"/>
      <c r="AL1266" s="94"/>
      <c r="AM1266" s="94"/>
      <c r="AN1266" s="94"/>
      <c r="AO1266" s="238"/>
      <c r="AP1266" s="426"/>
      <c r="AQ1266" s="223"/>
    </row>
    <row r="1267" spans="1:43" s="15" customFormat="1">
      <c r="A1267" s="105"/>
      <c r="B1267" s="105"/>
      <c r="D1267" s="97"/>
      <c r="E1267" s="156"/>
      <c r="I1267" s="148"/>
      <c r="J1267" s="148"/>
      <c r="K1267" s="148"/>
      <c r="L1267" s="148"/>
      <c r="M1267" s="148"/>
      <c r="N1267" s="148"/>
      <c r="O1267" s="148"/>
      <c r="AC1267" s="148"/>
      <c r="AD1267" s="94"/>
      <c r="AE1267" s="94"/>
      <c r="AF1267" s="94"/>
      <c r="AG1267" s="94"/>
      <c r="AH1267" s="94"/>
      <c r="AI1267" s="94"/>
      <c r="AJ1267" s="94"/>
      <c r="AK1267" s="94"/>
      <c r="AL1267" s="94"/>
      <c r="AM1267" s="94"/>
      <c r="AN1267" s="94"/>
      <c r="AO1267" s="238"/>
      <c r="AP1267" s="426"/>
      <c r="AQ1267" s="223"/>
    </row>
    <row r="1268" spans="1:43" s="15" customFormat="1">
      <c r="A1268" s="105"/>
      <c r="B1268" s="105"/>
      <c r="D1268" s="97"/>
      <c r="E1268" s="156"/>
      <c r="I1268" s="148"/>
      <c r="J1268" s="148"/>
      <c r="K1268" s="148"/>
      <c r="L1268" s="148"/>
      <c r="M1268" s="148"/>
      <c r="N1268" s="148"/>
      <c r="O1268" s="148"/>
      <c r="AC1268" s="148"/>
      <c r="AD1268" s="94"/>
      <c r="AE1268" s="94"/>
      <c r="AF1268" s="94"/>
      <c r="AG1268" s="94"/>
      <c r="AH1268" s="94"/>
      <c r="AI1268" s="94"/>
      <c r="AJ1268" s="94"/>
      <c r="AK1268" s="94"/>
      <c r="AL1268" s="94"/>
      <c r="AM1268" s="94"/>
      <c r="AN1268" s="94"/>
      <c r="AO1268" s="238"/>
      <c r="AP1268" s="426"/>
      <c r="AQ1268" s="223"/>
    </row>
    <row r="1269" spans="1:43" s="15" customFormat="1">
      <c r="A1269" s="105"/>
      <c r="B1269" s="105"/>
      <c r="D1269" s="97"/>
      <c r="E1269" s="156"/>
      <c r="I1269" s="148"/>
      <c r="J1269" s="148"/>
      <c r="K1269" s="148"/>
      <c r="L1269" s="148"/>
      <c r="M1269" s="148"/>
      <c r="N1269" s="148"/>
      <c r="O1269" s="148"/>
      <c r="AC1269" s="148"/>
      <c r="AD1269" s="94"/>
      <c r="AE1269" s="94"/>
      <c r="AF1269" s="94"/>
      <c r="AG1269" s="94"/>
      <c r="AH1269" s="94"/>
      <c r="AI1269" s="94"/>
      <c r="AJ1269" s="94"/>
      <c r="AK1269" s="94"/>
      <c r="AL1269" s="94"/>
      <c r="AM1269" s="94"/>
      <c r="AN1269" s="94"/>
      <c r="AO1269" s="238"/>
      <c r="AP1269" s="426"/>
      <c r="AQ1269" s="223"/>
    </row>
    <row r="1270" spans="1:43" s="15" customFormat="1">
      <c r="A1270" s="105"/>
      <c r="B1270" s="105"/>
      <c r="D1270" s="97"/>
      <c r="E1270" s="156"/>
      <c r="I1270" s="148"/>
      <c r="J1270" s="148"/>
      <c r="K1270" s="148"/>
      <c r="L1270" s="148"/>
      <c r="M1270" s="148"/>
      <c r="N1270" s="148"/>
      <c r="O1270" s="148"/>
      <c r="AC1270" s="148"/>
      <c r="AD1270" s="94"/>
      <c r="AE1270" s="94"/>
      <c r="AF1270" s="94"/>
      <c r="AG1270" s="94"/>
      <c r="AH1270" s="94"/>
      <c r="AI1270" s="94"/>
      <c r="AJ1270" s="94"/>
      <c r="AK1270" s="94"/>
      <c r="AL1270" s="94"/>
      <c r="AM1270" s="94"/>
      <c r="AN1270" s="94"/>
      <c r="AO1270" s="238"/>
      <c r="AP1270" s="426"/>
      <c r="AQ1270" s="223"/>
    </row>
    <row r="1271" spans="1:43" s="15" customFormat="1">
      <c r="A1271" s="105"/>
      <c r="B1271" s="105"/>
      <c r="D1271" s="97"/>
      <c r="E1271" s="156"/>
      <c r="I1271" s="148"/>
      <c r="J1271" s="148"/>
      <c r="K1271" s="148"/>
      <c r="L1271" s="148"/>
      <c r="M1271" s="148"/>
      <c r="N1271" s="148"/>
      <c r="O1271" s="148"/>
      <c r="AC1271" s="148"/>
      <c r="AD1271" s="94"/>
      <c r="AE1271" s="94"/>
      <c r="AF1271" s="94"/>
      <c r="AG1271" s="94"/>
      <c r="AH1271" s="94"/>
      <c r="AI1271" s="94"/>
      <c r="AJ1271" s="94"/>
      <c r="AK1271" s="94"/>
      <c r="AL1271" s="94"/>
      <c r="AM1271" s="94"/>
      <c r="AN1271" s="94"/>
      <c r="AO1271" s="238"/>
      <c r="AP1271" s="426"/>
      <c r="AQ1271" s="223"/>
    </row>
    <row r="1272" spans="1:43" s="15" customFormat="1">
      <c r="A1272" s="105"/>
      <c r="B1272" s="105"/>
      <c r="D1272" s="97"/>
      <c r="E1272" s="156"/>
      <c r="I1272" s="148"/>
      <c r="J1272" s="148"/>
      <c r="K1272" s="148"/>
      <c r="L1272" s="148"/>
      <c r="M1272" s="148"/>
      <c r="N1272" s="148"/>
      <c r="O1272" s="148"/>
      <c r="AC1272" s="148"/>
      <c r="AD1272" s="94"/>
      <c r="AE1272" s="94"/>
      <c r="AF1272" s="94"/>
      <c r="AG1272" s="94"/>
      <c r="AH1272" s="94"/>
      <c r="AI1272" s="94"/>
      <c r="AJ1272" s="94"/>
      <c r="AK1272" s="94"/>
      <c r="AL1272" s="94"/>
      <c r="AM1272" s="94"/>
      <c r="AN1272" s="94"/>
      <c r="AO1272" s="238"/>
      <c r="AP1272" s="426"/>
      <c r="AQ1272" s="223"/>
    </row>
    <row r="1273" spans="1:43" s="15" customFormat="1">
      <c r="A1273" s="105"/>
      <c r="B1273" s="105"/>
      <c r="D1273" s="97"/>
      <c r="E1273" s="156"/>
      <c r="I1273" s="148"/>
      <c r="J1273" s="148"/>
      <c r="K1273" s="148"/>
      <c r="L1273" s="148"/>
      <c r="M1273" s="148"/>
      <c r="N1273" s="148"/>
      <c r="O1273" s="148"/>
      <c r="AC1273" s="148"/>
      <c r="AD1273" s="94"/>
      <c r="AE1273" s="94"/>
      <c r="AF1273" s="94"/>
      <c r="AG1273" s="94"/>
      <c r="AH1273" s="94"/>
      <c r="AI1273" s="94"/>
      <c r="AJ1273" s="94"/>
      <c r="AK1273" s="94"/>
      <c r="AL1273" s="94"/>
      <c r="AM1273" s="94"/>
      <c r="AN1273" s="94"/>
      <c r="AO1273" s="238"/>
      <c r="AP1273" s="426"/>
      <c r="AQ1273" s="223"/>
    </row>
    <row r="1274" spans="1:43" s="15" customFormat="1">
      <c r="A1274" s="105"/>
      <c r="B1274" s="105"/>
      <c r="D1274" s="97"/>
      <c r="E1274" s="156"/>
      <c r="I1274" s="148"/>
      <c r="J1274" s="148"/>
      <c r="K1274" s="148"/>
      <c r="L1274" s="148"/>
      <c r="M1274" s="148"/>
      <c r="N1274" s="148"/>
      <c r="O1274" s="148"/>
      <c r="AC1274" s="148"/>
      <c r="AD1274" s="94"/>
      <c r="AE1274" s="94"/>
      <c r="AF1274" s="94"/>
      <c r="AG1274" s="94"/>
      <c r="AH1274" s="94"/>
      <c r="AI1274" s="94"/>
      <c r="AJ1274" s="94"/>
      <c r="AK1274" s="94"/>
      <c r="AL1274" s="94"/>
      <c r="AM1274" s="94"/>
      <c r="AN1274" s="94"/>
      <c r="AO1274" s="238"/>
      <c r="AP1274" s="426"/>
      <c r="AQ1274" s="223"/>
    </row>
    <row r="1275" spans="1:43" s="15" customFormat="1">
      <c r="A1275" s="105"/>
      <c r="B1275" s="105"/>
      <c r="D1275" s="97"/>
      <c r="E1275" s="156"/>
      <c r="I1275" s="148"/>
      <c r="J1275" s="148"/>
      <c r="K1275" s="148"/>
      <c r="L1275" s="148"/>
      <c r="M1275" s="148"/>
      <c r="N1275" s="148"/>
      <c r="O1275" s="148"/>
      <c r="AC1275" s="148"/>
      <c r="AD1275" s="94"/>
      <c r="AE1275" s="94"/>
      <c r="AF1275" s="94"/>
      <c r="AG1275" s="94"/>
      <c r="AH1275" s="94"/>
      <c r="AI1275" s="94"/>
      <c r="AJ1275" s="94"/>
      <c r="AK1275" s="94"/>
      <c r="AL1275" s="94"/>
      <c r="AM1275" s="94"/>
      <c r="AN1275" s="94"/>
      <c r="AO1275" s="238"/>
      <c r="AP1275" s="426"/>
      <c r="AQ1275" s="223"/>
    </row>
    <row r="1276" spans="1:43" s="15" customFormat="1">
      <c r="A1276" s="105"/>
      <c r="B1276" s="105"/>
      <c r="D1276" s="97"/>
      <c r="E1276" s="156"/>
      <c r="I1276" s="148"/>
      <c r="J1276" s="148"/>
      <c r="K1276" s="148"/>
      <c r="L1276" s="148"/>
      <c r="M1276" s="148"/>
      <c r="N1276" s="148"/>
      <c r="O1276" s="148"/>
      <c r="AC1276" s="148"/>
      <c r="AD1276" s="94"/>
      <c r="AE1276" s="94"/>
      <c r="AF1276" s="94"/>
      <c r="AG1276" s="94"/>
      <c r="AH1276" s="94"/>
      <c r="AI1276" s="94"/>
      <c r="AJ1276" s="94"/>
      <c r="AK1276" s="94"/>
      <c r="AL1276" s="94"/>
      <c r="AM1276" s="94"/>
      <c r="AN1276" s="94"/>
      <c r="AO1276" s="238"/>
      <c r="AP1276" s="426"/>
      <c r="AQ1276" s="223"/>
    </row>
    <row r="1277" spans="1:43" s="15" customFormat="1">
      <c r="A1277" s="105"/>
      <c r="B1277" s="105"/>
      <c r="D1277" s="97"/>
      <c r="E1277" s="156"/>
      <c r="I1277" s="148"/>
      <c r="J1277" s="148"/>
      <c r="K1277" s="148"/>
      <c r="L1277" s="148"/>
      <c r="M1277" s="148"/>
      <c r="N1277" s="148"/>
      <c r="O1277" s="148"/>
      <c r="AC1277" s="148"/>
      <c r="AD1277" s="94"/>
      <c r="AE1277" s="94"/>
      <c r="AF1277" s="94"/>
      <c r="AG1277" s="94"/>
      <c r="AH1277" s="94"/>
      <c r="AI1277" s="94"/>
      <c r="AJ1277" s="94"/>
      <c r="AK1277" s="94"/>
      <c r="AL1277" s="94"/>
      <c r="AM1277" s="94"/>
      <c r="AN1277" s="94"/>
      <c r="AO1277" s="238"/>
      <c r="AP1277" s="426"/>
      <c r="AQ1277" s="223"/>
    </row>
    <row r="1278" spans="1:43" s="15" customFormat="1">
      <c r="A1278" s="105"/>
      <c r="B1278" s="105"/>
      <c r="D1278" s="97"/>
      <c r="E1278" s="156"/>
      <c r="I1278" s="148"/>
      <c r="J1278" s="148"/>
      <c r="K1278" s="148"/>
      <c r="L1278" s="148"/>
      <c r="M1278" s="148"/>
      <c r="N1278" s="148"/>
      <c r="O1278" s="148"/>
      <c r="AC1278" s="148"/>
      <c r="AD1278" s="94"/>
      <c r="AE1278" s="94"/>
      <c r="AF1278" s="94"/>
      <c r="AG1278" s="94"/>
      <c r="AH1278" s="94"/>
      <c r="AI1278" s="94"/>
      <c r="AJ1278" s="94"/>
      <c r="AK1278" s="94"/>
      <c r="AL1278" s="94"/>
      <c r="AM1278" s="94"/>
      <c r="AN1278" s="94"/>
      <c r="AO1278" s="238"/>
      <c r="AP1278" s="426"/>
      <c r="AQ1278" s="223"/>
    </row>
    <row r="1279" spans="1:43" s="15" customFormat="1">
      <c r="A1279" s="105"/>
      <c r="B1279" s="105"/>
      <c r="D1279" s="97"/>
      <c r="E1279" s="156"/>
      <c r="I1279" s="148"/>
      <c r="J1279" s="148"/>
      <c r="K1279" s="148"/>
      <c r="L1279" s="148"/>
      <c r="M1279" s="148"/>
      <c r="N1279" s="148"/>
      <c r="O1279" s="148"/>
      <c r="AC1279" s="148"/>
      <c r="AD1279" s="94"/>
      <c r="AE1279" s="94"/>
      <c r="AF1279" s="94"/>
      <c r="AG1279" s="94"/>
      <c r="AH1279" s="94"/>
      <c r="AI1279" s="94"/>
      <c r="AJ1279" s="94"/>
      <c r="AK1279" s="94"/>
      <c r="AL1279" s="94"/>
      <c r="AM1279" s="94"/>
      <c r="AN1279" s="94"/>
      <c r="AO1279" s="238"/>
      <c r="AP1279" s="426"/>
      <c r="AQ1279" s="223"/>
    </row>
    <row r="1280" spans="1:43" s="15" customFormat="1">
      <c r="A1280" s="105"/>
      <c r="B1280" s="105"/>
      <c r="D1280" s="97"/>
      <c r="E1280" s="156"/>
      <c r="I1280" s="148"/>
      <c r="J1280" s="148"/>
      <c r="K1280" s="148"/>
      <c r="L1280" s="148"/>
      <c r="M1280" s="148"/>
      <c r="N1280" s="148"/>
      <c r="O1280" s="148"/>
      <c r="AC1280" s="148"/>
      <c r="AD1280" s="94"/>
      <c r="AE1280" s="94"/>
      <c r="AF1280" s="94"/>
      <c r="AG1280" s="94"/>
      <c r="AH1280" s="94"/>
      <c r="AI1280" s="94"/>
      <c r="AJ1280" s="94"/>
      <c r="AK1280" s="94"/>
      <c r="AL1280" s="94"/>
      <c r="AM1280" s="94"/>
      <c r="AN1280" s="94"/>
      <c r="AO1280" s="238"/>
      <c r="AP1280" s="426"/>
      <c r="AQ1280" s="223"/>
    </row>
    <row r="1281" spans="1:43" s="15" customFormat="1">
      <c r="A1281" s="105"/>
      <c r="B1281" s="105"/>
      <c r="D1281" s="97"/>
      <c r="E1281" s="156"/>
      <c r="I1281" s="148"/>
      <c r="J1281" s="148"/>
      <c r="K1281" s="148"/>
      <c r="L1281" s="148"/>
      <c r="M1281" s="148"/>
      <c r="N1281" s="148"/>
      <c r="O1281" s="148"/>
      <c r="AC1281" s="148"/>
      <c r="AD1281" s="94"/>
      <c r="AE1281" s="94"/>
      <c r="AF1281" s="94"/>
      <c r="AG1281" s="94"/>
      <c r="AH1281" s="94"/>
      <c r="AI1281" s="94"/>
      <c r="AJ1281" s="94"/>
      <c r="AK1281" s="94"/>
      <c r="AL1281" s="94"/>
      <c r="AM1281" s="94"/>
      <c r="AN1281" s="94"/>
      <c r="AO1281" s="238"/>
      <c r="AP1281" s="426"/>
      <c r="AQ1281" s="223"/>
    </row>
    <row r="1282" spans="1:43" s="15" customFormat="1">
      <c r="A1282" s="105"/>
      <c r="B1282" s="105"/>
      <c r="D1282" s="97"/>
      <c r="E1282" s="156"/>
      <c r="I1282" s="148"/>
      <c r="J1282" s="148"/>
      <c r="K1282" s="148"/>
      <c r="L1282" s="148"/>
      <c r="M1282" s="148"/>
      <c r="N1282" s="148"/>
      <c r="O1282" s="148"/>
      <c r="AC1282" s="148"/>
      <c r="AD1282" s="94"/>
      <c r="AE1282" s="94"/>
      <c r="AF1282" s="94"/>
      <c r="AG1282" s="94"/>
      <c r="AH1282" s="94"/>
      <c r="AI1282" s="94"/>
      <c r="AJ1282" s="94"/>
      <c r="AK1282" s="94"/>
      <c r="AL1282" s="94"/>
      <c r="AM1282" s="94"/>
      <c r="AN1282" s="94"/>
      <c r="AO1282" s="238"/>
      <c r="AP1282" s="426"/>
      <c r="AQ1282" s="223"/>
    </row>
    <row r="1283" spans="1:43" s="15" customFormat="1">
      <c r="A1283" s="105"/>
      <c r="B1283" s="105"/>
      <c r="D1283" s="97"/>
      <c r="E1283" s="156"/>
      <c r="I1283" s="148"/>
      <c r="J1283" s="148"/>
      <c r="K1283" s="148"/>
      <c r="L1283" s="148"/>
      <c r="M1283" s="148"/>
      <c r="N1283" s="148"/>
      <c r="O1283" s="148"/>
      <c r="AC1283" s="148"/>
      <c r="AD1283" s="94"/>
      <c r="AE1283" s="94"/>
      <c r="AF1283" s="94"/>
      <c r="AG1283" s="94"/>
      <c r="AH1283" s="94"/>
      <c r="AI1283" s="94"/>
      <c r="AJ1283" s="94"/>
      <c r="AK1283" s="94"/>
      <c r="AL1283" s="94"/>
      <c r="AM1283" s="94"/>
      <c r="AN1283" s="94"/>
      <c r="AO1283" s="238"/>
      <c r="AP1283" s="426"/>
      <c r="AQ1283" s="223"/>
    </row>
    <row r="1284" spans="1:43" s="15" customFormat="1">
      <c r="A1284" s="105"/>
      <c r="B1284" s="105"/>
      <c r="D1284" s="97"/>
      <c r="E1284" s="156"/>
      <c r="I1284" s="148"/>
      <c r="J1284" s="148"/>
      <c r="K1284" s="148"/>
      <c r="L1284" s="148"/>
      <c r="M1284" s="148"/>
      <c r="N1284" s="148"/>
      <c r="O1284" s="148"/>
      <c r="AC1284" s="148"/>
      <c r="AD1284" s="94"/>
      <c r="AE1284" s="94"/>
      <c r="AF1284" s="94"/>
      <c r="AG1284" s="94"/>
      <c r="AH1284" s="94"/>
      <c r="AI1284" s="94"/>
      <c r="AJ1284" s="94"/>
      <c r="AK1284" s="94"/>
      <c r="AL1284" s="94"/>
      <c r="AM1284" s="94"/>
      <c r="AN1284" s="94"/>
      <c r="AO1284" s="238"/>
      <c r="AP1284" s="426"/>
      <c r="AQ1284" s="223"/>
    </row>
    <row r="1285" spans="1:43" s="15" customFormat="1">
      <c r="A1285" s="105"/>
      <c r="B1285" s="105"/>
      <c r="D1285" s="97"/>
      <c r="E1285" s="156"/>
      <c r="I1285" s="148"/>
      <c r="J1285" s="148"/>
      <c r="K1285" s="148"/>
      <c r="L1285" s="148"/>
      <c r="M1285" s="148"/>
      <c r="N1285" s="148"/>
      <c r="O1285" s="148"/>
      <c r="AC1285" s="148"/>
      <c r="AD1285" s="94"/>
      <c r="AE1285" s="94"/>
      <c r="AF1285" s="94"/>
      <c r="AG1285" s="94"/>
      <c r="AH1285" s="94"/>
      <c r="AI1285" s="94"/>
      <c r="AJ1285" s="94"/>
      <c r="AK1285" s="94"/>
      <c r="AL1285" s="94"/>
      <c r="AM1285" s="94"/>
      <c r="AN1285" s="94"/>
      <c r="AO1285" s="238"/>
      <c r="AP1285" s="426"/>
      <c r="AQ1285" s="223"/>
    </row>
    <row r="1286" spans="1:43" s="15" customFormat="1">
      <c r="A1286" s="105"/>
      <c r="B1286" s="105"/>
      <c r="D1286" s="97"/>
      <c r="E1286" s="156"/>
      <c r="I1286" s="148"/>
      <c r="J1286" s="148"/>
      <c r="K1286" s="148"/>
      <c r="L1286" s="148"/>
      <c r="M1286" s="148"/>
      <c r="N1286" s="148"/>
      <c r="O1286" s="148"/>
      <c r="AC1286" s="148"/>
      <c r="AD1286" s="94"/>
      <c r="AE1286" s="94"/>
      <c r="AF1286" s="94"/>
      <c r="AG1286" s="94"/>
      <c r="AH1286" s="94"/>
      <c r="AI1286" s="94"/>
      <c r="AJ1286" s="94"/>
      <c r="AK1286" s="94"/>
      <c r="AL1286" s="94"/>
      <c r="AM1286" s="94"/>
      <c r="AN1286" s="94"/>
      <c r="AO1286" s="238"/>
      <c r="AP1286" s="426"/>
      <c r="AQ1286" s="223"/>
    </row>
    <row r="1287" spans="1:43" s="15" customFormat="1">
      <c r="A1287" s="105"/>
      <c r="B1287" s="105"/>
      <c r="D1287" s="97"/>
      <c r="E1287" s="156"/>
      <c r="I1287" s="148"/>
      <c r="J1287" s="148"/>
      <c r="K1287" s="148"/>
      <c r="L1287" s="148"/>
      <c r="M1287" s="148"/>
      <c r="N1287" s="148"/>
      <c r="O1287" s="148"/>
      <c r="AC1287" s="148"/>
      <c r="AD1287" s="94"/>
      <c r="AE1287" s="94"/>
      <c r="AF1287" s="94"/>
      <c r="AG1287" s="94"/>
      <c r="AH1287" s="94"/>
      <c r="AI1287" s="94"/>
      <c r="AJ1287" s="94"/>
      <c r="AK1287" s="94"/>
      <c r="AL1287" s="94"/>
      <c r="AM1287" s="94"/>
      <c r="AN1287" s="94"/>
      <c r="AO1287" s="238"/>
      <c r="AP1287" s="426"/>
      <c r="AQ1287" s="223"/>
    </row>
    <row r="1288" spans="1:43" s="15" customFormat="1">
      <c r="A1288" s="105"/>
      <c r="B1288" s="105"/>
      <c r="D1288" s="97"/>
      <c r="E1288" s="156"/>
      <c r="I1288" s="148"/>
      <c r="J1288" s="148"/>
      <c r="K1288" s="148"/>
      <c r="L1288" s="148"/>
      <c r="M1288" s="148"/>
      <c r="N1288" s="148"/>
      <c r="O1288" s="148"/>
      <c r="AC1288" s="148"/>
      <c r="AD1288" s="94"/>
      <c r="AE1288" s="94"/>
      <c r="AF1288" s="94"/>
      <c r="AG1288" s="94"/>
      <c r="AH1288" s="94"/>
      <c r="AI1288" s="94"/>
      <c r="AJ1288" s="94"/>
      <c r="AK1288" s="94"/>
      <c r="AL1288" s="94"/>
      <c r="AM1288" s="94"/>
      <c r="AN1288" s="94"/>
      <c r="AO1288" s="238"/>
      <c r="AP1288" s="426"/>
      <c r="AQ1288" s="223"/>
    </row>
    <row r="1289" spans="1:43" s="15" customFormat="1">
      <c r="A1289" s="105"/>
      <c r="B1289" s="105"/>
      <c r="D1289" s="97"/>
      <c r="E1289" s="156"/>
      <c r="I1289" s="148"/>
      <c r="J1289" s="148"/>
      <c r="K1289" s="148"/>
      <c r="L1289" s="148"/>
      <c r="M1289" s="148"/>
      <c r="N1289" s="148"/>
      <c r="O1289" s="148"/>
      <c r="AC1289" s="148"/>
      <c r="AD1289" s="94"/>
      <c r="AE1289" s="94"/>
      <c r="AF1289" s="94"/>
      <c r="AG1289" s="94"/>
      <c r="AH1289" s="94"/>
      <c r="AI1289" s="94"/>
      <c r="AJ1289" s="94"/>
      <c r="AK1289" s="94"/>
      <c r="AL1289" s="94"/>
      <c r="AM1289" s="94"/>
      <c r="AN1289" s="94"/>
      <c r="AO1289" s="238"/>
      <c r="AP1289" s="426"/>
      <c r="AQ1289" s="223"/>
    </row>
    <row r="1290" spans="1:43" s="15" customFormat="1">
      <c r="A1290" s="105"/>
      <c r="B1290" s="105"/>
      <c r="D1290" s="97"/>
      <c r="E1290" s="156"/>
      <c r="I1290" s="148"/>
      <c r="J1290" s="148"/>
      <c r="K1290" s="148"/>
      <c r="L1290" s="148"/>
      <c r="M1290" s="148"/>
      <c r="N1290" s="148"/>
      <c r="O1290" s="148"/>
      <c r="AC1290" s="148"/>
      <c r="AD1290" s="94"/>
      <c r="AE1290" s="94"/>
      <c r="AF1290" s="94"/>
      <c r="AG1290" s="94"/>
      <c r="AH1290" s="94"/>
      <c r="AI1290" s="94"/>
      <c r="AJ1290" s="94"/>
      <c r="AK1290" s="94"/>
      <c r="AL1290" s="94"/>
      <c r="AM1290" s="94"/>
      <c r="AN1290" s="94"/>
      <c r="AO1290" s="238"/>
      <c r="AP1290" s="426"/>
      <c r="AQ1290" s="223"/>
    </row>
    <row r="1291" spans="1:43" s="15" customFormat="1">
      <c r="A1291" s="105"/>
      <c r="B1291" s="105"/>
      <c r="D1291" s="97"/>
      <c r="E1291" s="156"/>
      <c r="I1291" s="148"/>
      <c r="J1291" s="148"/>
      <c r="K1291" s="148"/>
      <c r="L1291" s="148"/>
      <c r="M1291" s="148"/>
      <c r="N1291" s="148"/>
      <c r="O1291" s="148"/>
      <c r="AC1291" s="148"/>
      <c r="AD1291" s="94"/>
      <c r="AE1291" s="94"/>
      <c r="AF1291" s="94"/>
      <c r="AG1291" s="94"/>
      <c r="AH1291" s="94"/>
      <c r="AI1291" s="94"/>
      <c r="AJ1291" s="94"/>
      <c r="AK1291" s="94"/>
      <c r="AL1291" s="94"/>
      <c r="AM1291" s="94"/>
      <c r="AN1291" s="94"/>
      <c r="AO1291" s="238"/>
      <c r="AP1291" s="426"/>
      <c r="AQ1291" s="223"/>
    </row>
    <row r="1292" spans="1:43" s="15" customFormat="1">
      <c r="A1292" s="105"/>
      <c r="B1292" s="105"/>
      <c r="D1292" s="97"/>
      <c r="E1292" s="156"/>
      <c r="I1292" s="148"/>
      <c r="J1292" s="148"/>
      <c r="K1292" s="148"/>
      <c r="L1292" s="148"/>
      <c r="M1292" s="148"/>
      <c r="N1292" s="148"/>
      <c r="O1292" s="148"/>
      <c r="AC1292" s="148"/>
      <c r="AD1292" s="94"/>
      <c r="AE1292" s="94"/>
      <c r="AF1292" s="94"/>
      <c r="AG1292" s="94"/>
      <c r="AH1292" s="94"/>
      <c r="AI1292" s="94"/>
      <c r="AJ1292" s="94"/>
      <c r="AK1292" s="94"/>
      <c r="AL1292" s="94"/>
      <c r="AM1292" s="94"/>
      <c r="AN1292" s="94"/>
      <c r="AO1292" s="238"/>
      <c r="AP1292" s="426"/>
      <c r="AQ1292" s="223"/>
    </row>
    <row r="1293" spans="1:43" s="15" customFormat="1">
      <c r="A1293" s="105"/>
      <c r="B1293" s="105"/>
      <c r="D1293" s="97"/>
      <c r="E1293" s="156"/>
      <c r="I1293" s="148"/>
      <c r="J1293" s="148"/>
      <c r="K1293" s="148"/>
      <c r="L1293" s="148"/>
      <c r="M1293" s="148"/>
      <c r="N1293" s="148"/>
      <c r="O1293" s="148"/>
      <c r="AC1293" s="148"/>
      <c r="AD1293" s="94"/>
      <c r="AE1293" s="94"/>
      <c r="AF1293" s="94"/>
      <c r="AG1293" s="94"/>
      <c r="AH1293" s="94"/>
      <c r="AI1293" s="94"/>
      <c r="AJ1293" s="94"/>
      <c r="AK1293" s="94"/>
      <c r="AL1293" s="94"/>
      <c r="AM1293" s="94"/>
      <c r="AN1293" s="94"/>
      <c r="AO1293" s="238"/>
      <c r="AP1293" s="426"/>
      <c r="AQ1293" s="223"/>
    </row>
    <row r="1294" spans="1:43" s="15" customFormat="1">
      <c r="A1294" s="105"/>
      <c r="B1294" s="105"/>
      <c r="D1294" s="97"/>
      <c r="E1294" s="156"/>
      <c r="I1294" s="148"/>
      <c r="J1294" s="148"/>
      <c r="K1294" s="148"/>
      <c r="L1294" s="148"/>
      <c r="M1294" s="148"/>
      <c r="N1294" s="148"/>
      <c r="O1294" s="148"/>
      <c r="AC1294" s="148"/>
      <c r="AD1294" s="94"/>
      <c r="AE1294" s="94"/>
      <c r="AF1294" s="94"/>
      <c r="AG1294" s="94"/>
      <c r="AH1294" s="94"/>
      <c r="AI1294" s="94"/>
      <c r="AJ1294" s="94"/>
      <c r="AK1294" s="94"/>
      <c r="AL1294" s="94"/>
      <c r="AM1294" s="94"/>
      <c r="AN1294" s="94"/>
      <c r="AO1294" s="238"/>
      <c r="AP1294" s="426"/>
      <c r="AQ1294" s="223"/>
    </row>
    <row r="1295" spans="1:43" s="15" customFormat="1">
      <c r="A1295" s="105"/>
      <c r="B1295" s="105"/>
      <c r="D1295" s="97"/>
      <c r="E1295" s="156"/>
      <c r="I1295" s="148"/>
      <c r="J1295" s="148"/>
      <c r="K1295" s="148"/>
      <c r="L1295" s="148"/>
      <c r="M1295" s="148"/>
      <c r="N1295" s="148"/>
      <c r="O1295" s="148"/>
      <c r="AC1295" s="148"/>
      <c r="AD1295" s="94"/>
      <c r="AE1295" s="94"/>
      <c r="AF1295" s="94"/>
      <c r="AG1295" s="94"/>
      <c r="AH1295" s="94"/>
      <c r="AI1295" s="94"/>
      <c r="AJ1295" s="94"/>
      <c r="AK1295" s="94"/>
      <c r="AL1295" s="94"/>
      <c r="AM1295" s="94"/>
      <c r="AN1295" s="94"/>
      <c r="AO1295" s="238"/>
      <c r="AP1295" s="426"/>
      <c r="AQ1295" s="223"/>
    </row>
    <row r="1296" spans="1:43" s="15" customFormat="1">
      <c r="A1296" s="105"/>
      <c r="B1296" s="105"/>
      <c r="D1296" s="97"/>
      <c r="E1296" s="156"/>
      <c r="I1296" s="148"/>
      <c r="J1296" s="148"/>
      <c r="K1296" s="148"/>
      <c r="L1296" s="148"/>
      <c r="M1296" s="148"/>
      <c r="N1296" s="148"/>
      <c r="O1296" s="148"/>
      <c r="AC1296" s="148"/>
      <c r="AD1296" s="94"/>
      <c r="AE1296" s="94"/>
      <c r="AF1296" s="94"/>
      <c r="AG1296" s="94"/>
      <c r="AH1296" s="94"/>
      <c r="AI1296" s="94"/>
      <c r="AJ1296" s="94"/>
      <c r="AK1296" s="94"/>
      <c r="AL1296" s="94"/>
      <c r="AM1296" s="94"/>
      <c r="AN1296" s="94"/>
      <c r="AO1296" s="238"/>
      <c r="AP1296" s="426"/>
      <c r="AQ1296" s="223"/>
    </row>
    <row r="1297" spans="1:43" s="15" customFormat="1">
      <c r="A1297" s="105"/>
      <c r="B1297" s="105"/>
      <c r="D1297" s="97"/>
      <c r="E1297" s="156"/>
      <c r="I1297" s="148"/>
      <c r="J1297" s="148"/>
      <c r="K1297" s="148"/>
      <c r="L1297" s="148"/>
      <c r="M1297" s="148"/>
      <c r="N1297" s="148"/>
      <c r="O1297" s="148"/>
      <c r="AC1297" s="148"/>
      <c r="AD1297" s="94"/>
      <c r="AE1297" s="94"/>
      <c r="AF1297" s="94"/>
      <c r="AG1297" s="94"/>
      <c r="AH1297" s="94"/>
      <c r="AI1297" s="94"/>
      <c r="AJ1297" s="94"/>
      <c r="AK1297" s="94"/>
      <c r="AL1297" s="94"/>
      <c r="AM1297" s="94"/>
      <c r="AN1297" s="94"/>
      <c r="AO1297" s="238"/>
      <c r="AP1297" s="426"/>
      <c r="AQ1297" s="223"/>
    </row>
    <row r="1298" spans="1:43" s="15" customFormat="1">
      <c r="A1298" s="105"/>
      <c r="B1298" s="105"/>
      <c r="D1298" s="97"/>
      <c r="E1298" s="156"/>
      <c r="I1298" s="148"/>
      <c r="J1298" s="148"/>
      <c r="K1298" s="148"/>
      <c r="L1298" s="148"/>
      <c r="M1298" s="148"/>
      <c r="N1298" s="148"/>
      <c r="O1298" s="148"/>
      <c r="AC1298" s="148"/>
      <c r="AD1298" s="94"/>
      <c r="AE1298" s="94"/>
      <c r="AF1298" s="94"/>
      <c r="AG1298" s="94"/>
      <c r="AH1298" s="94"/>
      <c r="AI1298" s="94"/>
      <c r="AJ1298" s="94"/>
      <c r="AK1298" s="94"/>
      <c r="AL1298" s="94"/>
      <c r="AM1298" s="94"/>
      <c r="AN1298" s="94"/>
      <c r="AO1298" s="238"/>
      <c r="AP1298" s="426"/>
      <c r="AQ1298" s="223"/>
    </row>
    <row r="1299" spans="1:43" s="15" customFormat="1">
      <c r="A1299" s="105"/>
      <c r="B1299" s="105"/>
      <c r="D1299" s="97"/>
      <c r="E1299" s="156"/>
      <c r="I1299" s="148"/>
      <c r="J1299" s="148"/>
      <c r="K1299" s="148"/>
      <c r="L1299" s="148"/>
      <c r="M1299" s="148"/>
      <c r="N1299" s="148"/>
      <c r="O1299" s="148"/>
      <c r="AC1299" s="148"/>
      <c r="AD1299" s="94"/>
      <c r="AE1299" s="94"/>
      <c r="AF1299" s="94"/>
      <c r="AG1299" s="94"/>
      <c r="AH1299" s="94"/>
      <c r="AI1299" s="94"/>
      <c r="AJ1299" s="94"/>
      <c r="AK1299" s="94"/>
      <c r="AL1299" s="94"/>
      <c r="AM1299" s="94"/>
      <c r="AN1299" s="94"/>
      <c r="AO1299" s="238"/>
      <c r="AP1299" s="426"/>
      <c r="AQ1299" s="223"/>
    </row>
    <row r="1300" spans="1:43" s="15" customFormat="1">
      <c r="A1300" s="105"/>
      <c r="B1300" s="105"/>
      <c r="D1300" s="97"/>
      <c r="E1300" s="156"/>
      <c r="I1300" s="148"/>
      <c r="J1300" s="148"/>
      <c r="K1300" s="148"/>
      <c r="L1300" s="148"/>
      <c r="M1300" s="148"/>
      <c r="N1300" s="148"/>
      <c r="O1300" s="148"/>
      <c r="AC1300" s="148"/>
      <c r="AD1300" s="94"/>
      <c r="AE1300" s="94"/>
      <c r="AF1300" s="94"/>
      <c r="AG1300" s="94"/>
      <c r="AH1300" s="94"/>
      <c r="AI1300" s="94"/>
      <c r="AJ1300" s="94"/>
      <c r="AK1300" s="94"/>
      <c r="AL1300" s="94"/>
      <c r="AM1300" s="94"/>
      <c r="AN1300" s="94"/>
      <c r="AO1300" s="238"/>
      <c r="AP1300" s="426"/>
      <c r="AQ1300" s="223"/>
    </row>
    <row r="1301" spans="1:43" s="15" customFormat="1">
      <c r="A1301" s="105"/>
      <c r="B1301" s="105"/>
      <c r="D1301" s="97"/>
      <c r="E1301" s="156"/>
      <c r="I1301" s="148"/>
      <c r="J1301" s="148"/>
      <c r="K1301" s="148"/>
      <c r="L1301" s="148"/>
      <c r="M1301" s="148"/>
      <c r="N1301" s="148"/>
      <c r="O1301" s="148"/>
      <c r="AC1301" s="148"/>
      <c r="AD1301" s="94"/>
      <c r="AE1301" s="94"/>
      <c r="AF1301" s="94"/>
      <c r="AG1301" s="94"/>
      <c r="AH1301" s="94"/>
      <c r="AI1301" s="94"/>
      <c r="AJ1301" s="94"/>
      <c r="AK1301" s="94"/>
      <c r="AL1301" s="94"/>
      <c r="AM1301" s="94"/>
      <c r="AN1301" s="94"/>
      <c r="AO1301" s="238"/>
      <c r="AP1301" s="426"/>
      <c r="AQ1301" s="223"/>
    </row>
    <row r="1302" spans="1:43" s="15" customFormat="1">
      <c r="A1302" s="105"/>
      <c r="B1302" s="105"/>
      <c r="D1302" s="97"/>
      <c r="E1302" s="156"/>
      <c r="I1302" s="148"/>
      <c r="J1302" s="148"/>
      <c r="K1302" s="148"/>
      <c r="L1302" s="148"/>
      <c r="M1302" s="148"/>
      <c r="N1302" s="148"/>
      <c r="O1302" s="148"/>
      <c r="AC1302" s="148"/>
      <c r="AD1302" s="94"/>
      <c r="AE1302" s="94"/>
      <c r="AF1302" s="94"/>
      <c r="AG1302" s="94"/>
      <c r="AH1302" s="94"/>
      <c r="AI1302" s="94"/>
      <c r="AJ1302" s="94"/>
      <c r="AK1302" s="94"/>
      <c r="AL1302" s="94"/>
      <c r="AM1302" s="94"/>
      <c r="AN1302" s="94"/>
      <c r="AO1302" s="238"/>
      <c r="AP1302" s="426"/>
      <c r="AQ1302" s="223"/>
    </row>
    <row r="1303" spans="1:43" s="15" customFormat="1">
      <c r="A1303" s="105"/>
      <c r="B1303" s="105"/>
      <c r="D1303" s="97"/>
      <c r="E1303" s="156"/>
      <c r="I1303" s="148"/>
      <c r="J1303" s="148"/>
      <c r="K1303" s="148"/>
      <c r="L1303" s="148"/>
      <c r="M1303" s="148"/>
      <c r="N1303" s="148"/>
      <c r="O1303" s="148"/>
      <c r="AC1303" s="148"/>
      <c r="AD1303" s="94"/>
      <c r="AE1303" s="94"/>
      <c r="AF1303" s="94"/>
      <c r="AG1303" s="94"/>
      <c r="AH1303" s="94"/>
      <c r="AI1303" s="94"/>
      <c r="AJ1303" s="94"/>
      <c r="AK1303" s="94"/>
      <c r="AL1303" s="94"/>
      <c r="AM1303" s="94"/>
      <c r="AN1303" s="94"/>
      <c r="AO1303" s="238"/>
      <c r="AP1303" s="426"/>
      <c r="AQ1303" s="223"/>
    </row>
    <row r="1304" spans="1:43" s="15" customFormat="1">
      <c r="A1304" s="105"/>
      <c r="B1304" s="105"/>
      <c r="D1304" s="97"/>
      <c r="E1304" s="156"/>
      <c r="I1304" s="148"/>
      <c r="J1304" s="148"/>
      <c r="K1304" s="148"/>
      <c r="L1304" s="148"/>
      <c r="M1304" s="148"/>
      <c r="N1304" s="148"/>
      <c r="O1304" s="148"/>
      <c r="AC1304" s="148"/>
      <c r="AD1304" s="94"/>
      <c r="AE1304" s="94"/>
      <c r="AF1304" s="94"/>
      <c r="AG1304" s="94"/>
      <c r="AH1304" s="94"/>
      <c r="AI1304" s="94"/>
      <c r="AJ1304" s="94"/>
      <c r="AK1304" s="94"/>
      <c r="AL1304" s="94"/>
      <c r="AM1304" s="94"/>
      <c r="AN1304" s="94"/>
      <c r="AO1304" s="238"/>
      <c r="AP1304" s="426"/>
      <c r="AQ1304" s="223"/>
    </row>
    <row r="1305" spans="1:43" s="15" customFormat="1">
      <c r="A1305" s="105"/>
      <c r="B1305" s="105"/>
      <c r="D1305" s="97"/>
      <c r="E1305" s="156"/>
      <c r="I1305" s="148"/>
      <c r="J1305" s="148"/>
      <c r="K1305" s="148"/>
      <c r="L1305" s="148"/>
      <c r="M1305" s="148"/>
      <c r="N1305" s="148"/>
      <c r="O1305" s="148"/>
      <c r="AC1305" s="148"/>
      <c r="AD1305" s="94"/>
      <c r="AE1305" s="94"/>
      <c r="AF1305" s="94"/>
      <c r="AG1305" s="94"/>
      <c r="AH1305" s="94"/>
      <c r="AI1305" s="94"/>
      <c r="AJ1305" s="94"/>
      <c r="AK1305" s="94"/>
      <c r="AL1305" s="94"/>
      <c r="AM1305" s="94"/>
      <c r="AN1305" s="94"/>
      <c r="AO1305" s="238"/>
      <c r="AP1305" s="426"/>
      <c r="AQ1305" s="223"/>
    </row>
    <row r="1306" spans="1:43" s="15" customFormat="1">
      <c r="A1306" s="105"/>
      <c r="B1306" s="105"/>
      <c r="D1306" s="97"/>
      <c r="E1306" s="156"/>
      <c r="I1306" s="148"/>
      <c r="J1306" s="148"/>
      <c r="K1306" s="148"/>
      <c r="L1306" s="148"/>
      <c r="M1306" s="148"/>
      <c r="N1306" s="148"/>
      <c r="O1306" s="148"/>
      <c r="AC1306" s="148"/>
      <c r="AD1306" s="94"/>
      <c r="AE1306" s="94"/>
      <c r="AF1306" s="94"/>
      <c r="AG1306" s="94"/>
      <c r="AH1306" s="94"/>
      <c r="AI1306" s="94"/>
      <c r="AJ1306" s="94"/>
      <c r="AK1306" s="94"/>
      <c r="AL1306" s="94"/>
      <c r="AM1306" s="94"/>
      <c r="AN1306" s="94"/>
      <c r="AO1306" s="238"/>
      <c r="AP1306" s="426"/>
      <c r="AQ1306" s="223"/>
    </row>
    <row r="1307" spans="1:43" s="15" customFormat="1">
      <c r="A1307" s="105"/>
      <c r="B1307" s="105"/>
      <c r="D1307" s="97"/>
      <c r="E1307" s="156"/>
      <c r="I1307" s="148"/>
      <c r="J1307" s="148"/>
      <c r="K1307" s="148"/>
      <c r="L1307" s="148"/>
      <c r="M1307" s="148"/>
      <c r="N1307" s="148"/>
      <c r="O1307" s="148"/>
      <c r="AC1307" s="148"/>
      <c r="AD1307" s="94"/>
      <c r="AE1307" s="94"/>
      <c r="AF1307" s="94"/>
      <c r="AG1307" s="94"/>
      <c r="AH1307" s="94"/>
      <c r="AI1307" s="94"/>
      <c r="AJ1307" s="94"/>
      <c r="AK1307" s="94"/>
      <c r="AL1307" s="94"/>
      <c r="AM1307" s="94"/>
      <c r="AN1307" s="94"/>
      <c r="AO1307" s="238"/>
      <c r="AP1307" s="426"/>
      <c r="AQ1307" s="223"/>
    </row>
    <row r="1308" spans="1:43" s="15" customFormat="1">
      <c r="A1308" s="105"/>
      <c r="B1308" s="105"/>
      <c r="D1308" s="97"/>
      <c r="E1308" s="156"/>
      <c r="I1308" s="148"/>
      <c r="J1308" s="148"/>
      <c r="K1308" s="148"/>
      <c r="L1308" s="148"/>
      <c r="M1308" s="148"/>
      <c r="N1308" s="148"/>
      <c r="O1308" s="148"/>
      <c r="AC1308" s="148"/>
      <c r="AD1308" s="94"/>
      <c r="AE1308" s="94"/>
      <c r="AF1308" s="94"/>
      <c r="AG1308" s="94"/>
      <c r="AH1308" s="94"/>
      <c r="AI1308" s="94"/>
      <c r="AJ1308" s="94"/>
      <c r="AK1308" s="94"/>
      <c r="AL1308" s="94"/>
      <c r="AM1308" s="94"/>
      <c r="AN1308" s="94"/>
      <c r="AO1308" s="238"/>
      <c r="AP1308" s="426"/>
      <c r="AQ1308" s="223"/>
    </row>
    <row r="1309" spans="1:43" s="15" customFormat="1">
      <c r="A1309" s="105"/>
      <c r="B1309" s="105"/>
      <c r="D1309" s="97"/>
      <c r="E1309" s="156"/>
      <c r="I1309" s="148"/>
      <c r="J1309" s="148"/>
      <c r="K1309" s="148"/>
      <c r="L1309" s="148"/>
      <c r="M1309" s="148"/>
      <c r="N1309" s="148"/>
      <c r="O1309" s="148"/>
      <c r="AC1309" s="148"/>
      <c r="AD1309" s="94"/>
      <c r="AE1309" s="94"/>
      <c r="AF1309" s="94"/>
      <c r="AG1309" s="94"/>
      <c r="AH1309" s="94"/>
      <c r="AI1309" s="94"/>
      <c r="AJ1309" s="94"/>
      <c r="AK1309" s="94"/>
      <c r="AL1309" s="94"/>
      <c r="AM1309" s="94"/>
      <c r="AN1309" s="94"/>
      <c r="AO1309" s="238"/>
      <c r="AP1309" s="426"/>
      <c r="AQ1309" s="223"/>
    </row>
    <row r="1310" spans="1:43" s="15" customFormat="1">
      <c r="A1310" s="105"/>
      <c r="B1310" s="105"/>
      <c r="D1310" s="97"/>
      <c r="E1310" s="156"/>
      <c r="I1310" s="148"/>
      <c r="J1310" s="148"/>
      <c r="K1310" s="148"/>
      <c r="L1310" s="148"/>
      <c r="M1310" s="148"/>
      <c r="N1310" s="148"/>
      <c r="O1310" s="148"/>
      <c r="AC1310" s="148"/>
      <c r="AD1310" s="94"/>
      <c r="AE1310" s="94"/>
      <c r="AF1310" s="94"/>
      <c r="AG1310" s="94"/>
      <c r="AH1310" s="94"/>
      <c r="AI1310" s="94"/>
      <c r="AJ1310" s="94"/>
      <c r="AK1310" s="94"/>
      <c r="AL1310" s="94"/>
      <c r="AM1310" s="94"/>
      <c r="AN1310" s="94"/>
      <c r="AO1310" s="238"/>
      <c r="AP1310" s="426"/>
      <c r="AQ1310" s="223"/>
    </row>
    <row r="1311" spans="1:43" s="15" customFormat="1">
      <c r="A1311" s="105"/>
      <c r="B1311" s="105"/>
      <c r="D1311" s="97"/>
      <c r="E1311" s="156"/>
      <c r="I1311" s="148"/>
      <c r="J1311" s="148"/>
      <c r="K1311" s="148"/>
      <c r="L1311" s="148"/>
      <c r="M1311" s="148"/>
      <c r="N1311" s="148"/>
      <c r="O1311" s="148"/>
      <c r="AC1311" s="148"/>
      <c r="AD1311" s="94"/>
      <c r="AE1311" s="94"/>
      <c r="AF1311" s="94"/>
      <c r="AG1311" s="94"/>
      <c r="AH1311" s="94"/>
      <c r="AI1311" s="94"/>
      <c r="AJ1311" s="94"/>
      <c r="AK1311" s="94"/>
      <c r="AL1311" s="94"/>
      <c r="AM1311" s="94"/>
      <c r="AN1311" s="94"/>
      <c r="AO1311" s="238"/>
      <c r="AP1311" s="426"/>
      <c r="AQ1311" s="223"/>
    </row>
    <row r="1312" spans="1:43" s="15" customFormat="1">
      <c r="A1312" s="105"/>
      <c r="B1312" s="105"/>
      <c r="D1312" s="97"/>
      <c r="E1312" s="156"/>
      <c r="I1312" s="148"/>
      <c r="J1312" s="148"/>
      <c r="K1312" s="148"/>
      <c r="L1312" s="148"/>
      <c r="M1312" s="148"/>
      <c r="N1312" s="148"/>
      <c r="O1312" s="148"/>
      <c r="AC1312" s="148"/>
      <c r="AD1312" s="94"/>
      <c r="AE1312" s="94"/>
      <c r="AF1312" s="94"/>
      <c r="AG1312" s="94"/>
      <c r="AH1312" s="94"/>
      <c r="AI1312" s="94"/>
      <c r="AJ1312" s="94"/>
      <c r="AK1312" s="94"/>
      <c r="AL1312" s="94"/>
      <c r="AM1312" s="94"/>
      <c r="AN1312" s="94"/>
      <c r="AO1312" s="238"/>
      <c r="AP1312" s="426"/>
      <c r="AQ1312" s="223"/>
    </row>
    <row r="1313" spans="1:43" s="15" customFormat="1">
      <c r="A1313" s="105"/>
      <c r="B1313" s="105"/>
      <c r="D1313" s="97"/>
      <c r="E1313" s="156"/>
      <c r="I1313" s="148"/>
      <c r="J1313" s="148"/>
      <c r="K1313" s="148"/>
      <c r="L1313" s="148"/>
      <c r="M1313" s="148"/>
      <c r="N1313" s="148"/>
      <c r="O1313" s="148"/>
      <c r="AC1313" s="148"/>
      <c r="AD1313" s="94"/>
      <c r="AE1313" s="94"/>
      <c r="AF1313" s="94"/>
      <c r="AG1313" s="94"/>
      <c r="AH1313" s="94"/>
      <c r="AI1313" s="94"/>
      <c r="AJ1313" s="94"/>
      <c r="AK1313" s="94"/>
      <c r="AL1313" s="94"/>
      <c r="AM1313" s="94"/>
      <c r="AN1313" s="94"/>
      <c r="AO1313" s="238"/>
      <c r="AP1313" s="426"/>
      <c r="AQ1313" s="223"/>
    </row>
    <row r="1314" spans="1:43" s="15" customFormat="1">
      <c r="A1314" s="105"/>
      <c r="B1314" s="105"/>
      <c r="D1314" s="97"/>
      <c r="E1314" s="156"/>
      <c r="I1314" s="148"/>
      <c r="J1314" s="148"/>
      <c r="K1314" s="148"/>
      <c r="L1314" s="148"/>
      <c r="M1314" s="148"/>
      <c r="N1314" s="148"/>
      <c r="O1314" s="148"/>
      <c r="AC1314" s="148"/>
      <c r="AD1314" s="94"/>
      <c r="AE1314" s="94"/>
      <c r="AF1314" s="94"/>
      <c r="AG1314" s="94"/>
      <c r="AH1314" s="94"/>
      <c r="AI1314" s="94"/>
      <c r="AJ1314" s="94"/>
      <c r="AK1314" s="94"/>
      <c r="AL1314" s="94"/>
      <c r="AM1314" s="94"/>
      <c r="AN1314" s="94"/>
      <c r="AO1314" s="238"/>
      <c r="AP1314" s="426"/>
      <c r="AQ1314" s="223"/>
    </row>
    <row r="1315" spans="1:43" s="15" customFormat="1">
      <c r="A1315" s="105"/>
      <c r="B1315" s="105"/>
      <c r="D1315" s="97"/>
      <c r="E1315" s="156"/>
      <c r="I1315" s="148"/>
      <c r="J1315" s="148"/>
      <c r="K1315" s="148"/>
      <c r="L1315" s="148"/>
      <c r="M1315" s="148"/>
      <c r="N1315" s="148"/>
      <c r="O1315" s="148"/>
      <c r="AC1315" s="148"/>
      <c r="AD1315" s="94"/>
      <c r="AE1315" s="94"/>
      <c r="AF1315" s="94"/>
      <c r="AG1315" s="94"/>
      <c r="AH1315" s="94"/>
      <c r="AI1315" s="94"/>
      <c r="AJ1315" s="94"/>
      <c r="AK1315" s="94"/>
      <c r="AL1315" s="94"/>
      <c r="AM1315" s="94"/>
      <c r="AN1315" s="94"/>
      <c r="AO1315" s="238"/>
      <c r="AP1315" s="426"/>
      <c r="AQ1315" s="223"/>
    </row>
    <row r="1316" spans="1:43" s="15" customFormat="1">
      <c r="A1316" s="105"/>
      <c r="B1316" s="105"/>
      <c r="D1316" s="97"/>
      <c r="E1316" s="156"/>
      <c r="I1316" s="148"/>
      <c r="J1316" s="148"/>
      <c r="K1316" s="148"/>
      <c r="L1316" s="148"/>
      <c r="M1316" s="148"/>
      <c r="N1316" s="148"/>
      <c r="O1316" s="148"/>
      <c r="AC1316" s="148"/>
      <c r="AD1316" s="94"/>
      <c r="AE1316" s="94"/>
      <c r="AF1316" s="94"/>
      <c r="AG1316" s="94"/>
      <c r="AH1316" s="94"/>
      <c r="AI1316" s="94"/>
      <c r="AJ1316" s="94"/>
      <c r="AK1316" s="94"/>
      <c r="AL1316" s="94"/>
      <c r="AM1316" s="94"/>
      <c r="AN1316" s="94"/>
      <c r="AO1316" s="238"/>
      <c r="AP1316" s="426"/>
      <c r="AQ1316" s="223"/>
    </row>
    <row r="1317" spans="1:43" s="15" customFormat="1">
      <c r="A1317" s="105"/>
      <c r="B1317" s="105"/>
      <c r="D1317" s="97"/>
      <c r="E1317" s="156"/>
      <c r="I1317" s="148"/>
      <c r="J1317" s="148"/>
      <c r="K1317" s="148"/>
      <c r="L1317" s="148"/>
      <c r="M1317" s="148"/>
      <c r="N1317" s="148"/>
      <c r="O1317" s="148"/>
      <c r="AC1317" s="148"/>
      <c r="AD1317" s="94"/>
      <c r="AE1317" s="94"/>
      <c r="AF1317" s="94"/>
      <c r="AG1317" s="94"/>
      <c r="AH1317" s="94"/>
      <c r="AI1317" s="94"/>
      <c r="AJ1317" s="94"/>
      <c r="AK1317" s="94"/>
      <c r="AL1317" s="94"/>
      <c r="AM1317" s="94"/>
      <c r="AN1317" s="94"/>
      <c r="AO1317" s="238"/>
      <c r="AP1317" s="426"/>
      <c r="AQ1317" s="223"/>
    </row>
    <row r="1318" spans="1:43" s="15" customFormat="1">
      <c r="A1318" s="105"/>
      <c r="B1318" s="105"/>
      <c r="D1318" s="97"/>
      <c r="E1318" s="156"/>
      <c r="I1318" s="148"/>
      <c r="J1318" s="148"/>
      <c r="K1318" s="148"/>
      <c r="L1318" s="148"/>
      <c r="M1318" s="148"/>
      <c r="N1318" s="148"/>
      <c r="O1318" s="148"/>
      <c r="AC1318" s="148"/>
      <c r="AD1318" s="94"/>
      <c r="AE1318" s="94"/>
      <c r="AF1318" s="94"/>
      <c r="AG1318" s="94"/>
      <c r="AH1318" s="94"/>
      <c r="AI1318" s="94"/>
      <c r="AJ1318" s="94"/>
      <c r="AK1318" s="94"/>
      <c r="AL1318" s="94"/>
      <c r="AM1318" s="94"/>
      <c r="AN1318" s="94"/>
      <c r="AO1318" s="238"/>
      <c r="AP1318" s="426"/>
      <c r="AQ1318" s="223"/>
    </row>
    <row r="1319" spans="1:43" s="15" customFormat="1">
      <c r="A1319" s="105"/>
      <c r="B1319" s="105"/>
      <c r="D1319" s="97"/>
      <c r="E1319" s="156"/>
      <c r="I1319" s="148"/>
      <c r="J1319" s="148"/>
      <c r="K1319" s="148"/>
      <c r="L1319" s="148"/>
      <c r="M1319" s="148"/>
      <c r="N1319" s="148"/>
      <c r="O1319" s="148"/>
      <c r="AC1319" s="148"/>
      <c r="AD1319" s="94"/>
      <c r="AE1319" s="94"/>
      <c r="AF1319" s="94"/>
      <c r="AG1319" s="94"/>
      <c r="AH1319" s="94"/>
      <c r="AI1319" s="94"/>
      <c r="AJ1319" s="94"/>
      <c r="AK1319" s="94"/>
      <c r="AL1319" s="94"/>
      <c r="AM1319" s="94"/>
      <c r="AN1319" s="94"/>
      <c r="AO1319" s="238"/>
      <c r="AP1319" s="426"/>
      <c r="AQ1319" s="223"/>
    </row>
    <row r="1320" spans="1:43" s="15" customFormat="1">
      <c r="A1320" s="105"/>
      <c r="B1320" s="105"/>
      <c r="D1320" s="97"/>
      <c r="E1320" s="156"/>
      <c r="I1320" s="148"/>
      <c r="J1320" s="148"/>
      <c r="K1320" s="148"/>
      <c r="L1320" s="148"/>
      <c r="M1320" s="148"/>
      <c r="N1320" s="148"/>
      <c r="O1320" s="148"/>
      <c r="AC1320" s="148"/>
      <c r="AD1320" s="94"/>
      <c r="AE1320" s="94"/>
      <c r="AF1320" s="94"/>
      <c r="AG1320" s="94"/>
      <c r="AH1320" s="94"/>
      <c r="AI1320" s="94"/>
      <c r="AJ1320" s="94"/>
      <c r="AK1320" s="94"/>
      <c r="AL1320" s="94"/>
      <c r="AM1320" s="94"/>
      <c r="AN1320" s="94"/>
      <c r="AO1320" s="238"/>
      <c r="AP1320" s="426"/>
      <c r="AQ1320" s="223"/>
    </row>
    <row r="1321" spans="1:43" s="15" customFormat="1">
      <c r="A1321" s="105"/>
      <c r="B1321" s="105"/>
      <c r="D1321" s="97"/>
      <c r="E1321" s="156"/>
      <c r="I1321" s="148"/>
      <c r="J1321" s="148"/>
      <c r="K1321" s="148"/>
      <c r="L1321" s="148"/>
      <c r="M1321" s="148"/>
      <c r="N1321" s="148"/>
      <c r="O1321" s="148"/>
      <c r="AC1321" s="148"/>
      <c r="AD1321" s="94"/>
      <c r="AE1321" s="94"/>
      <c r="AF1321" s="94"/>
      <c r="AG1321" s="94"/>
      <c r="AH1321" s="94"/>
      <c r="AI1321" s="94"/>
      <c r="AJ1321" s="94"/>
      <c r="AK1321" s="94"/>
      <c r="AL1321" s="94"/>
      <c r="AM1321" s="94"/>
      <c r="AN1321" s="94"/>
      <c r="AO1321" s="238"/>
      <c r="AP1321" s="426"/>
      <c r="AQ1321" s="223"/>
    </row>
    <row r="1322" spans="1:43" s="15" customFormat="1">
      <c r="A1322" s="105"/>
      <c r="B1322" s="105"/>
      <c r="D1322" s="97"/>
      <c r="E1322" s="156"/>
      <c r="I1322" s="148"/>
      <c r="J1322" s="148"/>
      <c r="K1322" s="148"/>
      <c r="L1322" s="148"/>
      <c r="M1322" s="148"/>
      <c r="N1322" s="148"/>
      <c r="O1322" s="148"/>
      <c r="AC1322" s="148"/>
      <c r="AD1322" s="94"/>
      <c r="AE1322" s="94"/>
      <c r="AF1322" s="94"/>
      <c r="AG1322" s="94"/>
      <c r="AH1322" s="94"/>
      <c r="AI1322" s="94"/>
      <c r="AJ1322" s="94"/>
      <c r="AK1322" s="94"/>
      <c r="AL1322" s="94"/>
      <c r="AM1322" s="94"/>
      <c r="AN1322" s="94"/>
      <c r="AO1322" s="238"/>
      <c r="AP1322" s="426"/>
      <c r="AQ1322" s="223"/>
    </row>
    <row r="1323" spans="1:43" s="15" customFormat="1">
      <c r="A1323" s="105"/>
      <c r="B1323" s="105"/>
      <c r="D1323" s="97"/>
      <c r="E1323" s="156"/>
      <c r="I1323" s="148"/>
      <c r="J1323" s="148"/>
      <c r="K1323" s="148"/>
      <c r="L1323" s="148"/>
      <c r="M1323" s="148"/>
      <c r="N1323" s="148"/>
      <c r="O1323" s="148"/>
      <c r="AC1323" s="148"/>
      <c r="AD1323" s="94"/>
      <c r="AE1323" s="94"/>
      <c r="AF1323" s="94"/>
      <c r="AG1323" s="94"/>
      <c r="AH1323" s="94"/>
      <c r="AI1323" s="94"/>
      <c r="AJ1323" s="94"/>
      <c r="AK1323" s="94"/>
      <c r="AL1323" s="94"/>
      <c r="AM1323" s="94"/>
      <c r="AN1323" s="94"/>
      <c r="AO1323" s="238"/>
      <c r="AP1323" s="426"/>
      <c r="AQ1323" s="223"/>
    </row>
    <row r="1324" spans="1:43" s="15" customFormat="1">
      <c r="A1324" s="105"/>
      <c r="B1324" s="105"/>
      <c r="D1324" s="97"/>
      <c r="E1324" s="156"/>
      <c r="I1324" s="148"/>
      <c r="J1324" s="148"/>
      <c r="K1324" s="148"/>
      <c r="L1324" s="148"/>
      <c r="M1324" s="148"/>
      <c r="N1324" s="148"/>
      <c r="O1324" s="148"/>
      <c r="AC1324" s="148"/>
      <c r="AD1324" s="94"/>
      <c r="AE1324" s="94"/>
      <c r="AF1324" s="94"/>
      <c r="AG1324" s="94"/>
      <c r="AH1324" s="94"/>
      <c r="AI1324" s="94"/>
      <c r="AJ1324" s="94"/>
      <c r="AK1324" s="94"/>
      <c r="AL1324" s="94"/>
      <c r="AM1324" s="94"/>
      <c r="AN1324" s="94"/>
      <c r="AO1324" s="238"/>
      <c r="AP1324" s="426"/>
      <c r="AQ1324" s="223"/>
    </row>
    <row r="1325" spans="1:43" s="15" customFormat="1">
      <c r="A1325" s="105"/>
      <c r="B1325" s="105"/>
      <c r="D1325" s="97"/>
      <c r="E1325" s="156"/>
      <c r="I1325" s="148"/>
      <c r="J1325" s="148"/>
      <c r="K1325" s="148"/>
      <c r="L1325" s="148"/>
      <c r="M1325" s="148"/>
      <c r="N1325" s="148"/>
      <c r="O1325" s="148"/>
      <c r="AC1325" s="148"/>
      <c r="AD1325" s="94"/>
      <c r="AE1325" s="94"/>
      <c r="AF1325" s="94"/>
      <c r="AG1325" s="94"/>
      <c r="AH1325" s="94"/>
      <c r="AI1325" s="94"/>
      <c r="AJ1325" s="94"/>
      <c r="AK1325" s="94"/>
      <c r="AL1325" s="94"/>
      <c r="AM1325" s="94"/>
      <c r="AN1325" s="94"/>
      <c r="AO1325" s="238"/>
      <c r="AP1325" s="426"/>
      <c r="AQ1325" s="223"/>
    </row>
    <row r="1326" spans="1:43" s="15" customFormat="1">
      <c r="A1326" s="105"/>
      <c r="B1326" s="105"/>
      <c r="D1326" s="97"/>
      <c r="E1326" s="156"/>
      <c r="I1326" s="148"/>
      <c r="J1326" s="148"/>
      <c r="K1326" s="148"/>
      <c r="L1326" s="148"/>
      <c r="M1326" s="148"/>
      <c r="N1326" s="148"/>
      <c r="O1326" s="148"/>
      <c r="AC1326" s="148"/>
      <c r="AD1326" s="94"/>
      <c r="AE1326" s="94"/>
      <c r="AF1326" s="94"/>
      <c r="AG1326" s="94"/>
      <c r="AH1326" s="94"/>
      <c r="AI1326" s="94"/>
      <c r="AJ1326" s="94"/>
      <c r="AK1326" s="94"/>
      <c r="AL1326" s="94"/>
      <c r="AM1326" s="94"/>
      <c r="AN1326" s="94"/>
      <c r="AO1326" s="238"/>
      <c r="AP1326" s="426"/>
      <c r="AQ1326" s="223"/>
    </row>
    <row r="1327" spans="1:43" s="15" customFormat="1">
      <c r="A1327" s="105"/>
      <c r="B1327" s="105"/>
      <c r="D1327" s="97"/>
      <c r="E1327" s="156"/>
      <c r="I1327" s="148"/>
      <c r="J1327" s="148"/>
      <c r="K1327" s="148"/>
      <c r="L1327" s="148"/>
      <c r="M1327" s="148"/>
      <c r="N1327" s="148"/>
      <c r="O1327" s="148"/>
      <c r="AC1327" s="148"/>
      <c r="AD1327" s="94"/>
      <c r="AE1327" s="94"/>
      <c r="AF1327" s="94"/>
      <c r="AG1327" s="94"/>
      <c r="AH1327" s="94"/>
      <c r="AI1327" s="94"/>
      <c r="AJ1327" s="94"/>
      <c r="AK1327" s="94"/>
      <c r="AL1327" s="94"/>
      <c r="AM1327" s="94"/>
      <c r="AN1327" s="94"/>
      <c r="AO1327" s="238"/>
      <c r="AP1327" s="426"/>
      <c r="AQ1327" s="223"/>
    </row>
    <row r="1328" spans="1:43" s="15" customFormat="1">
      <c r="A1328" s="105"/>
      <c r="B1328" s="105"/>
      <c r="D1328" s="97"/>
      <c r="E1328" s="156"/>
      <c r="I1328" s="148"/>
      <c r="J1328" s="148"/>
      <c r="K1328" s="148"/>
      <c r="L1328" s="148"/>
      <c r="M1328" s="148"/>
      <c r="N1328" s="148"/>
      <c r="O1328" s="148"/>
      <c r="AC1328" s="148"/>
      <c r="AD1328" s="94"/>
      <c r="AE1328" s="94"/>
      <c r="AF1328" s="94"/>
      <c r="AG1328" s="94"/>
      <c r="AH1328" s="94"/>
      <c r="AI1328" s="94"/>
      <c r="AJ1328" s="94"/>
      <c r="AK1328" s="94"/>
      <c r="AL1328" s="94"/>
      <c r="AM1328" s="94"/>
      <c r="AN1328" s="94"/>
      <c r="AO1328" s="238"/>
      <c r="AP1328" s="426"/>
      <c r="AQ1328" s="223"/>
    </row>
    <row r="1329" spans="1:43" s="15" customFormat="1">
      <c r="A1329" s="105"/>
      <c r="B1329" s="105"/>
      <c r="D1329" s="97"/>
      <c r="E1329" s="156"/>
      <c r="I1329" s="148"/>
      <c r="J1329" s="148"/>
      <c r="K1329" s="148"/>
      <c r="L1329" s="148"/>
      <c r="M1329" s="148"/>
      <c r="N1329" s="148"/>
      <c r="O1329" s="148"/>
      <c r="AC1329" s="148"/>
      <c r="AD1329" s="94"/>
      <c r="AE1329" s="94"/>
      <c r="AF1329" s="94"/>
      <c r="AG1329" s="94"/>
      <c r="AH1329" s="94"/>
      <c r="AI1329" s="94"/>
      <c r="AJ1329" s="94"/>
      <c r="AK1329" s="94"/>
      <c r="AL1329" s="94"/>
      <c r="AM1329" s="94"/>
      <c r="AN1329" s="94"/>
      <c r="AO1329" s="238"/>
      <c r="AP1329" s="426"/>
      <c r="AQ1329" s="223"/>
    </row>
    <row r="1330" spans="1:43" s="15" customFormat="1">
      <c r="A1330" s="105"/>
      <c r="B1330" s="105"/>
      <c r="D1330" s="97"/>
      <c r="E1330" s="156"/>
      <c r="I1330" s="148"/>
      <c r="J1330" s="148"/>
      <c r="K1330" s="148"/>
      <c r="L1330" s="148"/>
      <c r="M1330" s="148"/>
      <c r="N1330" s="148"/>
      <c r="O1330" s="148"/>
      <c r="AC1330" s="148"/>
      <c r="AD1330" s="94"/>
      <c r="AE1330" s="94"/>
      <c r="AF1330" s="94"/>
      <c r="AG1330" s="94"/>
      <c r="AH1330" s="94"/>
      <c r="AI1330" s="94"/>
      <c r="AJ1330" s="94"/>
      <c r="AK1330" s="94"/>
      <c r="AL1330" s="94"/>
      <c r="AM1330" s="94"/>
      <c r="AN1330" s="94"/>
      <c r="AO1330" s="238"/>
      <c r="AP1330" s="426"/>
      <c r="AQ1330" s="223"/>
    </row>
    <row r="1331" spans="1:43" s="15" customFormat="1">
      <c r="A1331" s="105"/>
      <c r="B1331" s="105"/>
      <c r="D1331" s="97"/>
      <c r="E1331" s="156"/>
      <c r="I1331" s="148"/>
      <c r="J1331" s="148"/>
      <c r="K1331" s="148"/>
      <c r="L1331" s="148"/>
      <c r="M1331" s="148"/>
      <c r="N1331" s="148"/>
      <c r="O1331" s="148"/>
      <c r="AC1331" s="148"/>
      <c r="AD1331" s="94"/>
      <c r="AE1331" s="94"/>
      <c r="AF1331" s="94"/>
      <c r="AG1331" s="94"/>
      <c r="AH1331" s="94"/>
      <c r="AI1331" s="94"/>
      <c r="AJ1331" s="94"/>
      <c r="AK1331" s="94"/>
      <c r="AL1331" s="94"/>
      <c r="AM1331" s="94"/>
      <c r="AN1331" s="94"/>
      <c r="AO1331" s="238"/>
      <c r="AP1331" s="426"/>
      <c r="AQ1331" s="223"/>
    </row>
    <row r="1332" spans="1:43" s="15" customFormat="1">
      <c r="A1332" s="105"/>
      <c r="B1332" s="105"/>
      <c r="D1332" s="97"/>
      <c r="E1332" s="156"/>
      <c r="I1332" s="148"/>
      <c r="J1332" s="148"/>
      <c r="K1332" s="148"/>
      <c r="L1332" s="148"/>
      <c r="M1332" s="148"/>
      <c r="N1332" s="148"/>
      <c r="O1332" s="148"/>
      <c r="AC1332" s="148"/>
      <c r="AD1332" s="94"/>
      <c r="AE1332" s="94"/>
      <c r="AF1332" s="94"/>
      <c r="AG1332" s="94"/>
      <c r="AH1332" s="94"/>
      <c r="AI1332" s="94"/>
      <c r="AJ1332" s="94"/>
      <c r="AK1332" s="94"/>
      <c r="AL1332" s="94"/>
      <c r="AM1332" s="94"/>
      <c r="AN1332" s="94"/>
      <c r="AO1332" s="238"/>
      <c r="AP1332" s="426"/>
      <c r="AQ1332" s="223"/>
    </row>
    <row r="1333" spans="1:43" s="15" customFormat="1">
      <c r="A1333" s="105"/>
      <c r="B1333" s="105"/>
      <c r="D1333" s="97"/>
      <c r="E1333" s="156"/>
      <c r="I1333" s="148"/>
      <c r="J1333" s="148"/>
      <c r="K1333" s="148"/>
      <c r="L1333" s="148"/>
      <c r="M1333" s="148"/>
      <c r="N1333" s="148"/>
      <c r="O1333" s="148"/>
      <c r="AC1333" s="148"/>
      <c r="AD1333" s="94"/>
      <c r="AE1333" s="94"/>
      <c r="AF1333" s="94"/>
      <c r="AG1333" s="94"/>
      <c r="AH1333" s="94"/>
      <c r="AI1333" s="94"/>
      <c r="AJ1333" s="94"/>
      <c r="AK1333" s="94"/>
      <c r="AL1333" s="94"/>
      <c r="AM1333" s="94"/>
      <c r="AN1333" s="94"/>
      <c r="AO1333" s="238"/>
      <c r="AP1333" s="426"/>
      <c r="AQ1333" s="223"/>
    </row>
    <row r="1334" spans="1:43" s="15" customFormat="1">
      <c r="A1334" s="105"/>
      <c r="B1334" s="105"/>
      <c r="D1334" s="97"/>
      <c r="E1334" s="156"/>
      <c r="I1334" s="148"/>
      <c r="J1334" s="148"/>
      <c r="K1334" s="148"/>
      <c r="L1334" s="148"/>
      <c r="M1334" s="148"/>
      <c r="N1334" s="148"/>
      <c r="O1334" s="148"/>
      <c r="AC1334" s="148"/>
      <c r="AD1334" s="94"/>
      <c r="AE1334" s="94"/>
      <c r="AF1334" s="94"/>
      <c r="AG1334" s="94"/>
      <c r="AH1334" s="94"/>
      <c r="AI1334" s="94"/>
      <c r="AJ1334" s="94"/>
      <c r="AK1334" s="94"/>
      <c r="AL1334" s="94"/>
      <c r="AM1334" s="94"/>
      <c r="AN1334" s="94"/>
      <c r="AO1334" s="238"/>
      <c r="AP1334" s="426"/>
      <c r="AQ1334" s="223"/>
    </row>
    <row r="1335" spans="1:43" s="15" customFormat="1">
      <c r="A1335" s="105"/>
      <c r="B1335" s="105"/>
      <c r="D1335" s="97"/>
      <c r="E1335" s="156"/>
      <c r="I1335" s="148"/>
      <c r="J1335" s="148"/>
      <c r="K1335" s="148"/>
      <c r="L1335" s="148"/>
      <c r="M1335" s="148"/>
      <c r="N1335" s="148"/>
      <c r="O1335" s="148"/>
      <c r="AC1335" s="148"/>
      <c r="AD1335" s="94"/>
      <c r="AE1335" s="94"/>
      <c r="AF1335" s="94"/>
      <c r="AG1335" s="94"/>
      <c r="AH1335" s="94"/>
      <c r="AI1335" s="94"/>
      <c r="AJ1335" s="94"/>
      <c r="AK1335" s="94"/>
      <c r="AL1335" s="94"/>
      <c r="AM1335" s="94"/>
      <c r="AN1335" s="94"/>
      <c r="AO1335" s="238"/>
      <c r="AP1335" s="426"/>
      <c r="AQ1335" s="223"/>
    </row>
    <row r="1336" spans="1:43" s="15" customFormat="1">
      <c r="A1336" s="105"/>
      <c r="B1336" s="105"/>
      <c r="D1336" s="97"/>
      <c r="E1336" s="156"/>
      <c r="I1336" s="148"/>
      <c r="J1336" s="148"/>
      <c r="K1336" s="148"/>
      <c r="L1336" s="148"/>
      <c r="M1336" s="148"/>
      <c r="N1336" s="148"/>
      <c r="O1336" s="148"/>
      <c r="AC1336" s="148"/>
      <c r="AD1336" s="94"/>
      <c r="AE1336" s="94"/>
      <c r="AF1336" s="94"/>
      <c r="AG1336" s="94"/>
      <c r="AH1336" s="94"/>
      <c r="AI1336" s="94"/>
      <c r="AJ1336" s="94"/>
      <c r="AK1336" s="94"/>
      <c r="AL1336" s="94"/>
      <c r="AM1336" s="94"/>
      <c r="AN1336" s="94"/>
      <c r="AO1336" s="238"/>
      <c r="AP1336" s="426"/>
      <c r="AQ1336" s="223"/>
    </row>
    <row r="1337" spans="1:43" s="15" customFormat="1">
      <c r="A1337" s="105"/>
      <c r="B1337" s="105"/>
      <c r="D1337" s="97"/>
      <c r="E1337" s="156"/>
      <c r="I1337" s="148"/>
      <c r="J1337" s="148"/>
      <c r="K1337" s="148"/>
      <c r="L1337" s="148"/>
      <c r="M1337" s="148"/>
      <c r="N1337" s="148"/>
      <c r="O1337" s="148"/>
      <c r="AC1337" s="148"/>
      <c r="AD1337" s="94"/>
      <c r="AE1337" s="94"/>
      <c r="AF1337" s="94"/>
      <c r="AG1337" s="94"/>
      <c r="AH1337" s="94"/>
      <c r="AI1337" s="94"/>
      <c r="AJ1337" s="94"/>
      <c r="AK1337" s="94"/>
      <c r="AL1337" s="94"/>
      <c r="AM1337" s="94"/>
      <c r="AN1337" s="94"/>
      <c r="AO1337" s="238"/>
      <c r="AP1337" s="426"/>
      <c r="AQ1337" s="223"/>
    </row>
    <row r="1338" spans="1:43" s="15" customFormat="1">
      <c r="A1338" s="105"/>
      <c r="B1338" s="105"/>
      <c r="D1338" s="97"/>
      <c r="E1338" s="156"/>
      <c r="I1338" s="148"/>
      <c r="J1338" s="148"/>
      <c r="K1338" s="148"/>
      <c r="L1338" s="148"/>
      <c r="M1338" s="148"/>
      <c r="N1338" s="148"/>
      <c r="O1338" s="148"/>
      <c r="AC1338" s="148"/>
      <c r="AD1338" s="94"/>
      <c r="AE1338" s="94"/>
      <c r="AF1338" s="94"/>
      <c r="AG1338" s="94"/>
      <c r="AH1338" s="94"/>
      <c r="AI1338" s="94"/>
      <c r="AJ1338" s="94"/>
      <c r="AK1338" s="94"/>
      <c r="AL1338" s="94"/>
      <c r="AM1338" s="94"/>
      <c r="AN1338" s="94"/>
      <c r="AO1338" s="238"/>
      <c r="AP1338" s="426"/>
      <c r="AQ1338" s="223"/>
    </row>
    <row r="1339" spans="1:43" s="15" customFormat="1">
      <c r="A1339" s="105"/>
      <c r="B1339" s="105"/>
      <c r="D1339" s="97"/>
      <c r="E1339" s="156"/>
      <c r="I1339" s="148"/>
      <c r="J1339" s="148"/>
      <c r="K1339" s="148"/>
      <c r="L1339" s="148"/>
      <c r="M1339" s="148"/>
      <c r="N1339" s="148"/>
      <c r="O1339" s="148"/>
      <c r="AC1339" s="148"/>
      <c r="AD1339" s="94"/>
      <c r="AE1339" s="94"/>
      <c r="AF1339" s="94"/>
      <c r="AG1339" s="94"/>
      <c r="AH1339" s="94"/>
      <c r="AI1339" s="94"/>
      <c r="AJ1339" s="94"/>
      <c r="AK1339" s="94"/>
      <c r="AL1339" s="94"/>
      <c r="AM1339" s="94"/>
      <c r="AN1339" s="94"/>
      <c r="AO1339" s="238"/>
      <c r="AP1339" s="426"/>
      <c r="AQ1339" s="223"/>
    </row>
    <row r="1340" spans="1:43" s="15" customFormat="1">
      <c r="A1340" s="105"/>
      <c r="B1340" s="105"/>
      <c r="D1340" s="97"/>
      <c r="E1340" s="156"/>
      <c r="I1340" s="148"/>
      <c r="J1340" s="148"/>
      <c r="K1340" s="148"/>
      <c r="L1340" s="148"/>
      <c r="M1340" s="148"/>
      <c r="N1340" s="148"/>
      <c r="O1340" s="148"/>
      <c r="AC1340" s="148"/>
      <c r="AD1340" s="94"/>
      <c r="AE1340" s="94"/>
      <c r="AF1340" s="94"/>
      <c r="AG1340" s="94"/>
      <c r="AH1340" s="94"/>
      <c r="AI1340" s="94"/>
      <c r="AJ1340" s="94"/>
      <c r="AK1340" s="94"/>
      <c r="AL1340" s="94"/>
      <c r="AM1340" s="94"/>
      <c r="AN1340" s="94"/>
      <c r="AO1340" s="238"/>
      <c r="AP1340" s="426"/>
      <c r="AQ1340" s="223"/>
    </row>
    <row r="1341" spans="1:43" s="15" customFormat="1">
      <c r="A1341" s="105"/>
      <c r="B1341" s="105"/>
      <c r="D1341" s="97"/>
      <c r="E1341" s="156"/>
      <c r="I1341" s="148"/>
      <c r="J1341" s="148"/>
      <c r="K1341" s="148"/>
      <c r="L1341" s="148"/>
      <c r="M1341" s="148"/>
      <c r="N1341" s="148"/>
      <c r="O1341" s="148"/>
      <c r="AC1341" s="148"/>
      <c r="AD1341" s="94"/>
      <c r="AE1341" s="94"/>
      <c r="AF1341" s="94"/>
      <c r="AG1341" s="94"/>
      <c r="AH1341" s="94"/>
      <c r="AI1341" s="94"/>
      <c r="AJ1341" s="94"/>
      <c r="AK1341" s="94"/>
      <c r="AL1341" s="94"/>
      <c r="AM1341" s="94"/>
      <c r="AN1341" s="94"/>
      <c r="AO1341" s="238"/>
      <c r="AP1341" s="426"/>
      <c r="AQ1341" s="223"/>
    </row>
    <row r="1342" spans="1:43" s="15" customFormat="1">
      <c r="A1342" s="105"/>
      <c r="B1342" s="105"/>
      <c r="D1342" s="97"/>
      <c r="E1342" s="156"/>
      <c r="I1342" s="148"/>
      <c r="J1342" s="148"/>
      <c r="K1342" s="148"/>
      <c r="L1342" s="148"/>
      <c r="M1342" s="148"/>
      <c r="N1342" s="148"/>
      <c r="O1342" s="148"/>
      <c r="AC1342" s="148"/>
      <c r="AD1342" s="94"/>
      <c r="AE1342" s="94"/>
      <c r="AF1342" s="94"/>
      <c r="AG1342" s="94"/>
      <c r="AH1342" s="94"/>
      <c r="AI1342" s="94"/>
      <c r="AJ1342" s="94"/>
      <c r="AK1342" s="94"/>
      <c r="AL1342" s="94"/>
      <c r="AM1342" s="94"/>
      <c r="AN1342" s="94"/>
      <c r="AO1342" s="238"/>
      <c r="AP1342" s="426"/>
      <c r="AQ1342" s="223"/>
    </row>
    <row r="1343" spans="1:43" s="15" customFormat="1">
      <c r="A1343" s="105"/>
      <c r="B1343" s="105"/>
      <c r="D1343" s="97"/>
      <c r="E1343" s="156"/>
      <c r="I1343" s="148"/>
      <c r="J1343" s="148"/>
      <c r="K1343" s="148"/>
      <c r="L1343" s="148"/>
      <c r="M1343" s="148"/>
      <c r="N1343" s="148"/>
      <c r="O1343" s="148"/>
      <c r="AC1343" s="148"/>
      <c r="AD1343" s="94"/>
      <c r="AE1343" s="94"/>
      <c r="AF1343" s="94"/>
      <c r="AG1343" s="94"/>
      <c r="AH1343" s="94"/>
      <c r="AI1343" s="94"/>
      <c r="AJ1343" s="94"/>
      <c r="AK1343" s="94"/>
      <c r="AL1343" s="94"/>
      <c r="AM1343" s="94"/>
      <c r="AN1343" s="94"/>
      <c r="AO1343" s="238"/>
      <c r="AP1343" s="426"/>
      <c r="AQ1343" s="223"/>
    </row>
    <row r="1344" spans="1:43" s="15" customFormat="1">
      <c r="A1344" s="105"/>
      <c r="B1344" s="105"/>
      <c r="D1344" s="97"/>
      <c r="E1344" s="156"/>
      <c r="I1344" s="148"/>
      <c r="J1344" s="148"/>
      <c r="K1344" s="148"/>
      <c r="L1344" s="148"/>
      <c r="M1344" s="148"/>
      <c r="N1344" s="148"/>
      <c r="O1344" s="148"/>
      <c r="AC1344" s="148"/>
      <c r="AD1344" s="94"/>
      <c r="AE1344" s="94"/>
      <c r="AF1344" s="94"/>
      <c r="AG1344" s="94"/>
      <c r="AH1344" s="94"/>
      <c r="AI1344" s="94"/>
      <c r="AJ1344" s="94"/>
      <c r="AK1344" s="94"/>
      <c r="AL1344" s="94"/>
      <c r="AM1344" s="94"/>
      <c r="AN1344" s="94"/>
      <c r="AO1344" s="238"/>
      <c r="AP1344" s="426"/>
      <c r="AQ1344" s="223"/>
    </row>
    <row r="1345" spans="1:43" s="15" customFormat="1">
      <c r="A1345" s="105"/>
      <c r="B1345" s="105"/>
      <c r="D1345" s="97"/>
      <c r="E1345" s="156"/>
      <c r="I1345" s="148"/>
      <c r="J1345" s="148"/>
      <c r="K1345" s="148"/>
      <c r="L1345" s="148"/>
      <c r="M1345" s="148"/>
      <c r="N1345" s="148"/>
      <c r="O1345" s="148"/>
      <c r="AC1345" s="148"/>
      <c r="AD1345" s="94"/>
      <c r="AE1345" s="94"/>
      <c r="AF1345" s="94"/>
      <c r="AG1345" s="94"/>
      <c r="AH1345" s="94"/>
      <c r="AI1345" s="94"/>
      <c r="AJ1345" s="94"/>
      <c r="AK1345" s="94"/>
      <c r="AL1345" s="94"/>
      <c r="AM1345" s="94"/>
      <c r="AN1345" s="94"/>
      <c r="AO1345" s="238"/>
      <c r="AP1345" s="426"/>
      <c r="AQ1345" s="223"/>
    </row>
    <row r="1346" spans="1:43" s="15" customFormat="1">
      <c r="A1346" s="105"/>
      <c r="B1346" s="105"/>
      <c r="D1346" s="97"/>
      <c r="E1346" s="156"/>
      <c r="I1346" s="148"/>
      <c r="J1346" s="148"/>
      <c r="K1346" s="148"/>
      <c r="L1346" s="148"/>
      <c r="M1346" s="148"/>
      <c r="N1346" s="148"/>
      <c r="O1346" s="148"/>
      <c r="AC1346" s="148"/>
      <c r="AD1346" s="94"/>
      <c r="AE1346" s="94"/>
      <c r="AF1346" s="94"/>
      <c r="AG1346" s="94"/>
      <c r="AH1346" s="94"/>
      <c r="AI1346" s="94"/>
      <c r="AJ1346" s="94"/>
      <c r="AK1346" s="94"/>
      <c r="AL1346" s="94"/>
      <c r="AM1346" s="94"/>
      <c r="AN1346" s="94"/>
      <c r="AO1346" s="238"/>
      <c r="AP1346" s="426"/>
      <c r="AQ1346" s="223"/>
    </row>
    <row r="1347" spans="1:43" s="15" customFormat="1">
      <c r="A1347" s="105"/>
      <c r="B1347" s="105"/>
      <c r="D1347" s="97"/>
      <c r="E1347" s="156"/>
      <c r="I1347" s="148"/>
      <c r="J1347" s="148"/>
      <c r="K1347" s="148"/>
      <c r="L1347" s="148"/>
      <c r="M1347" s="148"/>
      <c r="N1347" s="148"/>
      <c r="O1347" s="148"/>
      <c r="AC1347" s="148"/>
      <c r="AD1347" s="94"/>
      <c r="AE1347" s="94"/>
      <c r="AF1347" s="94"/>
      <c r="AG1347" s="94"/>
      <c r="AH1347" s="94"/>
      <c r="AI1347" s="94"/>
      <c r="AJ1347" s="94"/>
      <c r="AK1347" s="94"/>
      <c r="AL1347" s="94"/>
      <c r="AM1347" s="94"/>
      <c r="AN1347" s="94"/>
      <c r="AO1347" s="238"/>
      <c r="AP1347" s="426"/>
      <c r="AQ1347" s="223"/>
    </row>
    <row r="1348" spans="1:43" s="15" customFormat="1">
      <c r="A1348" s="105"/>
      <c r="B1348" s="105"/>
      <c r="D1348" s="97"/>
      <c r="E1348" s="156"/>
      <c r="I1348" s="148"/>
      <c r="J1348" s="148"/>
      <c r="K1348" s="148"/>
      <c r="L1348" s="148"/>
      <c r="M1348" s="148"/>
      <c r="N1348" s="148"/>
      <c r="O1348" s="148"/>
      <c r="AC1348" s="148"/>
      <c r="AD1348" s="94"/>
      <c r="AE1348" s="94"/>
      <c r="AF1348" s="94"/>
      <c r="AG1348" s="94"/>
      <c r="AH1348" s="94"/>
      <c r="AI1348" s="94"/>
      <c r="AJ1348" s="94"/>
      <c r="AK1348" s="94"/>
      <c r="AL1348" s="94"/>
      <c r="AM1348" s="94"/>
      <c r="AN1348" s="94"/>
      <c r="AO1348" s="238"/>
      <c r="AP1348" s="426"/>
      <c r="AQ1348" s="223"/>
    </row>
    <row r="1349" spans="1:43" s="15" customFormat="1">
      <c r="A1349" s="105"/>
      <c r="B1349" s="105"/>
      <c r="D1349" s="97"/>
      <c r="E1349" s="156"/>
      <c r="I1349" s="148"/>
      <c r="J1349" s="148"/>
      <c r="K1349" s="148"/>
      <c r="L1349" s="148"/>
      <c r="M1349" s="148"/>
      <c r="N1349" s="148"/>
      <c r="O1349" s="148"/>
      <c r="AC1349" s="148"/>
      <c r="AD1349" s="94"/>
      <c r="AE1349" s="94"/>
      <c r="AF1349" s="94"/>
      <c r="AG1349" s="94"/>
      <c r="AH1349" s="94"/>
      <c r="AI1349" s="94"/>
      <c r="AJ1349" s="94"/>
      <c r="AK1349" s="94"/>
      <c r="AL1349" s="94"/>
      <c r="AM1349" s="94"/>
      <c r="AN1349" s="94"/>
      <c r="AO1349" s="238"/>
      <c r="AP1349" s="426"/>
      <c r="AQ1349" s="223"/>
    </row>
    <row r="1350" spans="1:43" s="15" customFormat="1">
      <c r="A1350" s="105"/>
      <c r="B1350" s="105"/>
      <c r="D1350" s="97"/>
      <c r="E1350" s="156"/>
      <c r="I1350" s="148"/>
      <c r="J1350" s="148"/>
      <c r="K1350" s="148"/>
      <c r="L1350" s="148"/>
      <c r="M1350" s="148"/>
      <c r="N1350" s="148"/>
      <c r="O1350" s="148"/>
      <c r="AC1350" s="148"/>
      <c r="AD1350" s="94"/>
      <c r="AE1350" s="94"/>
      <c r="AF1350" s="94"/>
      <c r="AG1350" s="94"/>
      <c r="AH1350" s="94"/>
      <c r="AI1350" s="94"/>
      <c r="AJ1350" s="94"/>
      <c r="AK1350" s="94"/>
      <c r="AL1350" s="94"/>
      <c r="AM1350" s="94"/>
      <c r="AN1350" s="94"/>
      <c r="AO1350" s="238"/>
      <c r="AP1350" s="426"/>
      <c r="AQ1350" s="223"/>
    </row>
    <row r="1351" spans="1:43" s="15" customFormat="1">
      <c r="A1351" s="105"/>
      <c r="B1351" s="105"/>
      <c r="D1351" s="97"/>
      <c r="E1351" s="156"/>
      <c r="I1351" s="148"/>
      <c r="J1351" s="148"/>
      <c r="K1351" s="148"/>
      <c r="L1351" s="148"/>
      <c r="M1351" s="148"/>
      <c r="N1351" s="148"/>
      <c r="O1351" s="148"/>
      <c r="AC1351" s="148"/>
      <c r="AD1351" s="94"/>
      <c r="AE1351" s="94"/>
      <c r="AF1351" s="94"/>
      <c r="AG1351" s="94"/>
      <c r="AH1351" s="94"/>
      <c r="AI1351" s="94"/>
      <c r="AJ1351" s="94"/>
      <c r="AK1351" s="94"/>
      <c r="AL1351" s="94"/>
      <c r="AM1351" s="94"/>
      <c r="AN1351" s="94"/>
      <c r="AO1351" s="238"/>
      <c r="AP1351" s="426"/>
      <c r="AQ1351" s="223"/>
    </row>
    <row r="1352" spans="1:43" s="15" customFormat="1">
      <c r="A1352" s="105"/>
      <c r="B1352" s="105"/>
      <c r="D1352" s="97"/>
      <c r="E1352" s="156"/>
      <c r="I1352" s="148"/>
      <c r="J1352" s="148"/>
      <c r="K1352" s="148"/>
      <c r="L1352" s="148"/>
      <c r="M1352" s="148"/>
      <c r="N1352" s="148"/>
      <c r="O1352" s="148"/>
      <c r="AC1352" s="148"/>
      <c r="AD1352" s="94"/>
      <c r="AE1352" s="94"/>
      <c r="AF1352" s="94"/>
      <c r="AG1352" s="94"/>
      <c r="AH1352" s="94"/>
      <c r="AI1352" s="94"/>
      <c r="AJ1352" s="94"/>
      <c r="AK1352" s="94"/>
      <c r="AL1352" s="94"/>
      <c r="AM1352" s="94"/>
      <c r="AN1352" s="94"/>
      <c r="AO1352" s="238"/>
      <c r="AP1352" s="426"/>
      <c r="AQ1352" s="223"/>
    </row>
    <row r="1353" spans="1:43" s="15" customFormat="1">
      <c r="A1353" s="105"/>
      <c r="B1353" s="105"/>
      <c r="D1353" s="97"/>
      <c r="E1353" s="156"/>
      <c r="I1353" s="148"/>
      <c r="J1353" s="148"/>
      <c r="K1353" s="148"/>
      <c r="L1353" s="148"/>
      <c r="M1353" s="148"/>
      <c r="N1353" s="148"/>
      <c r="O1353" s="148"/>
      <c r="AC1353" s="148"/>
      <c r="AD1353" s="94"/>
      <c r="AE1353" s="94"/>
      <c r="AF1353" s="94"/>
      <c r="AG1353" s="94"/>
      <c r="AH1353" s="94"/>
      <c r="AI1353" s="94"/>
      <c r="AJ1353" s="94"/>
      <c r="AK1353" s="94"/>
      <c r="AL1353" s="94"/>
      <c r="AM1353" s="94"/>
      <c r="AN1353" s="94"/>
      <c r="AO1353" s="238"/>
      <c r="AP1353" s="426"/>
      <c r="AQ1353" s="223"/>
    </row>
    <row r="1354" spans="1:43" s="15" customFormat="1">
      <c r="A1354" s="105"/>
      <c r="B1354" s="105"/>
      <c r="D1354" s="97"/>
      <c r="E1354" s="156"/>
      <c r="I1354" s="148"/>
      <c r="J1354" s="148"/>
      <c r="K1354" s="148"/>
      <c r="L1354" s="148"/>
      <c r="M1354" s="148"/>
      <c r="N1354" s="148"/>
      <c r="O1354" s="148"/>
      <c r="AC1354" s="148"/>
      <c r="AD1354" s="94"/>
      <c r="AE1354" s="94"/>
      <c r="AF1354" s="94"/>
      <c r="AG1354" s="94"/>
      <c r="AH1354" s="94"/>
      <c r="AI1354" s="94"/>
      <c r="AJ1354" s="94"/>
      <c r="AK1354" s="94"/>
      <c r="AL1354" s="94"/>
      <c r="AM1354" s="94"/>
      <c r="AN1354" s="94"/>
      <c r="AO1354" s="238"/>
      <c r="AP1354" s="426"/>
      <c r="AQ1354" s="223"/>
    </row>
    <row r="1355" spans="1:43" s="15" customFormat="1">
      <c r="A1355" s="105"/>
      <c r="B1355" s="105"/>
      <c r="D1355" s="97"/>
      <c r="E1355" s="156"/>
      <c r="I1355" s="148"/>
      <c r="J1355" s="148"/>
      <c r="K1355" s="148"/>
      <c r="L1355" s="148"/>
      <c r="M1355" s="148"/>
      <c r="N1355" s="148"/>
      <c r="O1355" s="148"/>
      <c r="AC1355" s="148"/>
      <c r="AD1355" s="94"/>
      <c r="AE1355" s="94"/>
      <c r="AF1355" s="94"/>
      <c r="AG1355" s="94"/>
      <c r="AH1355" s="94"/>
      <c r="AI1355" s="94"/>
      <c r="AJ1355" s="94"/>
      <c r="AK1355" s="94"/>
      <c r="AL1355" s="94"/>
      <c r="AM1355" s="94"/>
      <c r="AN1355" s="94"/>
      <c r="AO1355" s="238"/>
      <c r="AP1355" s="426"/>
      <c r="AQ1355" s="223"/>
    </row>
    <row r="1356" spans="1:43" s="15" customFormat="1">
      <c r="A1356" s="105"/>
      <c r="B1356" s="105"/>
      <c r="D1356" s="97"/>
      <c r="E1356" s="156"/>
      <c r="I1356" s="148"/>
      <c r="J1356" s="148"/>
      <c r="K1356" s="148"/>
      <c r="L1356" s="148"/>
      <c r="M1356" s="148"/>
      <c r="N1356" s="148"/>
      <c r="O1356" s="148"/>
      <c r="AC1356" s="148"/>
      <c r="AD1356" s="94"/>
      <c r="AE1356" s="94"/>
      <c r="AF1356" s="94"/>
      <c r="AG1356" s="94"/>
      <c r="AH1356" s="94"/>
      <c r="AI1356" s="94"/>
      <c r="AJ1356" s="94"/>
      <c r="AK1356" s="94"/>
      <c r="AL1356" s="94"/>
      <c r="AM1356" s="94"/>
      <c r="AN1356" s="94"/>
      <c r="AO1356" s="238"/>
      <c r="AP1356" s="426"/>
      <c r="AQ1356" s="223"/>
    </row>
    <row r="1357" spans="1:43" s="15" customFormat="1">
      <c r="A1357" s="105"/>
      <c r="B1357" s="105"/>
      <c r="D1357" s="97"/>
      <c r="E1357" s="156"/>
      <c r="I1357" s="148"/>
      <c r="J1357" s="148"/>
      <c r="K1357" s="148"/>
      <c r="L1357" s="148"/>
      <c r="M1357" s="148"/>
      <c r="N1357" s="148"/>
      <c r="O1357" s="148"/>
      <c r="AC1357" s="148"/>
      <c r="AD1357" s="94"/>
      <c r="AE1357" s="94"/>
      <c r="AF1357" s="94"/>
      <c r="AG1357" s="94"/>
      <c r="AH1357" s="94"/>
      <c r="AI1357" s="94"/>
      <c r="AJ1357" s="94"/>
      <c r="AK1357" s="94"/>
      <c r="AL1357" s="94"/>
      <c r="AM1357" s="94"/>
      <c r="AN1357" s="94"/>
      <c r="AO1357" s="238"/>
      <c r="AP1357" s="426"/>
      <c r="AQ1357" s="223"/>
    </row>
    <row r="1358" spans="1:43" s="15" customFormat="1">
      <c r="A1358" s="105"/>
      <c r="B1358" s="105"/>
      <c r="D1358" s="97"/>
      <c r="E1358" s="156"/>
      <c r="I1358" s="148"/>
      <c r="J1358" s="148"/>
      <c r="K1358" s="148"/>
      <c r="L1358" s="148"/>
      <c r="M1358" s="148"/>
      <c r="N1358" s="148"/>
      <c r="O1358" s="148"/>
      <c r="AC1358" s="148"/>
      <c r="AD1358" s="94"/>
      <c r="AE1358" s="94"/>
      <c r="AF1358" s="94"/>
      <c r="AG1358" s="94"/>
      <c r="AH1358" s="94"/>
      <c r="AI1358" s="94"/>
      <c r="AJ1358" s="94"/>
      <c r="AK1358" s="94"/>
      <c r="AL1358" s="94"/>
      <c r="AM1358" s="94"/>
      <c r="AN1358" s="94"/>
      <c r="AO1358" s="238"/>
      <c r="AP1358" s="426"/>
      <c r="AQ1358" s="223"/>
    </row>
    <row r="1359" spans="1:43" s="15" customFormat="1">
      <c r="A1359" s="105"/>
      <c r="B1359" s="105"/>
      <c r="D1359" s="97"/>
      <c r="E1359" s="156"/>
      <c r="I1359" s="148"/>
      <c r="J1359" s="148"/>
      <c r="K1359" s="148"/>
      <c r="L1359" s="148"/>
      <c r="M1359" s="148"/>
      <c r="N1359" s="148"/>
      <c r="O1359" s="148"/>
      <c r="AC1359" s="148"/>
      <c r="AD1359" s="94"/>
      <c r="AE1359" s="94"/>
      <c r="AF1359" s="94"/>
      <c r="AG1359" s="94"/>
      <c r="AH1359" s="94"/>
      <c r="AI1359" s="94"/>
      <c r="AJ1359" s="94"/>
      <c r="AK1359" s="94"/>
      <c r="AL1359" s="94"/>
      <c r="AM1359" s="94"/>
      <c r="AN1359" s="94"/>
      <c r="AO1359" s="238"/>
      <c r="AP1359" s="426"/>
      <c r="AQ1359" s="223"/>
    </row>
    <row r="1360" spans="1:43" s="15" customFormat="1">
      <c r="A1360" s="105"/>
      <c r="B1360" s="105"/>
      <c r="D1360" s="97"/>
      <c r="E1360" s="156"/>
      <c r="I1360" s="148"/>
      <c r="J1360" s="148"/>
      <c r="K1360" s="148"/>
      <c r="L1360" s="148"/>
      <c r="M1360" s="148"/>
      <c r="N1360" s="148"/>
      <c r="O1360" s="148"/>
      <c r="AC1360" s="148"/>
      <c r="AD1360" s="94"/>
      <c r="AE1360" s="94"/>
      <c r="AF1360" s="94"/>
      <c r="AG1360" s="94"/>
      <c r="AH1360" s="94"/>
      <c r="AI1360" s="94"/>
      <c r="AJ1360" s="94"/>
      <c r="AK1360" s="94"/>
      <c r="AL1360" s="94"/>
      <c r="AM1360" s="94"/>
      <c r="AN1360" s="94"/>
      <c r="AO1360" s="238"/>
      <c r="AP1360" s="426"/>
      <c r="AQ1360" s="223"/>
    </row>
    <row r="1361" spans="1:43" s="15" customFormat="1">
      <c r="A1361" s="105"/>
      <c r="B1361" s="105"/>
      <c r="D1361" s="97"/>
      <c r="E1361" s="156"/>
      <c r="I1361" s="148"/>
      <c r="J1361" s="148"/>
      <c r="K1361" s="148"/>
      <c r="L1361" s="148"/>
      <c r="M1361" s="148"/>
      <c r="N1361" s="148"/>
      <c r="O1361" s="148"/>
      <c r="AC1361" s="148"/>
      <c r="AD1361" s="94"/>
      <c r="AE1361" s="94"/>
      <c r="AF1361" s="94"/>
      <c r="AG1361" s="94"/>
      <c r="AH1361" s="94"/>
      <c r="AI1361" s="94"/>
      <c r="AJ1361" s="94"/>
      <c r="AK1361" s="94"/>
      <c r="AL1361" s="94"/>
      <c r="AM1361" s="94"/>
      <c r="AN1361" s="94"/>
      <c r="AO1361" s="238"/>
      <c r="AP1361" s="426"/>
      <c r="AQ1361" s="223"/>
    </row>
    <row r="1362" spans="1:43" s="15" customFormat="1">
      <c r="A1362" s="105"/>
      <c r="B1362" s="105"/>
      <c r="D1362" s="97"/>
      <c r="E1362" s="156"/>
      <c r="I1362" s="148"/>
      <c r="J1362" s="148"/>
      <c r="K1362" s="148"/>
      <c r="L1362" s="148"/>
      <c r="M1362" s="148"/>
      <c r="N1362" s="148"/>
      <c r="O1362" s="148"/>
      <c r="AC1362" s="148"/>
      <c r="AD1362" s="94"/>
      <c r="AE1362" s="94"/>
      <c r="AF1362" s="94"/>
      <c r="AG1362" s="94"/>
      <c r="AH1362" s="94"/>
      <c r="AI1362" s="94"/>
      <c r="AJ1362" s="94"/>
      <c r="AK1362" s="94"/>
      <c r="AL1362" s="94"/>
      <c r="AM1362" s="94"/>
      <c r="AN1362" s="94"/>
      <c r="AO1362" s="238"/>
      <c r="AP1362" s="426"/>
      <c r="AQ1362" s="223"/>
    </row>
    <row r="1363" spans="1:43" s="15" customFormat="1">
      <c r="A1363" s="105"/>
      <c r="B1363" s="105"/>
      <c r="D1363" s="97"/>
      <c r="E1363" s="156"/>
      <c r="I1363" s="148"/>
      <c r="J1363" s="148"/>
      <c r="K1363" s="148"/>
      <c r="L1363" s="148"/>
      <c r="M1363" s="148"/>
      <c r="N1363" s="148"/>
      <c r="O1363" s="148"/>
      <c r="AC1363" s="148"/>
      <c r="AD1363" s="94"/>
      <c r="AE1363" s="94"/>
      <c r="AF1363" s="94"/>
      <c r="AG1363" s="94"/>
      <c r="AH1363" s="94"/>
      <c r="AI1363" s="94"/>
      <c r="AJ1363" s="94"/>
      <c r="AK1363" s="94"/>
      <c r="AL1363" s="94"/>
      <c r="AM1363" s="94"/>
      <c r="AN1363" s="94"/>
      <c r="AO1363" s="238"/>
      <c r="AP1363" s="426"/>
      <c r="AQ1363" s="223"/>
    </row>
    <row r="1364" spans="1:43" s="15" customFormat="1">
      <c r="A1364" s="105"/>
      <c r="B1364" s="105"/>
      <c r="D1364" s="97"/>
      <c r="E1364" s="156"/>
      <c r="I1364" s="148"/>
      <c r="J1364" s="148"/>
      <c r="K1364" s="148"/>
      <c r="L1364" s="148"/>
      <c r="M1364" s="148"/>
      <c r="N1364" s="148"/>
      <c r="O1364" s="148"/>
      <c r="AC1364" s="148"/>
      <c r="AD1364" s="94"/>
      <c r="AE1364" s="94"/>
      <c r="AF1364" s="94"/>
      <c r="AG1364" s="94"/>
      <c r="AH1364" s="94"/>
      <c r="AI1364" s="94"/>
      <c r="AJ1364" s="94"/>
      <c r="AK1364" s="94"/>
      <c r="AL1364" s="94"/>
      <c r="AM1364" s="94"/>
      <c r="AN1364" s="94"/>
      <c r="AO1364" s="238"/>
      <c r="AP1364" s="426"/>
      <c r="AQ1364" s="223"/>
    </row>
    <row r="1365" spans="1:43" s="15" customFormat="1">
      <c r="A1365" s="105"/>
      <c r="B1365" s="105"/>
      <c r="D1365" s="97"/>
      <c r="E1365" s="156"/>
      <c r="I1365" s="148"/>
      <c r="J1365" s="148"/>
      <c r="K1365" s="148"/>
      <c r="L1365" s="148"/>
      <c r="M1365" s="148"/>
      <c r="N1365" s="148"/>
      <c r="O1365" s="148"/>
      <c r="AC1365" s="148"/>
      <c r="AD1365" s="94"/>
      <c r="AE1365" s="94"/>
      <c r="AF1365" s="94"/>
      <c r="AG1365" s="94"/>
      <c r="AH1365" s="94"/>
      <c r="AI1365" s="94"/>
      <c r="AJ1365" s="94"/>
      <c r="AK1365" s="94"/>
      <c r="AL1365" s="94"/>
      <c r="AM1365" s="94"/>
      <c r="AN1365" s="94"/>
      <c r="AO1365" s="238"/>
      <c r="AP1365" s="426"/>
      <c r="AQ1365" s="223"/>
    </row>
    <row r="1366" spans="1:43" s="15" customFormat="1">
      <c r="A1366" s="105"/>
      <c r="B1366" s="105"/>
      <c r="D1366" s="97"/>
      <c r="E1366" s="156"/>
      <c r="I1366" s="148"/>
      <c r="J1366" s="148"/>
      <c r="K1366" s="148"/>
      <c r="L1366" s="148"/>
      <c r="M1366" s="148"/>
      <c r="N1366" s="148"/>
      <c r="O1366" s="148"/>
      <c r="AC1366" s="148"/>
      <c r="AD1366" s="94"/>
      <c r="AE1366" s="94"/>
      <c r="AF1366" s="94"/>
      <c r="AG1366" s="94"/>
      <c r="AH1366" s="94"/>
      <c r="AI1366" s="94"/>
      <c r="AJ1366" s="94"/>
      <c r="AK1366" s="94"/>
      <c r="AL1366" s="94"/>
      <c r="AM1366" s="94"/>
      <c r="AN1366" s="94"/>
      <c r="AO1366" s="238"/>
      <c r="AP1366" s="426"/>
      <c r="AQ1366" s="223"/>
    </row>
    <row r="1367" spans="1:43" s="15" customFormat="1">
      <c r="A1367" s="105"/>
      <c r="B1367" s="105"/>
      <c r="D1367" s="97"/>
      <c r="E1367" s="156"/>
      <c r="I1367" s="148"/>
      <c r="J1367" s="148"/>
      <c r="K1367" s="148"/>
      <c r="L1367" s="148"/>
      <c r="M1367" s="148"/>
      <c r="N1367" s="148"/>
      <c r="O1367" s="148"/>
      <c r="AC1367" s="148"/>
      <c r="AD1367" s="94"/>
      <c r="AE1367" s="94"/>
      <c r="AF1367" s="94"/>
      <c r="AG1367" s="94"/>
      <c r="AH1367" s="94"/>
      <c r="AI1367" s="94"/>
      <c r="AJ1367" s="94"/>
      <c r="AK1367" s="94"/>
      <c r="AL1367" s="94"/>
      <c r="AM1367" s="94"/>
      <c r="AN1367" s="94"/>
      <c r="AO1367" s="238"/>
      <c r="AP1367" s="426"/>
      <c r="AQ1367" s="223"/>
    </row>
    <row r="1368" spans="1:43" s="15" customFormat="1">
      <c r="A1368" s="105"/>
      <c r="B1368" s="105"/>
      <c r="D1368" s="97"/>
      <c r="E1368" s="156"/>
      <c r="I1368" s="148"/>
      <c r="J1368" s="148"/>
      <c r="K1368" s="148"/>
      <c r="L1368" s="148"/>
      <c r="M1368" s="148"/>
      <c r="N1368" s="148"/>
      <c r="O1368" s="148"/>
      <c r="AC1368" s="148"/>
      <c r="AD1368" s="94"/>
      <c r="AE1368" s="94"/>
      <c r="AF1368" s="94"/>
      <c r="AG1368" s="94"/>
      <c r="AH1368" s="94"/>
      <c r="AI1368" s="94"/>
      <c r="AJ1368" s="94"/>
      <c r="AK1368" s="94"/>
      <c r="AL1368" s="94"/>
      <c r="AM1368" s="94"/>
      <c r="AN1368" s="94"/>
      <c r="AO1368" s="238"/>
      <c r="AP1368" s="426"/>
      <c r="AQ1368" s="223"/>
    </row>
    <row r="1369" spans="1:43" s="15" customFormat="1">
      <c r="A1369" s="105"/>
      <c r="B1369" s="105"/>
      <c r="D1369" s="97"/>
      <c r="E1369" s="156"/>
      <c r="I1369" s="148"/>
      <c r="J1369" s="148"/>
      <c r="K1369" s="148"/>
      <c r="L1369" s="148"/>
      <c r="M1369" s="148"/>
      <c r="N1369" s="148"/>
      <c r="O1369" s="148"/>
      <c r="AC1369" s="148"/>
      <c r="AD1369" s="94"/>
      <c r="AE1369" s="94"/>
      <c r="AF1369" s="94"/>
      <c r="AG1369" s="94"/>
      <c r="AH1369" s="94"/>
      <c r="AI1369" s="94"/>
      <c r="AJ1369" s="94"/>
      <c r="AK1369" s="94"/>
      <c r="AL1369" s="94"/>
      <c r="AM1369" s="94"/>
      <c r="AN1369" s="94"/>
      <c r="AO1369" s="238"/>
      <c r="AP1369" s="426"/>
      <c r="AQ1369" s="223"/>
    </row>
    <row r="1370" spans="1:43" s="15" customFormat="1">
      <c r="A1370" s="105"/>
      <c r="B1370" s="105"/>
      <c r="D1370" s="97"/>
      <c r="E1370" s="156"/>
      <c r="I1370" s="148"/>
      <c r="J1370" s="148"/>
      <c r="K1370" s="148"/>
      <c r="L1370" s="148"/>
      <c r="M1370" s="148"/>
      <c r="N1370" s="148"/>
      <c r="O1370" s="148"/>
      <c r="AC1370" s="148"/>
      <c r="AD1370" s="94"/>
      <c r="AE1370" s="94"/>
      <c r="AF1370" s="94"/>
      <c r="AG1370" s="94"/>
      <c r="AH1370" s="94"/>
      <c r="AI1370" s="94"/>
      <c r="AJ1370" s="94"/>
      <c r="AK1370" s="94"/>
      <c r="AL1370" s="94"/>
      <c r="AM1370" s="94"/>
      <c r="AN1370" s="94"/>
      <c r="AO1370" s="238"/>
      <c r="AP1370" s="426"/>
      <c r="AQ1370" s="223"/>
    </row>
    <row r="1371" spans="1:43" s="15" customFormat="1">
      <c r="A1371" s="105"/>
      <c r="B1371" s="105"/>
      <c r="D1371" s="97"/>
      <c r="E1371" s="156"/>
      <c r="I1371" s="148"/>
      <c r="J1371" s="148"/>
      <c r="K1371" s="148"/>
      <c r="L1371" s="148"/>
      <c r="M1371" s="148"/>
      <c r="N1371" s="148"/>
      <c r="O1371" s="148"/>
      <c r="AC1371" s="148"/>
      <c r="AD1371" s="94"/>
      <c r="AE1371" s="94"/>
      <c r="AF1371" s="94"/>
      <c r="AG1371" s="94"/>
      <c r="AH1371" s="94"/>
      <c r="AI1371" s="94"/>
      <c r="AJ1371" s="94"/>
      <c r="AK1371" s="94"/>
      <c r="AL1371" s="94"/>
      <c r="AM1371" s="94"/>
      <c r="AN1371" s="94"/>
      <c r="AO1371" s="238"/>
      <c r="AP1371" s="426"/>
      <c r="AQ1371" s="223"/>
    </row>
    <row r="1372" spans="1:43" s="15" customFormat="1">
      <c r="A1372" s="105"/>
      <c r="B1372" s="105"/>
      <c r="D1372" s="97"/>
      <c r="E1372" s="156"/>
      <c r="I1372" s="148"/>
      <c r="J1372" s="148"/>
      <c r="K1372" s="148"/>
      <c r="L1372" s="148"/>
      <c r="M1372" s="148"/>
      <c r="N1372" s="148"/>
      <c r="O1372" s="148"/>
      <c r="AC1372" s="148"/>
      <c r="AD1372" s="94"/>
      <c r="AE1372" s="94"/>
      <c r="AF1372" s="94"/>
      <c r="AG1372" s="94"/>
      <c r="AH1372" s="94"/>
      <c r="AI1372" s="94"/>
      <c r="AJ1372" s="94"/>
      <c r="AK1372" s="94"/>
      <c r="AL1372" s="94"/>
      <c r="AM1372" s="94"/>
      <c r="AN1372" s="94"/>
      <c r="AO1372" s="238"/>
      <c r="AP1372" s="426"/>
      <c r="AQ1372" s="223"/>
    </row>
    <row r="1373" spans="1:43" s="15" customFormat="1">
      <c r="A1373" s="105"/>
      <c r="B1373" s="105"/>
      <c r="D1373" s="97"/>
      <c r="E1373" s="156"/>
      <c r="I1373" s="148"/>
      <c r="J1373" s="148"/>
      <c r="K1373" s="148"/>
      <c r="L1373" s="148"/>
      <c r="M1373" s="148"/>
      <c r="N1373" s="148"/>
      <c r="O1373" s="148"/>
      <c r="AC1373" s="148"/>
      <c r="AD1373" s="94"/>
      <c r="AE1373" s="94"/>
      <c r="AF1373" s="94"/>
      <c r="AG1373" s="94"/>
      <c r="AH1373" s="94"/>
      <c r="AI1373" s="94"/>
      <c r="AJ1373" s="94"/>
      <c r="AK1373" s="94"/>
      <c r="AL1373" s="94"/>
      <c r="AM1373" s="94"/>
      <c r="AN1373" s="94"/>
      <c r="AO1373" s="238"/>
      <c r="AP1373" s="426"/>
      <c r="AQ1373" s="223"/>
    </row>
    <row r="1374" spans="1:43" s="15" customFormat="1">
      <c r="A1374" s="105"/>
      <c r="B1374" s="105"/>
      <c r="D1374" s="97"/>
      <c r="E1374" s="156"/>
      <c r="I1374" s="148"/>
      <c r="J1374" s="148"/>
      <c r="K1374" s="148"/>
      <c r="L1374" s="148"/>
      <c r="M1374" s="148"/>
      <c r="N1374" s="148"/>
      <c r="O1374" s="148"/>
      <c r="AC1374" s="148"/>
      <c r="AD1374" s="94"/>
      <c r="AE1374" s="94"/>
      <c r="AF1374" s="94"/>
      <c r="AG1374" s="94"/>
      <c r="AH1374" s="94"/>
      <c r="AI1374" s="94"/>
      <c r="AJ1374" s="94"/>
      <c r="AK1374" s="94"/>
      <c r="AL1374" s="94"/>
      <c r="AM1374" s="94"/>
      <c r="AN1374" s="94"/>
      <c r="AO1374" s="238"/>
      <c r="AP1374" s="426"/>
      <c r="AQ1374" s="223"/>
    </row>
    <row r="1375" spans="1:43" s="15" customFormat="1">
      <c r="A1375" s="105"/>
      <c r="B1375" s="105"/>
      <c r="D1375" s="97"/>
      <c r="E1375" s="156"/>
      <c r="I1375" s="148"/>
      <c r="J1375" s="148"/>
      <c r="K1375" s="148"/>
      <c r="L1375" s="148"/>
      <c r="M1375" s="148"/>
      <c r="N1375" s="148"/>
      <c r="O1375" s="148"/>
      <c r="AC1375" s="148"/>
      <c r="AD1375" s="94"/>
      <c r="AE1375" s="94"/>
      <c r="AF1375" s="94"/>
      <c r="AG1375" s="94"/>
      <c r="AH1375" s="94"/>
      <c r="AI1375" s="94"/>
      <c r="AJ1375" s="94"/>
      <c r="AK1375" s="94"/>
      <c r="AL1375" s="94"/>
      <c r="AM1375" s="94"/>
      <c r="AN1375" s="94"/>
      <c r="AO1375" s="238"/>
      <c r="AP1375" s="426"/>
      <c r="AQ1375" s="223"/>
    </row>
    <row r="1376" spans="1:43" s="15" customFormat="1">
      <c r="A1376" s="105"/>
      <c r="B1376" s="105"/>
      <c r="D1376" s="97"/>
      <c r="E1376" s="156"/>
      <c r="I1376" s="148"/>
      <c r="J1376" s="148"/>
      <c r="K1376" s="148"/>
      <c r="L1376" s="148"/>
      <c r="M1376" s="148"/>
      <c r="N1376" s="148"/>
      <c r="O1376" s="148"/>
      <c r="AC1376" s="148"/>
      <c r="AD1376" s="94"/>
      <c r="AE1376" s="94"/>
      <c r="AF1376" s="94"/>
      <c r="AG1376" s="94"/>
      <c r="AH1376" s="94"/>
      <c r="AI1376" s="94"/>
      <c r="AJ1376" s="94"/>
      <c r="AK1376" s="94"/>
      <c r="AL1376" s="94"/>
      <c r="AM1376" s="94"/>
      <c r="AN1376" s="94"/>
      <c r="AO1376" s="238"/>
      <c r="AP1376" s="426"/>
      <c r="AQ1376" s="223"/>
    </row>
    <row r="1377" spans="1:43" s="15" customFormat="1">
      <c r="A1377" s="105"/>
      <c r="B1377" s="105"/>
      <c r="D1377" s="97"/>
      <c r="E1377" s="156"/>
      <c r="I1377" s="148"/>
      <c r="J1377" s="148"/>
      <c r="K1377" s="148"/>
      <c r="L1377" s="148"/>
      <c r="M1377" s="148"/>
      <c r="N1377" s="148"/>
      <c r="O1377" s="148"/>
      <c r="AC1377" s="148"/>
      <c r="AD1377" s="94"/>
      <c r="AE1377" s="94"/>
      <c r="AF1377" s="94"/>
      <c r="AG1377" s="94"/>
      <c r="AH1377" s="94"/>
      <c r="AI1377" s="94"/>
      <c r="AJ1377" s="94"/>
      <c r="AK1377" s="94"/>
      <c r="AL1377" s="94"/>
      <c r="AM1377" s="94"/>
      <c r="AN1377" s="94"/>
      <c r="AO1377" s="238"/>
      <c r="AP1377" s="426"/>
      <c r="AQ1377" s="223"/>
    </row>
    <row r="1378" spans="1:43" s="15" customFormat="1">
      <c r="A1378" s="105"/>
      <c r="B1378" s="105"/>
      <c r="D1378" s="97"/>
      <c r="E1378" s="156"/>
      <c r="I1378" s="148"/>
      <c r="J1378" s="148"/>
      <c r="K1378" s="148"/>
      <c r="L1378" s="148"/>
      <c r="M1378" s="148"/>
      <c r="N1378" s="148"/>
      <c r="O1378" s="148"/>
      <c r="AC1378" s="148"/>
      <c r="AD1378" s="94"/>
      <c r="AE1378" s="94"/>
      <c r="AF1378" s="94"/>
      <c r="AG1378" s="94"/>
      <c r="AH1378" s="94"/>
      <c r="AI1378" s="94"/>
      <c r="AJ1378" s="94"/>
      <c r="AK1378" s="94"/>
      <c r="AL1378" s="94"/>
      <c r="AM1378" s="94"/>
      <c r="AN1378" s="94"/>
      <c r="AO1378" s="238"/>
      <c r="AP1378" s="426"/>
      <c r="AQ1378" s="223"/>
    </row>
    <row r="1379" spans="1:43" s="15" customFormat="1">
      <c r="A1379" s="105"/>
      <c r="B1379" s="105"/>
      <c r="D1379" s="97"/>
      <c r="E1379" s="156"/>
      <c r="I1379" s="148"/>
      <c r="J1379" s="148"/>
      <c r="K1379" s="148"/>
      <c r="L1379" s="148"/>
      <c r="M1379" s="148"/>
      <c r="N1379" s="148"/>
      <c r="O1379" s="148"/>
      <c r="AC1379" s="148"/>
      <c r="AD1379" s="94"/>
      <c r="AE1379" s="94"/>
      <c r="AF1379" s="94"/>
      <c r="AG1379" s="94"/>
      <c r="AH1379" s="94"/>
      <c r="AI1379" s="94"/>
      <c r="AJ1379" s="94"/>
      <c r="AK1379" s="94"/>
      <c r="AL1379" s="94"/>
      <c r="AM1379" s="94"/>
      <c r="AN1379" s="94"/>
      <c r="AO1379" s="238"/>
      <c r="AP1379" s="426"/>
      <c r="AQ1379" s="223"/>
    </row>
    <row r="1380" spans="1:43" s="15" customFormat="1">
      <c r="A1380" s="105"/>
      <c r="B1380" s="105"/>
      <c r="D1380" s="97"/>
      <c r="E1380" s="156"/>
      <c r="I1380" s="148"/>
      <c r="J1380" s="148"/>
      <c r="K1380" s="148"/>
      <c r="L1380" s="148"/>
      <c r="M1380" s="148"/>
      <c r="N1380" s="148"/>
      <c r="O1380" s="148"/>
      <c r="AC1380" s="148"/>
      <c r="AD1380" s="94"/>
      <c r="AE1380" s="94"/>
      <c r="AF1380" s="94"/>
      <c r="AG1380" s="94"/>
      <c r="AH1380" s="94"/>
      <c r="AI1380" s="94"/>
      <c r="AJ1380" s="94"/>
      <c r="AK1380" s="94"/>
      <c r="AL1380" s="94"/>
      <c r="AM1380" s="94"/>
      <c r="AN1380" s="94"/>
      <c r="AO1380" s="238"/>
      <c r="AP1380" s="426"/>
      <c r="AQ1380" s="223"/>
    </row>
    <row r="1381" spans="1:43" s="15" customFormat="1">
      <c r="A1381" s="105"/>
      <c r="B1381" s="105"/>
      <c r="D1381" s="97"/>
      <c r="E1381" s="156"/>
      <c r="I1381" s="148"/>
      <c r="J1381" s="148"/>
      <c r="K1381" s="148"/>
      <c r="L1381" s="148"/>
      <c r="M1381" s="148"/>
      <c r="N1381" s="148"/>
      <c r="O1381" s="148"/>
      <c r="AC1381" s="148"/>
      <c r="AD1381" s="94"/>
      <c r="AE1381" s="94"/>
      <c r="AF1381" s="94"/>
      <c r="AG1381" s="94"/>
      <c r="AH1381" s="94"/>
      <c r="AI1381" s="94"/>
      <c r="AJ1381" s="94"/>
      <c r="AK1381" s="94"/>
      <c r="AL1381" s="94"/>
      <c r="AM1381" s="94"/>
      <c r="AN1381" s="94"/>
      <c r="AO1381" s="238"/>
      <c r="AP1381" s="426"/>
      <c r="AQ1381" s="223"/>
    </row>
    <row r="1382" spans="1:43" s="15" customFormat="1">
      <c r="A1382" s="105"/>
      <c r="B1382" s="105"/>
      <c r="D1382" s="97"/>
      <c r="E1382" s="156"/>
      <c r="I1382" s="148"/>
      <c r="J1382" s="148"/>
      <c r="K1382" s="148"/>
      <c r="L1382" s="148"/>
      <c r="M1382" s="148"/>
      <c r="N1382" s="148"/>
      <c r="O1382" s="148"/>
      <c r="AC1382" s="148"/>
      <c r="AD1382" s="94"/>
      <c r="AE1382" s="94"/>
      <c r="AF1382" s="94"/>
      <c r="AG1382" s="94"/>
      <c r="AH1382" s="94"/>
      <c r="AI1382" s="94"/>
      <c r="AJ1382" s="94"/>
      <c r="AK1382" s="94"/>
      <c r="AL1382" s="94"/>
      <c r="AM1382" s="94"/>
      <c r="AN1382" s="94"/>
      <c r="AO1382" s="238"/>
      <c r="AP1382" s="426"/>
      <c r="AQ1382" s="223"/>
    </row>
    <row r="1383" spans="1:43" s="15" customFormat="1">
      <c r="A1383" s="105"/>
      <c r="B1383" s="105"/>
      <c r="D1383" s="97"/>
      <c r="E1383" s="156"/>
      <c r="I1383" s="148"/>
      <c r="J1383" s="148"/>
      <c r="K1383" s="148"/>
      <c r="L1383" s="148"/>
      <c r="M1383" s="148"/>
      <c r="N1383" s="148"/>
      <c r="O1383" s="148"/>
      <c r="AC1383" s="148"/>
      <c r="AD1383" s="94"/>
      <c r="AE1383" s="94"/>
      <c r="AF1383" s="94"/>
      <c r="AG1383" s="94"/>
      <c r="AH1383" s="94"/>
      <c r="AI1383" s="94"/>
      <c r="AJ1383" s="94"/>
      <c r="AK1383" s="94"/>
      <c r="AL1383" s="94"/>
      <c r="AM1383" s="94"/>
      <c r="AN1383" s="94"/>
      <c r="AO1383" s="238"/>
      <c r="AP1383" s="426"/>
      <c r="AQ1383" s="223"/>
    </row>
    <row r="1384" spans="1:43" s="15" customFormat="1">
      <c r="A1384" s="105"/>
      <c r="B1384" s="105"/>
      <c r="D1384" s="97"/>
      <c r="E1384" s="156"/>
      <c r="I1384" s="148"/>
      <c r="J1384" s="148"/>
      <c r="K1384" s="148"/>
      <c r="L1384" s="148"/>
      <c r="M1384" s="148"/>
      <c r="N1384" s="148"/>
      <c r="O1384" s="148"/>
      <c r="AC1384" s="148"/>
      <c r="AD1384" s="94"/>
      <c r="AE1384" s="94"/>
      <c r="AF1384" s="94"/>
      <c r="AG1384" s="94"/>
      <c r="AH1384" s="94"/>
      <c r="AI1384" s="94"/>
      <c r="AJ1384" s="94"/>
      <c r="AK1384" s="94"/>
      <c r="AL1384" s="94"/>
      <c r="AM1384" s="94"/>
      <c r="AN1384" s="94"/>
      <c r="AO1384" s="238"/>
      <c r="AP1384" s="426"/>
      <c r="AQ1384" s="223"/>
    </row>
    <row r="1385" spans="1:43" s="15" customFormat="1">
      <c r="A1385" s="105"/>
      <c r="B1385" s="105"/>
      <c r="D1385" s="97"/>
      <c r="E1385" s="156"/>
      <c r="I1385" s="148"/>
      <c r="J1385" s="148"/>
      <c r="K1385" s="148"/>
      <c r="L1385" s="148"/>
      <c r="M1385" s="148"/>
      <c r="N1385" s="148"/>
      <c r="O1385" s="148"/>
      <c r="AC1385" s="148"/>
      <c r="AD1385" s="94"/>
      <c r="AE1385" s="94"/>
      <c r="AF1385" s="94"/>
      <c r="AG1385" s="94"/>
      <c r="AH1385" s="94"/>
      <c r="AI1385" s="94"/>
      <c r="AJ1385" s="94"/>
      <c r="AK1385" s="94"/>
      <c r="AL1385" s="94"/>
      <c r="AM1385" s="94"/>
      <c r="AN1385" s="94"/>
      <c r="AO1385" s="238"/>
      <c r="AP1385" s="426"/>
      <c r="AQ1385" s="223"/>
    </row>
    <row r="1386" spans="1:43" s="15" customFormat="1">
      <c r="A1386" s="105"/>
      <c r="B1386" s="105"/>
      <c r="D1386" s="97"/>
      <c r="E1386" s="156"/>
      <c r="I1386" s="148"/>
      <c r="J1386" s="148"/>
      <c r="K1386" s="148"/>
      <c r="L1386" s="148"/>
      <c r="M1386" s="148"/>
      <c r="N1386" s="148"/>
      <c r="O1386" s="148"/>
      <c r="AC1386" s="148"/>
      <c r="AD1386" s="94"/>
      <c r="AE1386" s="94"/>
      <c r="AF1386" s="94"/>
      <c r="AG1386" s="94"/>
      <c r="AH1386" s="94"/>
      <c r="AI1386" s="94"/>
      <c r="AJ1386" s="94"/>
      <c r="AK1386" s="94"/>
      <c r="AL1386" s="94"/>
      <c r="AM1386" s="94"/>
      <c r="AN1386" s="94"/>
      <c r="AO1386" s="238"/>
      <c r="AP1386" s="426"/>
      <c r="AQ1386" s="223"/>
    </row>
    <row r="1387" spans="1:43" s="15" customFormat="1">
      <c r="A1387" s="105"/>
      <c r="B1387" s="105"/>
      <c r="D1387" s="97"/>
      <c r="E1387" s="156"/>
      <c r="I1387" s="148"/>
      <c r="J1387" s="148"/>
      <c r="K1387" s="148"/>
      <c r="L1387" s="148"/>
      <c r="M1387" s="148"/>
      <c r="N1387" s="148"/>
      <c r="O1387" s="148"/>
      <c r="AC1387" s="148"/>
      <c r="AD1387" s="94"/>
      <c r="AE1387" s="94"/>
      <c r="AF1387" s="94"/>
      <c r="AG1387" s="94"/>
      <c r="AH1387" s="94"/>
      <c r="AI1387" s="94"/>
      <c r="AJ1387" s="94"/>
      <c r="AK1387" s="94"/>
      <c r="AL1387" s="94"/>
      <c r="AM1387" s="94"/>
      <c r="AN1387" s="94"/>
      <c r="AO1387" s="238"/>
      <c r="AP1387" s="426"/>
      <c r="AQ1387" s="223"/>
    </row>
    <row r="1388" spans="1:43" s="15" customFormat="1">
      <c r="A1388" s="105"/>
      <c r="B1388" s="105"/>
      <c r="D1388" s="97"/>
      <c r="E1388" s="156"/>
      <c r="I1388" s="148"/>
      <c r="J1388" s="148"/>
      <c r="K1388" s="148"/>
      <c r="L1388" s="148"/>
      <c r="M1388" s="148"/>
      <c r="N1388" s="148"/>
      <c r="O1388" s="148"/>
      <c r="AC1388" s="148"/>
      <c r="AD1388" s="94"/>
      <c r="AE1388" s="94"/>
      <c r="AF1388" s="94"/>
      <c r="AG1388" s="94"/>
      <c r="AH1388" s="94"/>
      <c r="AI1388" s="94"/>
      <c r="AJ1388" s="94"/>
      <c r="AK1388" s="94"/>
      <c r="AL1388" s="94"/>
      <c r="AM1388" s="94"/>
      <c r="AN1388" s="94"/>
      <c r="AO1388" s="238"/>
      <c r="AP1388" s="426"/>
      <c r="AQ1388" s="223"/>
    </row>
    <row r="1389" spans="1:43" s="15" customFormat="1">
      <c r="A1389" s="105"/>
      <c r="B1389" s="105"/>
      <c r="D1389" s="97"/>
      <c r="E1389" s="156"/>
      <c r="I1389" s="148"/>
      <c r="J1389" s="148"/>
      <c r="K1389" s="148"/>
      <c r="L1389" s="148"/>
      <c r="M1389" s="148"/>
      <c r="N1389" s="148"/>
      <c r="O1389" s="148"/>
      <c r="AC1389" s="148"/>
      <c r="AD1389" s="94"/>
      <c r="AE1389" s="94"/>
      <c r="AF1389" s="94"/>
      <c r="AG1389" s="94"/>
      <c r="AH1389" s="94"/>
      <c r="AI1389" s="94"/>
      <c r="AJ1389" s="94"/>
      <c r="AK1389" s="94"/>
      <c r="AL1389" s="94"/>
      <c r="AM1389" s="94"/>
      <c r="AN1389" s="94"/>
      <c r="AO1389" s="238"/>
      <c r="AP1389" s="426"/>
      <c r="AQ1389" s="223"/>
    </row>
    <row r="1390" spans="1:43" s="15" customFormat="1">
      <c r="A1390" s="105"/>
      <c r="B1390" s="105"/>
      <c r="D1390" s="97"/>
      <c r="E1390" s="156"/>
      <c r="I1390" s="148"/>
      <c r="J1390" s="148"/>
      <c r="K1390" s="148"/>
      <c r="L1390" s="148"/>
      <c r="M1390" s="148"/>
      <c r="N1390" s="148"/>
      <c r="O1390" s="148"/>
      <c r="AC1390" s="148"/>
      <c r="AD1390" s="94"/>
      <c r="AE1390" s="94"/>
      <c r="AF1390" s="94"/>
      <c r="AG1390" s="94"/>
      <c r="AH1390" s="94"/>
      <c r="AI1390" s="94"/>
      <c r="AJ1390" s="94"/>
      <c r="AK1390" s="94"/>
      <c r="AL1390" s="94"/>
      <c r="AM1390" s="94"/>
      <c r="AN1390" s="94"/>
      <c r="AO1390" s="238"/>
      <c r="AP1390" s="426"/>
      <c r="AQ1390" s="223"/>
    </row>
    <row r="1391" spans="1:43" s="15" customFormat="1">
      <c r="A1391" s="105"/>
      <c r="B1391" s="105"/>
      <c r="D1391" s="97"/>
      <c r="E1391" s="156"/>
      <c r="I1391" s="148"/>
      <c r="J1391" s="148"/>
      <c r="K1391" s="148"/>
      <c r="L1391" s="148"/>
      <c r="M1391" s="148"/>
      <c r="N1391" s="148"/>
      <c r="O1391" s="148"/>
      <c r="AC1391" s="148"/>
      <c r="AD1391" s="94"/>
      <c r="AE1391" s="94"/>
      <c r="AF1391" s="94"/>
      <c r="AG1391" s="94"/>
      <c r="AH1391" s="94"/>
      <c r="AI1391" s="94"/>
      <c r="AJ1391" s="94"/>
      <c r="AK1391" s="94"/>
      <c r="AL1391" s="94"/>
      <c r="AM1391" s="94"/>
      <c r="AN1391" s="94"/>
      <c r="AO1391" s="238"/>
      <c r="AP1391" s="426"/>
      <c r="AQ1391" s="223"/>
    </row>
    <row r="1392" spans="1:43" s="15" customFormat="1">
      <c r="A1392" s="105"/>
      <c r="B1392" s="105"/>
      <c r="D1392" s="97"/>
      <c r="E1392" s="156"/>
      <c r="I1392" s="148"/>
      <c r="J1392" s="148"/>
      <c r="K1392" s="148"/>
      <c r="L1392" s="148"/>
      <c r="M1392" s="148"/>
      <c r="N1392" s="148"/>
      <c r="O1392" s="148"/>
      <c r="AC1392" s="148"/>
      <c r="AD1392" s="94"/>
      <c r="AE1392" s="94"/>
      <c r="AF1392" s="94"/>
      <c r="AG1392" s="94"/>
      <c r="AH1392" s="94"/>
      <c r="AI1392" s="94"/>
      <c r="AJ1392" s="94"/>
      <c r="AK1392" s="94"/>
      <c r="AL1392" s="94"/>
      <c r="AM1392" s="94"/>
      <c r="AN1392" s="94"/>
      <c r="AO1392" s="238"/>
      <c r="AP1392" s="426"/>
      <c r="AQ1392" s="223"/>
    </row>
    <row r="1393" spans="1:43" s="15" customFormat="1">
      <c r="A1393" s="105"/>
      <c r="B1393" s="105"/>
      <c r="D1393" s="97"/>
      <c r="E1393" s="156"/>
      <c r="I1393" s="148"/>
      <c r="J1393" s="148"/>
      <c r="K1393" s="148"/>
      <c r="L1393" s="148"/>
      <c r="M1393" s="148"/>
      <c r="N1393" s="148"/>
      <c r="O1393" s="148"/>
      <c r="AC1393" s="148"/>
      <c r="AD1393" s="94"/>
      <c r="AE1393" s="94"/>
      <c r="AF1393" s="94"/>
      <c r="AG1393" s="94"/>
      <c r="AH1393" s="94"/>
      <c r="AI1393" s="94"/>
      <c r="AJ1393" s="94"/>
      <c r="AK1393" s="94"/>
      <c r="AL1393" s="94"/>
      <c r="AM1393" s="94"/>
      <c r="AN1393" s="94"/>
      <c r="AO1393" s="238"/>
      <c r="AP1393" s="426"/>
      <c r="AQ1393" s="223"/>
    </row>
    <row r="1394" spans="1:43" s="15" customFormat="1">
      <c r="A1394" s="105"/>
      <c r="B1394" s="105"/>
      <c r="D1394" s="97"/>
      <c r="E1394" s="156"/>
      <c r="I1394" s="148"/>
      <c r="J1394" s="148"/>
      <c r="K1394" s="148"/>
      <c r="L1394" s="148"/>
      <c r="M1394" s="148"/>
      <c r="N1394" s="148"/>
      <c r="O1394" s="148"/>
      <c r="AC1394" s="148"/>
      <c r="AD1394" s="94"/>
      <c r="AE1394" s="94"/>
      <c r="AF1394" s="94"/>
      <c r="AG1394" s="94"/>
      <c r="AH1394" s="94"/>
      <c r="AI1394" s="94"/>
      <c r="AJ1394" s="94"/>
      <c r="AK1394" s="94"/>
      <c r="AL1394" s="94"/>
      <c r="AM1394" s="94"/>
      <c r="AN1394" s="94"/>
      <c r="AO1394" s="238"/>
      <c r="AP1394" s="426"/>
      <c r="AQ1394" s="223"/>
    </row>
    <row r="1395" spans="1:43" s="15" customFormat="1">
      <c r="A1395" s="105"/>
      <c r="B1395" s="105"/>
      <c r="D1395" s="97"/>
      <c r="E1395" s="156"/>
      <c r="I1395" s="148"/>
      <c r="J1395" s="148"/>
      <c r="K1395" s="148"/>
      <c r="L1395" s="148"/>
      <c r="M1395" s="148"/>
      <c r="N1395" s="148"/>
      <c r="O1395" s="148"/>
      <c r="AC1395" s="148"/>
      <c r="AD1395" s="94"/>
      <c r="AE1395" s="94"/>
      <c r="AF1395" s="94"/>
      <c r="AG1395" s="94"/>
      <c r="AH1395" s="94"/>
      <c r="AI1395" s="94"/>
      <c r="AJ1395" s="94"/>
      <c r="AK1395" s="94"/>
      <c r="AL1395" s="94"/>
      <c r="AM1395" s="94"/>
      <c r="AN1395" s="94"/>
      <c r="AO1395" s="238"/>
      <c r="AP1395" s="426"/>
      <c r="AQ1395" s="223"/>
    </row>
    <row r="1396" spans="1:43" s="15" customFormat="1">
      <c r="A1396" s="105"/>
      <c r="B1396" s="105"/>
      <c r="D1396" s="97"/>
      <c r="E1396" s="156"/>
      <c r="I1396" s="148"/>
      <c r="J1396" s="148"/>
      <c r="K1396" s="148"/>
      <c r="L1396" s="148"/>
      <c r="M1396" s="148"/>
      <c r="N1396" s="148"/>
      <c r="O1396" s="148"/>
      <c r="AC1396" s="148"/>
      <c r="AD1396" s="94"/>
      <c r="AE1396" s="94"/>
      <c r="AF1396" s="94"/>
      <c r="AG1396" s="94"/>
      <c r="AH1396" s="94"/>
      <c r="AI1396" s="94"/>
      <c r="AJ1396" s="94"/>
      <c r="AK1396" s="94"/>
      <c r="AL1396" s="94"/>
      <c r="AM1396" s="94"/>
      <c r="AN1396" s="94"/>
      <c r="AO1396" s="238"/>
      <c r="AP1396" s="426"/>
      <c r="AQ1396" s="223"/>
    </row>
    <row r="1397" spans="1:43" s="15" customFormat="1">
      <c r="A1397" s="105"/>
      <c r="B1397" s="105"/>
      <c r="D1397" s="97"/>
      <c r="E1397" s="156"/>
      <c r="I1397" s="148"/>
      <c r="J1397" s="148"/>
      <c r="K1397" s="148"/>
      <c r="L1397" s="148"/>
      <c r="M1397" s="148"/>
      <c r="N1397" s="148"/>
      <c r="O1397" s="148"/>
      <c r="AC1397" s="148"/>
      <c r="AD1397" s="94"/>
      <c r="AE1397" s="94"/>
      <c r="AF1397" s="94"/>
      <c r="AG1397" s="94"/>
      <c r="AH1397" s="94"/>
      <c r="AI1397" s="94"/>
      <c r="AJ1397" s="94"/>
      <c r="AK1397" s="94"/>
      <c r="AL1397" s="94"/>
      <c r="AM1397" s="94"/>
      <c r="AN1397" s="94"/>
      <c r="AO1397" s="238"/>
      <c r="AP1397" s="426"/>
      <c r="AQ1397" s="223"/>
    </row>
    <row r="1398" spans="1:43" s="15" customFormat="1">
      <c r="A1398" s="105"/>
      <c r="B1398" s="105"/>
      <c r="D1398" s="97"/>
      <c r="E1398" s="156"/>
      <c r="I1398" s="148"/>
      <c r="J1398" s="148"/>
      <c r="K1398" s="148"/>
      <c r="L1398" s="148"/>
      <c r="M1398" s="148"/>
      <c r="N1398" s="148"/>
      <c r="O1398" s="148"/>
      <c r="AC1398" s="148"/>
      <c r="AD1398" s="94"/>
      <c r="AE1398" s="94"/>
      <c r="AF1398" s="94"/>
      <c r="AG1398" s="94"/>
      <c r="AH1398" s="94"/>
      <c r="AI1398" s="94"/>
      <c r="AJ1398" s="94"/>
      <c r="AK1398" s="94"/>
      <c r="AL1398" s="94"/>
      <c r="AM1398" s="94"/>
      <c r="AN1398" s="94"/>
      <c r="AO1398" s="238"/>
      <c r="AP1398" s="426"/>
      <c r="AQ1398" s="223"/>
    </row>
    <row r="1399" spans="1:43" s="15" customFormat="1">
      <c r="A1399" s="105"/>
      <c r="B1399" s="105"/>
      <c r="D1399" s="97"/>
      <c r="E1399" s="156"/>
      <c r="I1399" s="148"/>
      <c r="J1399" s="148"/>
      <c r="K1399" s="148"/>
      <c r="L1399" s="148"/>
      <c r="M1399" s="148"/>
      <c r="N1399" s="148"/>
      <c r="O1399" s="148"/>
      <c r="AC1399" s="148"/>
      <c r="AD1399" s="94"/>
      <c r="AE1399" s="94"/>
      <c r="AF1399" s="94"/>
      <c r="AG1399" s="94"/>
      <c r="AH1399" s="94"/>
      <c r="AI1399" s="94"/>
      <c r="AJ1399" s="94"/>
      <c r="AK1399" s="94"/>
      <c r="AL1399" s="94"/>
      <c r="AM1399" s="94"/>
      <c r="AN1399" s="94"/>
      <c r="AO1399" s="238"/>
      <c r="AP1399" s="426"/>
      <c r="AQ1399" s="223"/>
    </row>
    <row r="1400" spans="1:43" s="15" customFormat="1">
      <c r="A1400" s="105"/>
      <c r="B1400" s="105"/>
      <c r="D1400" s="97"/>
      <c r="E1400" s="156"/>
      <c r="I1400" s="148"/>
      <c r="J1400" s="148"/>
      <c r="K1400" s="148"/>
      <c r="L1400" s="148"/>
      <c r="M1400" s="148"/>
      <c r="N1400" s="148"/>
      <c r="O1400" s="148"/>
      <c r="AC1400" s="148"/>
      <c r="AD1400" s="94"/>
      <c r="AE1400" s="94"/>
      <c r="AF1400" s="94"/>
      <c r="AG1400" s="94"/>
      <c r="AH1400" s="94"/>
      <c r="AI1400" s="94"/>
      <c r="AJ1400" s="94"/>
      <c r="AK1400" s="94"/>
      <c r="AL1400" s="94"/>
      <c r="AM1400" s="94"/>
      <c r="AN1400" s="94"/>
      <c r="AO1400" s="238"/>
      <c r="AP1400" s="426"/>
      <c r="AQ1400" s="223"/>
    </row>
    <row r="1401" spans="1:43" s="15" customFormat="1">
      <c r="A1401" s="105"/>
      <c r="B1401" s="105"/>
      <c r="D1401" s="97"/>
      <c r="E1401" s="156"/>
      <c r="I1401" s="148"/>
      <c r="J1401" s="148"/>
      <c r="K1401" s="148"/>
      <c r="L1401" s="148"/>
      <c r="M1401" s="148"/>
      <c r="N1401" s="148"/>
      <c r="O1401" s="148"/>
      <c r="AC1401" s="148"/>
      <c r="AD1401" s="94"/>
      <c r="AE1401" s="94"/>
      <c r="AF1401" s="94"/>
      <c r="AG1401" s="94"/>
      <c r="AH1401" s="94"/>
      <c r="AI1401" s="94"/>
      <c r="AJ1401" s="94"/>
      <c r="AK1401" s="94"/>
      <c r="AL1401" s="94"/>
      <c r="AM1401" s="94"/>
      <c r="AN1401" s="94"/>
      <c r="AO1401" s="238"/>
      <c r="AP1401" s="426"/>
      <c r="AQ1401" s="223"/>
    </row>
    <row r="1402" spans="1:43" s="15" customFormat="1">
      <c r="A1402" s="105"/>
      <c r="B1402" s="105"/>
      <c r="D1402" s="97"/>
      <c r="E1402" s="156"/>
      <c r="I1402" s="148"/>
      <c r="J1402" s="148"/>
      <c r="K1402" s="148"/>
      <c r="L1402" s="148"/>
      <c r="M1402" s="148"/>
      <c r="N1402" s="148"/>
      <c r="O1402" s="148"/>
      <c r="AC1402" s="148"/>
      <c r="AD1402" s="94"/>
      <c r="AE1402" s="94"/>
      <c r="AF1402" s="94"/>
      <c r="AG1402" s="94"/>
      <c r="AH1402" s="94"/>
      <c r="AI1402" s="94"/>
      <c r="AJ1402" s="94"/>
      <c r="AK1402" s="94"/>
      <c r="AL1402" s="94"/>
      <c r="AM1402" s="94"/>
      <c r="AN1402" s="94"/>
      <c r="AO1402" s="238"/>
      <c r="AP1402" s="426"/>
      <c r="AQ1402" s="223"/>
    </row>
    <row r="1403" spans="1:43" s="15" customFormat="1">
      <c r="A1403" s="105"/>
      <c r="B1403" s="105"/>
      <c r="D1403" s="97"/>
      <c r="E1403" s="156"/>
      <c r="I1403" s="148"/>
      <c r="J1403" s="148"/>
      <c r="K1403" s="148"/>
      <c r="L1403" s="148"/>
      <c r="M1403" s="148"/>
      <c r="N1403" s="148"/>
      <c r="O1403" s="148"/>
      <c r="AC1403" s="148"/>
      <c r="AD1403" s="94"/>
      <c r="AE1403" s="94"/>
      <c r="AF1403" s="94"/>
      <c r="AG1403" s="94"/>
      <c r="AH1403" s="94"/>
      <c r="AI1403" s="94"/>
      <c r="AJ1403" s="94"/>
      <c r="AK1403" s="94"/>
      <c r="AL1403" s="94"/>
      <c r="AM1403" s="94"/>
      <c r="AN1403" s="94"/>
      <c r="AO1403" s="238"/>
      <c r="AP1403" s="426"/>
      <c r="AQ1403" s="223"/>
    </row>
    <row r="1404" spans="1:43" s="15" customFormat="1">
      <c r="A1404" s="105"/>
      <c r="B1404" s="105"/>
      <c r="D1404" s="97"/>
      <c r="E1404" s="156"/>
      <c r="I1404" s="148"/>
      <c r="J1404" s="148"/>
      <c r="K1404" s="148"/>
      <c r="L1404" s="148"/>
      <c r="M1404" s="148"/>
      <c r="N1404" s="148"/>
      <c r="O1404" s="148"/>
      <c r="AC1404" s="148"/>
      <c r="AD1404" s="94"/>
      <c r="AE1404" s="94"/>
      <c r="AF1404" s="94"/>
      <c r="AG1404" s="94"/>
      <c r="AH1404" s="94"/>
      <c r="AI1404" s="94"/>
      <c r="AJ1404" s="94"/>
      <c r="AK1404" s="94"/>
      <c r="AL1404" s="94"/>
      <c r="AM1404" s="94"/>
      <c r="AN1404" s="94"/>
      <c r="AO1404" s="238"/>
      <c r="AP1404" s="426"/>
      <c r="AQ1404" s="223"/>
    </row>
    <row r="1405" spans="1:43" s="15" customFormat="1">
      <c r="A1405" s="105"/>
      <c r="B1405" s="105"/>
      <c r="D1405" s="97"/>
      <c r="E1405" s="156"/>
      <c r="I1405" s="148"/>
      <c r="J1405" s="148"/>
      <c r="K1405" s="148"/>
      <c r="L1405" s="148"/>
      <c r="M1405" s="148"/>
      <c r="N1405" s="148"/>
      <c r="O1405" s="148"/>
      <c r="AC1405" s="148"/>
      <c r="AD1405" s="94"/>
      <c r="AE1405" s="94"/>
      <c r="AF1405" s="94"/>
      <c r="AG1405" s="94"/>
      <c r="AH1405" s="94"/>
      <c r="AI1405" s="94"/>
      <c r="AJ1405" s="94"/>
      <c r="AK1405" s="94"/>
      <c r="AL1405" s="94"/>
      <c r="AM1405" s="94"/>
      <c r="AN1405" s="94"/>
      <c r="AO1405" s="238"/>
      <c r="AP1405" s="426"/>
      <c r="AQ1405" s="223"/>
    </row>
    <row r="1406" spans="1:43" s="15" customFormat="1">
      <c r="A1406" s="105"/>
      <c r="B1406" s="105"/>
      <c r="D1406" s="97"/>
      <c r="E1406" s="156"/>
      <c r="I1406" s="148"/>
      <c r="J1406" s="148"/>
      <c r="K1406" s="148"/>
      <c r="L1406" s="148"/>
      <c r="M1406" s="148"/>
      <c r="N1406" s="148"/>
      <c r="O1406" s="148"/>
      <c r="AC1406" s="148"/>
      <c r="AD1406" s="94"/>
      <c r="AE1406" s="94"/>
      <c r="AF1406" s="94"/>
      <c r="AG1406" s="94"/>
      <c r="AH1406" s="94"/>
      <c r="AI1406" s="94"/>
      <c r="AJ1406" s="94"/>
      <c r="AK1406" s="94"/>
      <c r="AL1406" s="94"/>
      <c r="AM1406" s="94"/>
      <c r="AN1406" s="94"/>
      <c r="AO1406" s="238"/>
      <c r="AP1406" s="426"/>
      <c r="AQ1406" s="223"/>
    </row>
    <row r="1407" spans="1:43" s="15" customFormat="1">
      <c r="A1407" s="105"/>
      <c r="B1407" s="105"/>
      <c r="D1407" s="97"/>
      <c r="E1407" s="156"/>
      <c r="I1407" s="148"/>
      <c r="J1407" s="148"/>
      <c r="K1407" s="148"/>
      <c r="L1407" s="148"/>
      <c r="M1407" s="148"/>
      <c r="N1407" s="148"/>
      <c r="O1407" s="148"/>
      <c r="AC1407" s="148"/>
      <c r="AD1407" s="94"/>
      <c r="AE1407" s="94"/>
      <c r="AF1407" s="94"/>
      <c r="AG1407" s="94"/>
      <c r="AH1407" s="94"/>
      <c r="AI1407" s="94"/>
      <c r="AJ1407" s="94"/>
      <c r="AK1407" s="94"/>
      <c r="AL1407" s="94"/>
      <c r="AM1407" s="94"/>
      <c r="AN1407" s="94"/>
      <c r="AO1407" s="238"/>
      <c r="AP1407" s="426"/>
      <c r="AQ1407" s="223"/>
    </row>
    <row r="1408" spans="1:43" s="15" customFormat="1">
      <c r="A1408" s="105"/>
      <c r="B1408" s="105"/>
      <c r="D1408" s="97"/>
      <c r="E1408" s="156"/>
      <c r="I1408" s="148"/>
      <c r="J1408" s="148"/>
      <c r="K1408" s="148"/>
      <c r="L1408" s="148"/>
      <c r="M1408" s="148"/>
      <c r="N1408" s="148"/>
      <c r="O1408" s="148"/>
      <c r="AC1408" s="148"/>
      <c r="AD1408" s="94"/>
      <c r="AE1408" s="94"/>
      <c r="AF1408" s="94"/>
      <c r="AG1408" s="94"/>
      <c r="AH1408" s="94"/>
      <c r="AI1408" s="94"/>
      <c r="AJ1408" s="94"/>
      <c r="AK1408" s="94"/>
      <c r="AL1408" s="94"/>
      <c r="AM1408" s="94"/>
      <c r="AN1408" s="94"/>
      <c r="AO1408" s="238"/>
      <c r="AP1408" s="426"/>
      <c r="AQ1408" s="223"/>
    </row>
    <row r="1409" spans="1:43" s="15" customFormat="1">
      <c r="A1409" s="105"/>
      <c r="B1409" s="105"/>
      <c r="D1409" s="97"/>
      <c r="E1409" s="156"/>
      <c r="I1409" s="148"/>
      <c r="J1409" s="148"/>
      <c r="K1409" s="148"/>
      <c r="L1409" s="148"/>
      <c r="M1409" s="148"/>
      <c r="N1409" s="148"/>
      <c r="O1409" s="148"/>
      <c r="AC1409" s="148"/>
      <c r="AD1409" s="94"/>
      <c r="AE1409" s="94"/>
      <c r="AF1409" s="94"/>
      <c r="AG1409" s="94"/>
      <c r="AH1409" s="94"/>
      <c r="AI1409" s="94"/>
      <c r="AJ1409" s="94"/>
      <c r="AK1409" s="94"/>
      <c r="AL1409" s="94"/>
      <c r="AM1409" s="94"/>
      <c r="AN1409" s="94"/>
      <c r="AO1409" s="238"/>
      <c r="AP1409" s="426"/>
      <c r="AQ1409" s="223"/>
    </row>
    <row r="1410" spans="1:43" s="15" customFormat="1">
      <c r="A1410" s="105"/>
      <c r="B1410" s="105"/>
      <c r="D1410" s="97"/>
      <c r="E1410" s="156"/>
      <c r="I1410" s="148"/>
      <c r="J1410" s="148"/>
      <c r="K1410" s="148"/>
      <c r="L1410" s="148"/>
      <c r="M1410" s="148"/>
      <c r="N1410" s="148"/>
      <c r="O1410" s="148"/>
      <c r="AC1410" s="148"/>
      <c r="AD1410" s="94"/>
      <c r="AE1410" s="94"/>
      <c r="AF1410" s="94"/>
      <c r="AG1410" s="94"/>
      <c r="AH1410" s="94"/>
      <c r="AI1410" s="94"/>
      <c r="AJ1410" s="94"/>
      <c r="AK1410" s="94"/>
      <c r="AL1410" s="94"/>
      <c r="AM1410" s="94"/>
      <c r="AN1410" s="94"/>
      <c r="AO1410" s="238"/>
      <c r="AP1410" s="426"/>
      <c r="AQ1410" s="223"/>
    </row>
    <row r="1411" spans="1:43" s="15" customFormat="1">
      <c r="A1411" s="105"/>
      <c r="B1411" s="105"/>
      <c r="D1411" s="97"/>
      <c r="E1411" s="156"/>
      <c r="I1411" s="148"/>
      <c r="J1411" s="148"/>
      <c r="K1411" s="148"/>
      <c r="L1411" s="148"/>
      <c r="M1411" s="148"/>
      <c r="N1411" s="148"/>
      <c r="O1411" s="148"/>
      <c r="AC1411" s="148"/>
      <c r="AD1411" s="94"/>
      <c r="AE1411" s="94"/>
      <c r="AF1411" s="94"/>
      <c r="AG1411" s="94"/>
      <c r="AH1411" s="94"/>
      <c r="AI1411" s="94"/>
      <c r="AJ1411" s="94"/>
      <c r="AK1411" s="94"/>
      <c r="AL1411" s="94"/>
      <c r="AM1411" s="94"/>
      <c r="AN1411" s="94"/>
      <c r="AO1411" s="238"/>
      <c r="AP1411" s="426"/>
      <c r="AQ1411" s="223"/>
    </row>
    <row r="1412" spans="1:43" s="15" customFormat="1">
      <c r="A1412" s="105"/>
      <c r="B1412" s="105"/>
      <c r="D1412" s="97"/>
      <c r="E1412" s="156"/>
      <c r="I1412" s="148"/>
      <c r="J1412" s="148"/>
      <c r="K1412" s="148"/>
      <c r="L1412" s="148"/>
      <c r="M1412" s="148"/>
      <c r="N1412" s="148"/>
      <c r="O1412" s="148"/>
      <c r="AC1412" s="148"/>
      <c r="AD1412" s="94"/>
      <c r="AE1412" s="94"/>
      <c r="AF1412" s="94"/>
      <c r="AG1412" s="94"/>
      <c r="AH1412" s="94"/>
      <c r="AI1412" s="94"/>
      <c r="AJ1412" s="94"/>
      <c r="AK1412" s="94"/>
      <c r="AL1412" s="94"/>
      <c r="AM1412" s="94"/>
      <c r="AN1412" s="94"/>
      <c r="AO1412" s="238"/>
      <c r="AP1412" s="426"/>
      <c r="AQ1412" s="223"/>
    </row>
    <row r="1413" spans="1:43" s="15" customFormat="1">
      <c r="A1413" s="105"/>
      <c r="B1413" s="105"/>
      <c r="D1413" s="97"/>
      <c r="E1413" s="156"/>
      <c r="I1413" s="148"/>
      <c r="J1413" s="148"/>
      <c r="K1413" s="148"/>
      <c r="L1413" s="148"/>
      <c r="M1413" s="148"/>
      <c r="N1413" s="148"/>
      <c r="O1413" s="148"/>
      <c r="AC1413" s="148"/>
      <c r="AD1413" s="94"/>
      <c r="AE1413" s="94"/>
      <c r="AF1413" s="94"/>
      <c r="AG1413" s="94"/>
      <c r="AH1413" s="94"/>
      <c r="AI1413" s="94"/>
      <c r="AJ1413" s="94"/>
      <c r="AK1413" s="94"/>
      <c r="AL1413" s="94"/>
      <c r="AM1413" s="94"/>
      <c r="AN1413" s="94"/>
      <c r="AO1413" s="238"/>
      <c r="AP1413" s="426"/>
      <c r="AQ1413" s="223"/>
    </row>
    <row r="1414" spans="1:43" s="15" customFormat="1">
      <c r="A1414" s="105"/>
      <c r="B1414" s="105"/>
      <c r="D1414" s="97"/>
      <c r="E1414" s="156"/>
      <c r="I1414" s="148"/>
      <c r="J1414" s="148"/>
      <c r="K1414" s="148"/>
      <c r="L1414" s="148"/>
      <c r="M1414" s="148"/>
      <c r="N1414" s="148"/>
      <c r="O1414" s="148"/>
      <c r="AC1414" s="148"/>
      <c r="AD1414" s="94"/>
      <c r="AE1414" s="94"/>
      <c r="AF1414" s="94"/>
      <c r="AG1414" s="94"/>
      <c r="AH1414" s="94"/>
      <c r="AI1414" s="94"/>
      <c r="AJ1414" s="94"/>
      <c r="AK1414" s="94"/>
      <c r="AL1414" s="94"/>
      <c r="AM1414" s="94"/>
      <c r="AN1414" s="94"/>
      <c r="AO1414" s="238"/>
      <c r="AP1414" s="426"/>
      <c r="AQ1414" s="223"/>
    </row>
    <row r="1415" spans="1:43" s="15" customFormat="1">
      <c r="A1415" s="105"/>
      <c r="B1415" s="105"/>
      <c r="D1415" s="97"/>
      <c r="E1415" s="156"/>
      <c r="I1415" s="148"/>
      <c r="J1415" s="148"/>
      <c r="K1415" s="148"/>
      <c r="L1415" s="148"/>
      <c r="M1415" s="148"/>
      <c r="N1415" s="148"/>
      <c r="O1415" s="148"/>
      <c r="AC1415" s="148"/>
      <c r="AD1415" s="94"/>
      <c r="AE1415" s="94"/>
      <c r="AF1415" s="94"/>
      <c r="AG1415" s="94"/>
      <c r="AH1415" s="94"/>
      <c r="AI1415" s="94"/>
      <c r="AJ1415" s="94"/>
      <c r="AK1415" s="94"/>
      <c r="AL1415" s="94"/>
      <c r="AM1415" s="94"/>
      <c r="AN1415" s="94"/>
      <c r="AO1415" s="238"/>
      <c r="AP1415" s="426"/>
      <c r="AQ1415" s="223"/>
    </row>
    <row r="1416" spans="1:43" s="15" customFormat="1">
      <c r="A1416" s="105"/>
      <c r="B1416" s="105"/>
      <c r="D1416" s="97"/>
      <c r="E1416" s="156"/>
      <c r="I1416" s="148"/>
      <c r="J1416" s="148"/>
      <c r="K1416" s="148"/>
      <c r="L1416" s="148"/>
      <c r="M1416" s="148"/>
      <c r="N1416" s="148"/>
      <c r="O1416" s="148"/>
      <c r="AC1416" s="148"/>
      <c r="AD1416" s="94"/>
      <c r="AE1416" s="94"/>
      <c r="AF1416" s="94"/>
      <c r="AG1416" s="94"/>
      <c r="AH1416" s="94"/>
      <c r="AI1416" s="94"/>
      <c r="AJ1416" s="94"/>
      <c r="AK1416" s="94"/>
      <c r="AL1416" s="94"/>
      <c r="AM1416" s="94"/>
      <c r="AN1416" s="94"/>
      <c r="AO1416" s="238"/>
      <c r="AP1416" s="426"/>
      <c r="AQ1416" s="223"/>
    </row>
    <row r="1417" spans="1:43" s="15" customFormat="1">
      <c r="A1417" s="105"/>
      <c r="B1417" s="105"/>
      <c r="D1417" s="97"/>
      <c r="E1417" s="156"/>
      <c r="I1417" s="148"/>
      <c r="J1417" s="148"/>
      <c r="K1417" s="148"/>
      <c r="L1417" s="148"/>
      <c r="M1417" s="148"/>
      <c r="N1417" s="148"/>
      <c r="O1417" s="148"/>
      <c r="AC1417" s="148"/>
      <c r="AD1417" s="94"/>
      <c r="AE1417" s="94"/>
      <c r="AF1417" s="94"/>
      <c r="AG1417" s="94"/>
      <c r="AH1417" s="94"/>
      <c r="AI1417" s="94"/>
      <c r="AJ1417" s="94"/>
      <c r="AK1417" s="94"/>
      <c r="AL1417" s="94"/>
      <c r="AM1417" s="94"/>
      <c r="AN1417" s="94"/>
      <c r="AO1417" s="238"/>
      <c r="AP1417" s="426"/>
      <c r="AQ1417" s="223"/>
    </row>
    <row r="1418" spans="1:43" s="15" customFormat="1">
      <c r="A1418" s="105"/>
      <c r="B1418" s="105"/>
      <c r="D1418" s="97"/>
      <c r="E1418" s="156"/>
      <c r="I1418" s="148"/>
      <c r="J1418" s="148"/>
      <c r="K1418" s="148"/>
      <c r="L1418" s="148"/>
      <c r="M1418" s="148"/>
      <c r="N1418" s="148"/>
      <c r="O1418" s="148"/>
      <c r="AC1418" s="148"/>
      <c r="AD1418" s="94"/>
      <c r="AE1418" s="94"/>
      <c r="AF1418" s="94"/>
      <c r="AG1418" s="94"/>
      <c r="AH1418" s="94"/>
      <c r="AI1418" s="94"/>
      <c r="AJ1418" s="94"/>
      <c r="AK1418" s="94"/>
      <c r="AL1418" s="94"/>
      <c r="AM1418" s="94"/>
      <c r="AN1418" s="94"/>
      <c r="AO1418" s="238"/>
      <c r="AP1418" s="426"/>
      <c r="AQ1418" s="223"/>
    </row>
    <row r="1419" spans="1:43" s="15" customFormat="1">
      <c r="A1419" s="105"/>
      <c r="B1419" s="105"/>
      <c r="D1419" s="97"/>
      <c r="E1419" s="156"/>
      <c r="I1419" s="148"/>
      <c r="J1419" s="148"/>
      <c r="K1419" s="148"/>
      <c r="L1419" s="148"/>
      <c r="M1419" s="148"/>
      <c r="N1419" s="148"/>
      <c r="O1419" s="148"/>
      <c r="AC1419" s="148"/>
      <c r="AD1419" s="94"/>
      <c r="AE1419" s="94"/>
      <c r="AF1419" s="94"/>
      <c r="AG1419" s="94"/>
      <c r="AH1419" s="94"/>
      <c r="AI1419" s="94"/>
      <c r="AJ1419" s="94"/>
      <c r="AK1419" s="94"/>
      <c r="AL1419" s="94"/>
      <c r="AM1419" s="94"/>
      <c r="AN1419" s="94"/>
      <c r="AO1419" s="238"/>
      <c r="AP1419" s="426"/>
      <c r="AQ1419" s="223"/>
    </row>
    <row r="1420" spans="1:43" s="15" customFormat="1">
      <c r="A1420" s="105"/>
      <c r="B1420" s="105"/>
      <c r="D1420" s="97"/>
      <c r="E1420" s="156"/>
      <c r="I1420" s="148"/>
      <c r="J1420" s="148"/>
      <c r="K1420" s="148"/>
      <c r="L1420" s="148"/>
      <c r="M1420" s="148"/>
      <c r="N1420" s="148"/>
      <c r="O1420" s="148"/>
      <c r="AC1420" s="148"/>
      <c r="AD1420" s="94"/>
      <c r="AE1420" s="94"/>
      <c r="AF1420" s="94"/>
      <c r="AG1420" s="94"/>
      <c r="AH1420" s="94"/>
      <c r="AI1420" s="94"/>
      <c r="AJ1420" s="94"/>
      <c r="AK1420" s="94"/>
      <c r="AL1420" s="94"/>
      <c r="AM1420" s="94"/>
      <c r="AN1420" s="94"/>
      <c r="AO1420" s="238"/>
      <c r="AP1420" s="426"/>
      <c r="AQ1420" s="223"/>
    </row>
    <row r="1421" spans="1:43" s="15" customFormat="1">
      <c r="A1421" s="105"/>
      <c r="B1421" s="105"/>
      <c r="D1421" s="97"/>
      <c r="E1421" s="156"/>
      <c r="I1421" s="148"/>
      <c r="J1421" s="148"/>
      <c r="K1421" s="148"/>
      <c r="L1421" s="148"/>
      <c r="M1421" s="148"/>
      <c r="N1421" s="148"/>
      <c r="O1421" s="148"/>
      <c r="AC1421" s="148"/>
      <c r="AD1421" s="94"/>
      <c r="AE1421" s="94"/>
      <c r="AF1421" s="94"/>
      <c r="AG1421" s="94"/>
      <c r="AH1421" s="94"/>
      <c r="AI1421" s="94"/>
      <c r="AJ1421" s="94"/>
      <c r="AK1421" s="94"/>
      <c r="AL1421" s="94"/>
      <c r="AM1421" s="94"/>
      <c r="AN1421" s="94"/>
      <c r="AO1421" s="238"/>
      <c r="AP1421" s="426"/>
      <c r="AQ1421" s="223"/>
    </row>
    <row r="1422" spans="1:43" s="15" customFormat="1">
      <c r="A1422" s="105"/>
      <c r="B1422" s="105"/>
      <c r="D1422" s="97"/>
      <c r="E1422" s="156"/>
      <c r="I1422" s="148"/>
      <c r="J1422" s="148"/>
      <c r="K1422" s="148"/>
      <c r="L1422" s="148"/>
      <c r="M1422" s="148"/>
      <c r="N1422" s="148"/>
      <c r="O1422" s="148"/>
      <c r="AC1422" s="148"/>
      <c r="AD1422" s="94"/>
      <c r="AE1422" s="94"/>
      <c r="AF1422" s="94"/>
      <c r="AG1422" s="94"/>
      <c r="AH1422" s="94"/>
      <c r="AI1422" s="94"/>
      <c r="AJ1422" s="94"/>
      <c r="AK1422" s="94"/>
      <c r="AL1422" s="94"/>
      <c r="AM1422" s="94"/>
      <c r="AN1422" s="94"/>
      <c r="AO1422" s="238"/>
      <c r="AP1422" s="426"/>
      <c r="AQ1422" s="223"/>
    </row>
    <row r="1423" spans="1:43" s="15" customFormat="1">
      <c r="A1423" s="105"/>
      <c r="B1423" s="105"/>
      <c r="D1423" s="97"/>
      <c r="E1423" s="156"/>
      <c r="I1423" s="148"/>
      <c r="J1423" s="148"/>
      <c r="K1423" s="148"/>
      <c r="L1423" s="148"/>
      <c r="M1423" s="148"/>
      <c r="N1423" s="148"/>
      <c r="O1423" s="148"/>
      <c r="AC1423" s="148"/>
      <c r="AD1423" s="94"/>
      <c r="AE1423" s="94"/>
      <c r="AF1423" s="94"/>
      <c r="AG1423" s="94"/>
      <c r="AH1423" s="94"/>
      <c r="AI1423" s="94"/>
      <c r="AJ1423" s="94"/>
      <c r="AK1423" s="94"/>
      <c r="AL1423" s="94"/>
      <c r="AM1423" s="94"/>
      <c r="AN1423" s="94"/>
      <c r="AO1423" s="238"/>
      <c r="AP1423" s="426"/>
      <c r="AQ1423" s="223"/>
    </row>
    <row r="1424" spans="1:43" s="15" customFormat="1">
      <c r="A1424" s="105"/>
      <c r="B1424" s="105"/>
      <c r="D1424" s="97"/>
      <c r="E1424" s="156"/>
      <c r="I1424" s="148"/>
      <c r="J1424" s="148"/>
      <c r="K1424" s="148"/>
      <c r="L1424" s="148"/>
      <c r="M1424" s="148"/>
      <c r="N1424" s="148"/>
      <c r="O1424" s="148"/>
      <c r="AC1424" s="148"/>
      <c r="AD1424" s="94"/>
      <c r="AE1424" s="94"/>
      <c r="AF1424" s="94"/>
      <c r="AG1424" s="94"/>
      <c r="AH1424" s="94"/>
      <c r="AI1424" s="94"/>
      <c r="AJ1424" s="94"/>
      <c r="AK1424" s="94"/>
      <c r="AL1424" s="94"/>
      <c r="AM1424" s="94"/>
      <c r="AN1424" s="94"/>
      <c r="AO1424" s="238"/>
      <c r="AP1424" s="426"/>
      <c r="AQ1424" s="223"/>
    </row>
    <row r="1425" spans="1:43" s="15" customFormat="1">
      <c r="A1425" s="105"/>
      <c r="B1425" s="105"/>
      <c r="D1425" s="97"/>
      <c r="E1425" s="156"/>
      <c r="I1425" s="148"/>
      <c r="J1425" s="148"/>
      <c r="K1425" s="148"/>
      <c r="L1425" s="148"/>
      <c r="M1425" s="148"/>
      <c r="N1425" s="148"/>
      <c r="O1425" s="148"/>
      <c r="AC1425" s="148"/>
      <c r="AD1425" s="94"/>
      <c r="AE1425" s="94"/>
      <c r="AF1425" s="94"/>
      <c r="AG1425" s="94"/>
      <c r="AH1425" s="94"/>
      <c r="AI1425" s="94"/>
      <c r="AJ1425" s="94"/>
      <c r="AK1425" s="94"/>
      <c r="AL1425" s="94"/>
      <c r="AM1425" s="94"/>
      <c r="AN1425" s="94"/>
      <c r="AO1425" s="238"/>
      <c r="AP1425" s="426"/>
      <c r="AQ1425" s="223"/>
    </row>
    <row r="1426" spans="1:43" s="15" customFormat="1">
      <c r="A1426" s="105"/>
      <c r="B1426" s="105"/>
      <c r="D1426" s="97"/>
      <c r="E1426" s="156"/>
      <c r="I1426" s="148"/>
      <c r="J1426" s="148"/>
      <c r="K1426" s="148"/>
      <c r="L1426" s="148"/>
      <c r="M1426" s="148"/>
      <c r="N1426" s="148"/>
      <c r="O1426" s="148"/>
      <c r="AC1426" s="148"/>
      <c r="AD1426" s="94"/>
      <c r="AE1426" s="94"/>
      <c r="AF1426" s="94"/>
      <c r="AG1426" s="94"/>
      <c r="AH1426" s="94"/>
      <c r="AI1426" s="94"/>
      <c r="AJ1426" s="94"/>
      <c r="AK1426" s="94"/>
      <c r="AL1426" s="94"/>
      <c r="AM1426" s="94"/>
      <c r="AN1426" s="94"/>
      <c r="AO1426" s="238"/>
      <c r="AP1426" s="426"/>
      <c r="AQ1426" s="223"/>
    </row>
    <row r="1427" spans="1:43" s="15" customFormat="1">
      <c r="A1427" s="105"/>
      <c r="B1427" s="105"/>
      <c r="D1427" s="97"/>
      <c r="E1427" s="156"/>
      <c r="I1427" s="148"/>
      <c r="J1427" s="148"/>
      <c r="K1427" s="148"/>
      <c r="L1427" s="148"/>
      <c r="M1427" s="148"/>
      <c r="N1427" s="148"/>
      <c r="O1427" s="148"/>
      <c r="AC1427" s="148"/>
      <c r="AD1427" s="94"/>
      <c r="AE1427" s="94"/>
      <c r="AF1427" s="94"/>
      <c r="AG1427" s="94"/>
      <c r="AH1427" s="94"/>
      <c r="AI1427" s="94"/>
      <c r="AJ1427" s="94"/>
      <c r="AK1427" s="94"/>
      <c r="AL1427" s="94"/>
      <c r="AM1427" s="94"/>
      <c r="AN1427" s="94"/>
      <c r="AO1427" s="238"/>
      <c r="AP1427" s="426"/>
      <c r="AQ1427" s="223"/>
    </row>
    <row r="1428" spans="1:43" s="15" customFormat="1">
      <c r="A1428" s="105"/>
      <c r="B1428" s="105"/>
      <c r="D1428" s="97"/>
      <c r="E1428" s="156"/>
      <c r="I1428" s="148"/>
      <c r="J1428" s="148"/>
      <c r="K1428" s="148"/>
      <c r="L1428" s="148"/>
      <c r="M1428" s="148"/>
      <c r="N1428" s="148"/>
      <c r="O1428" s="148"/>
      <c r="AC1428" s="148"/>
      <c r="AD1428" s="94"/>
      <c r="AE1428" s="94"/>
      <c r="AF1428" s="94"/>
      <c r="AG1428" s="94"/>
      <c r="AH1428" s="94"/>
      <c r="AI1428" s="94"/>
      <c r="AJ1428" s="94"/>
      <c r="AK1428" s="94"/>
      <c r="AL1428" s="94"/>
      <c r="AM1428" s="94"/>
      <c r="AN1428" s="94"/>
      <c r="AO1428" s="238"/>
      <c r="AP1428" s="426"/>
      <c r="AQ1428" s="223"/>
    </row>
    <row r="1429" spans="1:43" s="15" customFormat="1">
      <c r="A1429" s="105"/>
      <c r="B1429" s="105"/>
      <c r="D1429" s="97"/>
      <c r="E1429" s="156"/>
      <c r="I1429" s="148"/>
      <c r="J1429" s="148"/>
      <c r="K1429" s="148"/>
      <c r="L1429" s="148"/>
      <c r="M1429" s="148"/>
      <c r="N1429" s="148"/>
      <c r="O1429" s="148"/>
      <c r="AC1429" s="148"/>
      <c r="AD1429" s="94"/>
      <c r="AE1429" s="94"/>
      <c r="AF1429" s="94"/>
      <c r="AG1429" s="94"/>
      <c r="AH1429" s="94"/>
      <c r="AI1429" s="94"/>
      <c r="AJ1429" s="94"/>
      <c r="AK1429" s="94"/>
      <c r="AL1429" s="94"/>
      <c r="AM1429" s="94"/>
      <c r="AN1429" s="94"/>
      <c r="AO1429" s="238"/>
      <c r="AP1429" s="426"/>
      <c r="AQ1429" s="223"/>
    </row>
    <row r="1430" spans="1:43" s="15" customFormat="1">
      <c r="A1430" s="105"/>
      <c r="B1430" s="105"/>
      <c r="D1430" s="97"/>
      <c r="E1430" s="156"/>
      <c r="I1430" s="148"/>
      <c r="J1430" s="148"/>
      <c r="K1430" s="148"/>
      <c r="L1430" s="148"/>
      <c r="M1430" s="148"/>
      <c r="N1430" s="148"/>
      <c r="O1430" s="148"/>
      <c r="AC1430" s="148"/>
      <c r="AD1430" s="94"/>
      <c r="AE1430" s="94"/>
      <c r="AF1430" s="94"/>
      <c r="AG1430" s="94"/>
      <c r="AH1430" s="94"/>
      <c r="AI1430" s="94"/>
      <c r="AJ1430" s="94"/>
      <c r="AK1430" s="94"/>
      <c r="AL1430" s="94"/>
      <c r="AM1430" s="94"/>
      <c r="AN1430" s="94"/>
      <c r="AO1430" s="238"/>
      <c r="AP1430" s="426"/>
      <c r="AQ1430" s="223"/>
    </row>
    <row r="1431" spans="1:43" s="15" customFormat="1">
      <c r="A1431" s="105"/>
      <c r="B1431" s="105"/>
      <c r="D1431" s="97"/>
      <c r="E1431" s="156"/>
      <c r="I1431" s="148"/>
      <c r="J1431" s="148"/>
      <c r="K1431" s="148"/>
      <c r="L1431" s="148"/>
      <c r="M1431" s="148"/>
      <c r="N1431" s="148"/>
      <c r="O1431" s="148"/>
      <c r="AC1431" s="148"/>
      <c r="AD1431" s="94"/>
      <c r="AE1431" s="94"/>
      <c r="AF1431" s="94"/>
      <c r="AG1431" s="94"/>
      <c r="AH1431" s="94"/>
      <c r="AI1431" s="94"/>
      <c r="AJ1431" s="94"/>
      <c r="AK1431" s="94"/>
      <c r="AL1431" s="94"/>
      <c r="AM1431" s="94"/>
      <c r="AN1431" s="94"/>
      <c r="AO1431" s="238"/>
      <c r="AP1431" s="426"/>
      <c r="AQ1431" s="223"/>
    </row>
    <row r="1432" spans="1:43" s="15" customFormat="1">
      <c r="A1432" s="105"/>
      <c r="B1432" s="105"/>
      <c r="D1432" s="97"/>
      <c r="E1432" s="156"/>
      <c r="I1432" s="148"/>
      <c r="J1432" s="148"/>
      <c r="K1432" s="148"/>
      <c r="L1432" s="148"/>
      <c r="M1432" s="148"/>
      <c r="N1432" s="148"/>
      <c r="O1432" s="148"/>
      <c r="AC1432" s="148"/>
      <c r="AD1432" s="94"/>
      <c r="AE1432" s="94"/>
      <c r="AF1432" s="94"/>
      <c r="AG1432" s="94"/>
      <c r="AH1432" s="94"/>
      <c r="AI1432" s="94"/>
      <c r="AJ1432" s="94"/>
      <c r="AK1432" s="94"/>
      <c r="AL1432" s="94"/>
      <c r="AM1432" s="94"/>
      <c r="AN1432" s="94"/>
      <c r="AO1432" s="238"/>
      <c r="AP1432" s="426"/>
      <c r="AQ1432" s="223"/>
    </row>
    <row r="1433" spans="1:43" s="15" customFormat="1">
      <c r="A1433" s="105"/>
      <c r="B1433" s="105"/>
      <c r="D1433" s="97"/>
      <c r="E1433" s="156"/>
      <c r="I1433" s="148"/>
      <c r="J1433" s="148"/>
      <c r="K1433" s="148"/>
      <c r="L1433" s="148"/>
      <c r="M1433" s="148"/>
      <c r="N1433" s="148"/>
      <c r="O1433" s="148"/>
      <c r="AC1433" s="148"/>
      <c r="AD1433" s="94"/>
      <c r="AE1433" s="94"/>
      <c r="AF1433" s="94"/>
      <c r="AG1433" s="94"/>
      <c r="AH1433" s="94"/>
      <c r="AI1433" s="94"/>
      <c r="AJ1433" s="94"/>
      <c r="AK1433" s="94"/>
      <c r="AL1433" s="94"/>
      <c r="AM1433" s="94"/>
      <c r="AN1433" s="94"/>
      <c r="AO1433" s="238"/>
      <c r="AP1433" s="426"/>
      <c r="AQ1433" s="223"/>
    </row>
    <row r="1434" spans="1:43" s="15" customFormat="1">
      <c r="A1434" s="105"/>
      <c r="B1434" s="105"/>
      <c r="D1434" s="97"/>
      <c r="E1434" s="156"/>
      <c r="I1434" s="148"/>
      <c r="J1434" s="148"/>
      <c r="K1434" s="148"/>
      <c r="L1434" s="148"/>
      <c r="M1434" s="148"/>
      <c r="N1434" s="148"/>
      <c r="O1434" s="148"/>
      <c r="AC1434" s="148"/>
      <c r="AD1434" s="94"/>
      <c r="AE1434" s="94"/>
      <c r="AF1434" s="94"/>
      <c r="AG1434" s="94"/>
      <c r="AH1434" s="94"/>
      <c r="AI1434" s="94"/>
      <c r="AJ1434" s="94"/>
      <c r="AK1434" s="94"/>
      <c r="AL1434" s="94"/>
      <c r="AM1434" s="94"/>
      <c r="AN1434" s="94"/>
      <c r="AO1434" s="238"/>
      <c r="AP1434" s="426"/>
      <c r="AQ1434" s="223"/>
    </row>
    <row r="1435" spans="1:43" s="15" customFormat="1">
      <c r="A1435" s="105"/>
      <c r="B1435" s="105"/>
      <c r="D1435" s="97"/>
      <c r="E1435" s="156"/>
      <c r="I1435" s="148"/>
      <c r="J1435" s="148"/>
      <c r="K1435" s="148"/>
      <c r="L1435" s="148"/>
      <c r="M1435" s="148"/>
      <c r="N1435" s="148"/>
      <c r="O1435" s="148"/>
      <c r="AC1435" s="148"/>
      <c r="AD1435" s="94"/>
      <c r="AE1435" s="94"/>
      <c r="AF1435" s="94"/>
      <c r="AG1435" s="94"/>
      <c r="AH1435" s="94"/>
      <c r="AI1435" s="94"/>
      <c r="AJ1435" s="94"/>
      <c r="AK1435" s="94"/>
      <c r="AL1435" s="94"/>
      <c r="AM1435" s="94"/>
      <c r="AN1435" s="94"/>
      <c r="AO1435" s="238"/>
      <c r="AP1435" s="426"/>
      <c r="AQ1435" s="223"/>
    </row>
    <row r="1436" spans="1:43" s="15" customFormat="1">
      <c r="A1436" s="105"/>
      <c r="B1436" s="105"/>
      <c r="D1436" s="97"/>
      <c r="E1436" s="156"/>
      <c r="I1436" s="148"/>
      <c r="J1436" s="148"/>
      <c r="K1436" s="148"/>
      <c r="L1436" s="148"/>
      <c r="M1436" s="148"/>
      <c r="N1436" s="148"/>
      <c r="O1436" s="148"/>
      <c r="AC1436" s="148"/>
      <c r="AD1436" s="94"/>
      <c r="AE1436" s="94"/>
      <c r="AF1436" s="94"/>
      <c r="AG1436" s="94"/>
      <c r="AH1436" s="94"/>
      <c r="AI1436" s="94"/>
      <c r="AJ1436" s="94"/>
      <c r="AK1436" s="94"/>
      <c r="AL1436" s="94"/>
      <c r="AM1436" s="94"/>
      <c r="AN1436" s="94"/>
      <c r="AO1436" s="238"/>
      <c r="AP1436" s="426"/>
      <c r="AQ1436" s="223"/>
    </row>
    <row r="1437" spans="1:43" s="15" customFormat="1">
      <c r="A1437" s="105"/>
      <c r="B1437" s="105"/>
      <c r="D1437" s="97"/>
      <c r="E1437" s="156"/>
      <c r="I1437" s="148"/>
      <c r="J1437" s="148"/>
      <c r="K1437" s="148"/>
      <c r="L1437" s="148"/>
      <c r="M1437" s="148"/>
      <c r="N1437" s="148"/>
      <c r="O1437" s="148"/>
      <c r="AC1437" s="148"/>
      <c r="AD1437" s="94"/>
      <c r="AE1437" s="94"/>
      <c r="AF1437" s="94"/>
      <c r="AG1437" s="94"/>
      <c r="AH1437" s="94"/>
      <c r="AI1437" s="94"/>
      <c r="AJ1437" s="94"/>
      <c r="AK1437" s="94"/>
      <c r="AL1437" s="94"/>
      <c r="AM1437" s="94"/>
      <c r="AN1437" s="94"/>
      <c r="AO1437" s="238"/>
      <c r="AP1437" s="426"/>
      <c r="AQ1437" s="223"/>
    </row>
    <row r="1438" spans="1:43" s="15" customFormat="1">
      <c r="A1438" s="105"/>
      <c r="B1438" s="105"/>
      <c r="D1438" s="97"/>
      <c r="E1438" s="156"/>
      <c r="I1438" s="148"/>
      <c r="J1438" s="148"/>
      <c r="K1438" s="148"/>
      <c r="L1438" s="148"/>
      <c r="M1438" s="148"/>
      <c r="N1438" s="148"/>
      <c r="O1438" s="148"/>
      <c r="AC1438" s="148"/>
      <c r="AD1438" s="94"/>
      <c r="AE1438" s="94"/>
      <c r="AF1438" s="94"/>
      <c r="AG1438" s="94"/>
      <c r="AH1438" s="94"/>
      <c r="AI1438" s="94"/>
      <c r="AJ1438" s="94"/>
      <c r="AK1438" s="94"/>
      <c r="AL1438" s="94"/>
      <c r="AM1438" s="94"/>
      <c r="AN1438" s="94"/>
      <c r="AO1438" s="238"/>
      <c r="AP1438" s="426"/>
      <c r="AQ1438" s="223"/>
    </row>
    <row r="1439" spans="1:43" s="15" customFormat="1">
      <c r="A1439" s="105"/>
      <c r="B1439" s="105"/>
      <c r="D1439" s="97"/>
      <c r="E1439" s="156"/>
      <c r="I1439" s="148"/>
      <c r="J1439" s="148"/>
      <c r="K1439" s="148"/>
      <c r="L1439" s="148"/>
      <c r="M1439" s="148"/>
      <c r="N1439" s="148"/>
      <c r="O1439" s="148"/>
      <c r="AC1439" s="148"/>
      <c r="AD1439" s="94"/>
      <c r="AE1439" s="94"/>
      <c r="AF1439" s="94"/>
      <c r="AG1439" s="94"/>
      <c r="AH1439" s="94"/>
      <c r="AI1439" s="94"/>
      <c r="AJ1439" s="94"/>
      <c r="AK1439" s="94"/>
      <c r="AL1439" s="94"/>
      <c r="AM1439" s="94"/>
      <c r="AN1439" s="94"/>
      <c r="AO1439" s="238"/>
      <c r="AP1439" s="426"/>
      <c r="AQ1439" s="223"/>
    </row>
    <row r="1440" spans="1:43" s="15" customFormat="1">
      <c r="A1440" s="105"/>
      <c r="B1440" s="105"/>
      <c r="D1440" s="97"/>
      <c r="E1440" s="156"/>
      <c r="I1440" s="148"/>
      <c r="J1440" s="148"/>
      <c r="K1440" s="148"/>
      <c r="L1440" s="148"/>
      <c r="M1440" s="148"/>
      <c r="N1440" s="148"/>
      <c r="O1440" s="148"/>
      <c r="AC1440" s="148"/>
      <c r="AD1440" s="94"/>
      <c r="AE1440" s="94"/>
      <c r="AF1440" s="94"/>
      <c r="AG1440" s="94"/>
      <c r="AH1440" s="94"/>
      <c r="AI1440" s="94"/>
      <c r="AJ1440" s="94"/>
      <c r="AK1440" s="94"/>
      <c r="AL1440" s="94"/>
      <c r="AM1440" s="94"/>
      <c r="AN1440" s="94"/>
      <c r="AO1440" s="238"/>
      <c r="AP1440" s="426"/>
      <c r="AQ1440" s="223"/>
    </row>
    <row r="1441" spans="1:43" s="15" customFormat="1">
      <c r="A1441" s="105"/>
      <c r="B1441" s="105"/>
      <c r="D1441" s="97"/>
      <c r="E1441" s="156"/>
      <c r="I1441" s="148"/>
      <c r="J1441" s="148"/>
      <c r="K1441" s="148"/>
      <c r="L1441" s="148"/>
      <c r="M1441" s="148"/>
      <c r="N1441" s="148"/>
      <c r="O1441" s="148"/>
      <c r="AC1441" s="148"/>
      <c r="AD1441" s="94"/>
      <c r="AE1441" s="94"/>
      <c r="AF1441" s="94"/>
      <c r="AG1441" s="94"/>
      <c r="AH1441" s="94"/>
      <c r="AI1441" s="94"/>
      <c r="AJ1441" s="94"/>
      <c r="AK1441" s="94"/>
      <c r="AL1441" s="94"/>
      <c r="AM1441" s="94"/>
      <c r="AN1441" s="94"/>
      <c r="AO1441" s="238"/>
      <c r="AP1441" s="426"/>
      <c r="AQ1441" s="223"/>
    </row>
    <row r="1442" spans="1:43" s="15" customFormat="1">
      <c r="A1442" s="105"/>
      <c r="B1442" s="105"/>
      <c r="D1442" s="97"/>
      <c r="E1442" s="156"/>
      <c r="I1442" s="148"/>
      <c r="J1442" s="148"/>
      <c r="K1442" s="148"/>
      <c r="L1442" s="148"/>
      <c r="M1442" s="148"/>
      <c r="N1442" s="148"/>
      <c r="O1442" s="148"/>
      <c r="AC1442" s="148"/>
      <c r="AD1442" s="94"/>
      <c r="AE1442" s="94"/>
      <c r="AF1442" s="94"/>
      <c r="AG1442" s="94"/>
      <c r="AH1442" s="94"/>
      <c r="AI1442" s="94"/>
      <c r="AJ1442" s="94"/>
      <c r="AK1442" s="94"/>
      <c r="AL1442" s="94"/>
      <c r="AM1442" s="94"/>
      <c r="AN1442" s="94"/>
      <c r="AO1442" s="238"/>
      <c r="AP1442" s="426"/>
      <c r="AQ1442" s="223"/>
    </row>
    <row r="1443" spans="1:43" s="15" customFormat="1">
      <c r="A1443" s="105"/>
      <c r="B1443" s="105"/>
      <c r="D1443" s="97"/>
      <c r="E1443" s="156"/>
      <c r="I1443" s="148"/>
      <c r="J1443" s="148"/>
      <c r="K1443" s="148"/>
      <c r="L1443" s="148"/>
      <c r="M1443" s="148"/>
      <c r="N1443" s="148"/>
      <c r="O1443" s="148"/>
      <c r="AC1443" s="148"/>
      <c r="AD1443" s="94"/>
      <c r="AE1443" s="94"/>
      <c r="AF1443" s="94"/>
      <c r="AG1443" s="94"/>
      <c r="AH1443" s="94"/>
      <c r="AI1443" s="94"/>
      <c r="AJ1443" s="94"/>
      <c r="AK1443" s="94"/>
      <c r="AL1443" s="94"/>
      <c r="AM1443" s="94"/>
      <c r="AN1443" s="94"/>
      <c r="AO1443" s="238"/>
      <c r="AP1443" s="426"/>
      <c r="AQ1443" s="223"/>
    </row>
    <row r="1444" spans="1:43" s="15" customFormat="1">
      <c r="A1444" s="105"/>
      <c r="B1444" s="105"/>
      <c r="D1444" s="97"/>
      <c r="E1444" s="156"/>
      <c r="I1444" s="148"/>
      <c r="J1444" s="148"/>
      <c r="K1444" s="148"/>
      <c r="L1444" s="148"/>
      <c r="M1444" s="148"/>
      <c r="N1444" s="148"/>
      <c r="O1444" s="148"/>
      <c r="AC1444" s="148"/>
      <c r="AD1444" s="94"/>
      <c r="AE1444" s="94"/>
      <c r="AF1444" s="94"/>
      <c r="AG1444" s="94"/>
      <c r="AH1444" s="94"/>
      <c r="AI1444" s="94"/>
      <c r="AJ1444" s="94"/>
      <c r="AK1444" s="94"/>
      <c r="AL1444" s="94"/>
      <c r="AM1444" s="94"/>
      <c r="AN1444" s="94"/>
      <c r="AO1444" s="238"/>
      <c r="AP1444" s="426"/>
      <c r="AQ1444" s="223"/>
    </row>
    <row r="1445" spans="1:43" s="15" customFormat="1">
      <c r="A1445" s="105"/>
      <c r="B1445" s="105"/>
      <c r="D1445" s="97"/>
      <c r="E1445" s="156"/>
      <c r="I1445" s="148"/>
      <c r="J1445" s="148"/>
      <c r="K1445" s="148"/>
      <c r="L1445" s="148"/>
      <c r="M1445" s="148"/>
      <c r="N1445" s="148"/>
      <c r="O1445" s="148"/>
      <c r="AC1445" s="148"/>
      <c r="AD1445" s="94"/>
      <c r="AE1445" s="94"/>
      <c r="AF1445" s="94"/>
      <c r="AG1445" s="94"/>
      <c r="AH1445" s="94"/>
      <c r="AI1445" s="94"/>
      <c r="AJ1445" s="94"/>
      <c r="AK1445" s="94"/>
      <c r="AL1445" s="94"/>
      <c r="AM1445" s="94"/>
      <c r="AN1445" s="94"/>
      <c r="AO1445" s="238"/>
      <c r="AP1445" s="426"/>
      <c r="AQ1445" s="223"/>
    </row>
    <row r="1446" spans="1:43" s="15" customFormat="1">
      <c r="A1446" s="105"/>
      <c r="B1446" s="105"/>
      <c r="D1446" s="97"/>
      <c r="E1446" s="156"/>
      <c r="I1446" s="148"/>
      <c r="J1446" s="148"/>
      <c r="K1446" s="148"/>
      <c r="L1446" s="148"/>
      <c r="M1446" s="148"/>
      <c r="N1446" s="148"/>
      <c r="O1446" s="148"/>
      <c r="AC1446" s="148"/>
      <c r="AD1446" s="94"/>
      <c r="AE1446" s="94"/>
      <c r="AF1446" s="94"/>
      <c r="AG1446" s="94"/>
      <c r="AH1446" s="94"/>
      <c r="AI1446" s="94"/>
      <c r="AJ1446" s="94"/>
      <c r="AK1446" s="94"/>
      <c r="AL1446" s="94"/>
      <c r="AM1446" s="94"/>
      <c r="AN1446" s="94"/>
      <c r="AO1446" s="238"/>
      <c r="AP1446" s="426"/>
      <c r="AQ1446" s="223"/>
    </row>
    <row r="1447" spans="1:43" s="15" customFormat="1">
      <c r="A1447" s="105"/>
      <c r="B1447" s="105"/>
      <c r="D1447" s="97"/>
      <c r="E1447" s="156"/>
      <c r="I1447" s="148"/>
      <c r="J1447" s="148"/>
      <c r="K1447" s="148"/>
      <c r="L1447" s="148"/>
      <c r="M1447" s="148"/>
      <c r="N1447" s="148"/>
      <c r="O1447" s="148"/>
      <c r="AC1447" s="148"/>
      <c r="AD1447" s="94"/>
      <c r="AE1447" s="94"/>
      <c r="AF1447" s="94"/>
      <c r="AG1447" s="94"/>
      <c r="AH1447" s="94"/>
      <c r="AI1447" s="94"/>
      <c r="AJ1447" s="94"/>
      <c r="AK1447" s="94"/>
      <c r="AL1447" s="94"/>
      <c r="AM1447" s="94"/>
      <c r="AN1447" s="94"/>
      <c r="AO1447" s="238"/>
      <c r="AP1447" s="426"/>
      <c r="AQ1447" s="223"/>
    </row>
    <row r="1448" spans="1:43" s="15" customFormat="1">
      <c r="A1448" s="105"/>
      <c r="B1448" s="105"/>
      <c r="D1448" s="97"/>
      <c r="E1448" s="156"/>
      <c r="I1448" s="148"/>
      <c r="J1448" s="148"/>
      <c r="K1448" s="148"/>
      <c r="L1448" s="148"/>
      <c r="M1448" s="148"/>
      <c r="N1448" s="148"/>
      <c r="O1448" s="148"/>
      <c r="AC1448" s="148"/>
      <c r="AD1448" s="94"/>
      <c r="AE1448" s="94"/>
      <c r="AF1448" s="94"/>
      <c r="AG1448" s="94"/>
      <c r="AH1448" s="94"/>
      <c r="AI1448" s="94"/>
      <c r="AJ1448" s="94"/>
      <c r="AK1448" s="94"/>
      <c r="AL1448" s="94"/>
      <c r="AM1448" s="94"/>
      <c r="AN1448" s="94"/>
      <c r="AO1448" s="238"/>
      <c r="AP1448" s="426"/>
      <c r="AQ1448" s="223"/>
    </row>
    <row r="1449" spans="1:43" s="15" customFormat="1">
      <c r="A1449" s="105"/>
      <c r="B1449" s="105"/>
      <c r="D1449" s="97"/>
      <c r="E1449" s="156"/>
      <c r="I1449" s="148"/>
      <c r="J1449" s="148"/>
      <c r="K1449" s="148"/>
      <c r="L1449" s="148"/>
      <c r="M1449" s="148"/>
      <c r="N1449" s="148"/>
      <c r="O1449" s="148"/>
      <c r="AC1449" s="148"/>
      <c r="AD1449" s="94"/>
      <c r="AE1449" s="94"/>
      <c r="AF1449" s="94"/>
      <c r="AG1449" s="94"/>
      <c r="AH1449" s="94"/>
      <c r="AI1449" s="94"/>
      <c r="AJ1449" s="94"/>
      <c r="AK1449" s="94"/>
      <c r="AL1449" s="94"/>
      <c r="AM1449" s="94"/>
      <c r="AN1449" s="94"/>
      <c r="AO1449" s="238"/>
      <c r="AP1449" s="426"/>
      <c r="AQ1449" s="223"/>
    </row>
    <row r="1450" spans="1:43" s="15" customFormat="1">
      <c r="A1450" s="105"/>
      <c r="B1450" s="105"/>
      <c r="D1450" s="97"/>
      <c r="E1450" s="156"/>
      <c r="I1450" s="148"/>
      <c r="J1450" s="148"/>
      <c r="K1450" s="148"/>
      <c r="L1450" s="148"/>
      <c r="M1450" s="148"/>
      <c r="N1450" s="148"/>
      <c r="O1450" s="148"/>
      <c r="AC1450" s="148"/>
      <c r="AD1450" s="94"/>
      <c r="AE1450" s="94"/>
      <c r="AF1450" s="94"/>
      <c r="AG1450" s="94"/>
      <c r="AH1450" s="94"/>
      <c r="AI1450" s="94"/>
      <c r="AJ1450" s="94"/>
      <c r="AK1450" s="94"/>
      <c r="AL1450" s="94"/>
      <c r="AM1450" s="94"/>
      <c r="AN1450" s="94"/>
      <c r="AO1450" s="238"/>
      <c r="AP1450" s="426"/>
      <c r="AQ1450" s="223"/>
    </row>
    <row r="1451" spans="1:43" s="15" customFormat="1">
      <c r="A1451" s="105"/>
      <c r="B1451" s="105"/>
      <c r="D1451" s="97"/>
      <c r="E1451" s="156"/>
      <c r="I1451" s="148"/>
      <c r="J1451" s="148"/>
      <c r="K1451" s="148"/>
      <c r="L1451" s="148"/>
      <c r="M1451" s="148"/>
      <c r="N1451" s="148"/>
      <c r="O1451" s="148"/>
      <c r="AC1451" s="148"/>
      <c r="AD1451" s="94"/>
      <c r="AE1451" s="94"/>
      <c r="AF1451" s="94"/>
      <c r="AG1451" s="94"/>
      <c r="AH1451" s="94"/>
      <c r="AI1451" s="94"/>
      <c r="AJ1451" s="94"/>
      <c r="AK1451" s="94"/>
      <c r="AL1451" s="94"/>
      <c r="AM1451" s="94"/>
      <c r="AN1451" s="94"/>
      <c r="AO1451" s="238"/>
      <c r="AP1451" s="426"/>
      <c r="AQ1451" s="223"/>
    </row>
    <row r="1452" spans="1:43" s="15" customFormat="1">
      <c r="A1452" s="105"/>
      <c r="B1452" s="105"/>
      <c r="D1452" s="97"/>
      <c r="E1452" s="156"/>
      <c r="I1452" s="148"/>
      <c r="J1452" s="148"/>
      <c r="K1452" s="148"/>
      <c r="L1452" s="148"/>
      <c r="M1452" s="148"/>
      <c r="N1452" s="148"/>
      <c r="O1452" s="148"/>
      <c r="AC1452" s="148"/>
      <c r="AD1452" s="94"/>
      <c r="AE1452" s="94"/>
      <c r="AF1452" s="94"/>
      <c r="AG1452" s="94"/>
      <c r="AH1452" s="94"/>
      <c r="AI1452" s="94"/>
      <c r="AJ1452" s="94"/>
      <c r="AK1452" s="94"/>
      <c r="AL1452" s="94"/>
      <c r="AM1452" s="94"/>
      <c r="AN1452" s="94"/>
      <c r="AO1452" s="238"/>
      <c r="AP1452" s="426"/>
      <c r="AQ1452" s="223"/>
    </row>
    <row r="1453" spans="1:43" s="15" customFormat="1">
      <c r="A1453" s="105"/>
      <c r="B1453" s="105"/>
      <c r="D1453" s="97"/>
      <c r="E1453" s="156"/>
      <c r="I1453" s="148"/>
      <c r="J1453" s="148"/>
      <c r="K1453" s="148"/>
      <c r="L1453" s="148"/>
      <c r="M1453" s="148"/>
      <c r="N1453" s="148"/>
      <c r="O1453" s="148"/>
      <c r="AC1453" s="148"/>
      <c r="AD1453" s="94"/>
      <c r="AE1453" s="94"/>
      <c r="AF1453" s="94"/>
      <c r="AG1453" s="94"/>
      <c r="AH1453" s="94"/>
      <c r="AI1453" s="94"/>
      <c r="AJ1453" s="94"/>
      <c r="AK1453" s="94"/>
      <c r="AL1453" s="94"/>
      <c r="AM1453" s="94"/>
      <c r="AN1453" s="94"/>
      <c r="AO1453" s="238"/>
      <c r="AP1453" s="426"/>
      <c r="AQ1453" s="223"/>
    </row>
    <row r="1454" spans="1:43" s="15" customFormat="1">
      <c r="A1454" s="105"/>
      <c r="B1454" s="105"/>
      <c r="D1454" s="97"/>
      <c r="E1454" s="156"/>
      <c r="I1454" s="148"/>
      <c r="J1454" s="148"/>
      <c r="K1454" s="148"/>
      <c r="L1454" s="148"/>
      <c r="M1454" s="148"/>
      <c r="N1454" s="148"/>
      <c r="O1454" s="148"/>
      <c r="AC1454" s="148"/>
      <c r="AD1454" s="94"/>
      <c r="AE1454" s="94"/>
      <c r="AF1454" s="94"/>
      <c r="AG1454" s="94"/>
      <c r="AH1454" s="94"/>
      <c r="AI1454" s="94"/>
      <c r="AJ1454" s="94"/>
      <c r="AK1454" s="94"/>
      <c r="AL1454" s="94"/>
      <c r="AM1454" s="94"/>
      <c r="AN1454" s="94"/>
      <c r="AO1454" s="238"/>
      <c r="AP1454" s="426"/>
      <c r="AQ1454" s="223"/>
    </row>
    <row r="1455" spans="1:43" s="15" customFormat="1">
      <c r="A1455" s="105"/>
      <c r="B1455" s="105"/>
      <c r="D1455" s="97"/>
      <c r="E1455" s="156"/>
      <c r="I1455" s="148"/>
      <c r="J1455" s="148"/>
      <c r="K1455" s="148"/>
      <c r="L1455" s="148"/>
      <c r="M1455" s="148"/>
      <c r="N1455" s="148"/>
      <c r="O1455" s="148"/>
      <c r="AC1455" s="148"/>
      <c r="AD1455" s="94"/>
      <c r="AE1455" s="94"/>
      <c r="AF1455" s="94"/>
      <c r="AG1455" s="94"/>
      <c r="AH1455" s="94"/>
      <c r="AI1455" s="94"/>
      <c r="AJ1455" s="94"/>
      <c r="AK1455" s="94"/>
      <c r="AL1455" s="94"/>
      <c r="AM1455" s="94"/>
      <c r="AN1455" s="94"/>
      <c r="AO1455" s="238"/>
      <c r="AP1455" s="426"/>
      <c r="AQ1455" s="223"/>
    </row>
    <row r="1456" spans="1:43" s="15" customFormat="1">
      <c r="A1456" s="105"/>
      <c r="B1456" s="105"/>
      <c r="D1456" s="97"/>
      <c r="E1456" s="156"/>
      <c r="I1456" s="148"/>
      <c r="J1456" s="148"/>
      <c r="K1456" s="148"/>
      <c r="L1456" s="148"/>
      <c r="M1456" s="148"/>
      <c r="N1456" s="148"/>
      <c r="O1456" s="148"/>
      <c r="AC1456" s="148"/>
      <c r="AD1456" s="94"/>
      <c r="AE1456" s="94"/>
      <c r="AF1456" s="94"/>
      <c r="AG1456" s="94"/>
      <c r="AH1456" s="94"/>
      <c r="AI1456" s="94"/>
      <c r="AJ1456" s="94"/>
      <c r="AK1456" s="94"/>
      <c r="AL1456" s="94"/>
      <c r="AM1456" s="94"/>
      <c r="AN1456" s="94"/>
      <c r="AO1456" s="238"/>
      <c r="AP1456" s="426"/>
      <c r="AQ1456" s="223"/>
    </row>
    <row r="1457" spans="1:43" s="15" customFormat="1">
      <c r="A1457" s="105"/>
      <c r="B1457" s="105"/>
      <c r="D1457" s="97"/>
      <c r="E1457" s="156"/>
      <c r="I1457" s="148"/>
      <c r="J1457" s="148"/>
      <c r="K1457" s="148"/>
      <c r="L1457" s="148"/>
      <c r="M1457" s="148"/>
      <c r="N1457" s="148"/>
      <c r="O1457" s="148"/>
      <c r="AC1457" s="148"/>
      <c r="AD1457" s="94"/>
      <c r="AE1457" s="94"/>
      <c r="AF1457" s="94"/>
      <c r="AG1457" s="94"/>
      <c r="AH1457" s="94"/>
      <c r="AI1457" s="94"/>
      <c r="AJ1457" s="94"/>
      <c r="AK1457" s="94"/>
      <c r="AL1457" s="94"/>
      <c r="AM1457" s="94"/>
      <c r="AN1457" s="94"/>
      <c r="AO1457" s="238"/>
      <c r="AP1457" s="426"/>
      <c r="AQ1457" s="223"/>
    </row>
    <row r="1458" spans="1:43" s="15" customFormat="1">
      <c r="A1458" s="105"/>
      <c r="B1458" s="105"/>
      <c r="D1458" s="97"/>
      <c r="E1458" s="156"/>
      <c r="I1458" s="148"/>
      <c r="J1458" s="148"/>
      <c r="K1458" s="148"/>
      <c r="L1458" s="148"/>
      <c r="M1458" s="148"/>
      <c r="N1458" s="148"/>
      <c r="O1458" s="148"/>
      <c r="AC1458" s="148"/>
      <c r="AD1458" s="94"/>
      <c r="AE1458" s="94"/>
      <c r="AF1458" s="94"/>
      <c r="AG1458" s="94"/>
      <c r="AH1458" s="94"/>
      <c r="AI1458" s="94"/>
      <c r="AJ1458" s="94"/>
      <c r="AK1458" s="94"/>
      <c r="AL1458" s="94"/>
      <c r="AM1458" s="94"/>
      <c r="AN1458" s="94"/>
      <c r="AO1458" s="238"/>
      <c r="AP1458" s="426"/>
      <c r="AQ1458" s="223"/>
    </row>
    <row r="1459" spans="1:43" s="15" customFormat="1">
      <c r="A1459" s="105"/>
      <c r="B1459" s="105"/>
      <c r="D1459" s="97"/>
      <c r="E1459" s="156"/>
      <c r="I1459" s="148"/>
      <c r="J1459" s="148"/>
      <c r="K1459" s="148"/>
      <c r="L1459" s="148"/>
      <c r="M1459" s="148"/>
      <c r="N1459" s="148"/>
      <c r="O1459" s="148"/>
      <c r="AC1459" s="148"/>
      <c r="AD1459" s="94"/>
      <c r="AE1459" s="94"/>
      <c r="AF1459" s="94"/>
      <c r="AG1459" s="94"/>
      <c r="AH1459" s="94"/>
      <c r="AI1459" s="94"/>
      <c r="AJ1459" s="94"/>
      <c r="AK1459" s="94"/>
      <c r="AL1459" s="94"/>
      <c r="AM1459" s="94"/>
      <c r="AN1459" s="94"/>
      <c r="AO1459" s="238"/>
      <c r="AP1459" s="426"/>
      <c r="AQ1459" s="223"/>
    </row>
    <row r="1460" spans="1:43" s="15" customFormat="1">
      <c r="A1460" s="105"/>
      <c r="B1460" s="105"/>
      <c r="D1460" s="97"/>
      <c r="E1460" s="156"/>
      <c r="I1460" s="148"/>
      <c r="J1460" s="148"/>
      <c r="K1460" s="148"/>
      <c r="L1460" s="148"/>
      <c r="M1460" s="148"/>
      <c r="N1460" s="148"/>
      <c r="O1460" s="148"/>
      <c r="AC1460" s="148"/>
      <c r="AD1460" s="94"/>
      <c r="AE1460" s="94"/>
      <c r="AF1460" s="94"/>
      <c r="AG1460" s="94"/>
      <c r="AH1460" s="94"/>
      <c r="AI1460" s="94"/>
      <c r="AJ1460" s="94"/>
      <c r="AK1460" s="94"/>
      <c r="AL1460" s="94"/>
      <c r="AM1460" s="94"/>
      <c r="AN1460" s="94"/>
      <c r="AO1460" s="238"/>
      <c r="AP1460" s="426"/>
      <c r="AQ1460" s="223"/>
    </row>
    <row r="1461" spans="1:43" s="15" customFormat="1">
      <c r="A1461" s="105"/>
      <c r="B1461" s="105"/>
      <c r="D1461" s="97"/>
      <c r="E1461" s="156"/>
      <c r="I1461" s="148"/>
      <c r="J1461" s="148"/>
      <c r="K1461" s="148"/>
      <c r="L1461" s="148"/>
      <c r="M1461" s="148"/>
      <c r="N1461" s="148"/>
      <c r="O1461" s="148"/>
      <c r="AC1461" s="148"/>
      <c r="AD1461" s="94"/>
      <c r="AE1461" s="94"/>
      <c r="AF1461" s="94"/>
      <c r="AG1461" s="94"/>
      <c r="AH1461" s="94"/>
      <c r="AI1461" s="94"/>
      <c r="AJ1461" s="94"/>
      <c r="AK1461" s="94"/>
      <c r="AL1461" s="94"/>
      <c r="AM1461" s="94"/>
      <c r="AN1461" s="94"/>
      <c r="AO1461" s="238"/>
      <c r="AP1461" s="426"/>
      <c r="AQ1461" s="223"/>
    </row>
    <row r="1462" spans="1:43" s="15" customFormat="1">
      <c r="A1462" s="105"/>
      <c r="B1462" s="105"/>
      <c r="D1462" s="97"/>
      <c r="E1462" s="156"/>
      <c r="I1462" s="148"/>
      <c r="J1462" s="148"/>
      <c r="K1462" s="148"/>
      <c r="L1462" s="148"/>
      <c r="M1462" s="148"/>
      <c r="N1462" s="148"/>
      <c r="O1462" s="148"/>
      <c r="AC1462" s="148"/>
      <c r="AD1462" s="94"/>
      <c r="AE1462" s="94"/>
      <c r="AF1462" s="94"/>
      <c r="AG1462" s="94"/>
      <c r="AH1462" s="94"/>
      <c r="AI1462" s="94"/>
      <c r="AJ1462" s="94"/>
      <c r="AK1462" s="94"/>
      <c r="AL1462" s="94"/>
      <c r="AM1462" s="94"/>
      <c r="AN1462" s="94"/>
      <c r="AO1462" s="238"/>
      <c r="AP1462" s="426"/>
      <c r="AQ1462" s="223"/>
    </row>
    <row r="1463" spans="1:43" s="15" customFormat="1">
      <c r="A1463" s="105"/>
      <c r="B1463" s="105"/>
      <c r="D1463" s="97"/>
      <c r="E1463" s="156"/>
      <c r="I1463" s="148"/>
      <c r="J1463" s="148"/>
      <c r="K1463" s="148"/>
      <c r="L1463" s="148"/>
      <c r="M1463" s="148"/>
      <c r="N1463" s="148"/>
      <c r="O1463" s="148"/>
      <c r="AC1463" s="148"/>
      <c r="AD1463" s="94"/>
      <c r="AE1463" s="94"/>
      <c r="AF1463" s="94"/>
      <c r="AG1463" s="94"/>
      <c r="AH1463" s="94"/>
      <c r="AI1463" s="94"/>
      <c r="AJ1463" s="94"/>
      <c r="AK1463" s="94"/>
      <c r="AL1463" s="94"/>
      <c r="AM1463" s="94"/>
      <c r="AN1463" s="94"/>
      <c r="AO1463" s="238"/>
      <c r="AP1463" s="426"/>
      <c r="AQ1463" s="223"/>
    </row>
    <row r="1464" spans="1:43" s="15" customFormat="1">
      <c r="A1464" s="105"/>
      <c r="B1464" s="105"/>
      <c r="D1464" s="97"/>
      <c r="E1464" s="156"/>
      <c r="I1464" s="148"/>
      <c r="J1464" s="148"/>
      <c r="K1464" s="148"/>
      <c r="L1464" s="148"/>
      <c r="M1464" s="148"/>
      <c r="N1464" s="148"/>
      <c r="O1464" s="148"/>
      <c r="AC1464" s="148"/>
      <c r="AD1464" s="94"/>
      <c r="AE1464" s="94"/>
      <c r="AF1464" s="94"/>
      <c r="AG1464" s="94"/>
      <c r="AH1464" s="94"/>
      <c r="AI1464" s="94"/>
      <c r="AJ1464" s="94"/>
      <c r="AK1464" s="94"/>
      <c r="AL1464" s="94"/>
      <c r="AM1464" s="94"/>
      <c r="AN1464" s="94"/>
      <c r="AO1464" s="238"/>
      <c r="AP1464" s="426"/>
      <c r="AQ1464" s="223"/>
    </row>
    <row r="1465" spans="1:43" s="15" customFormat="1">
      <c r="A1465" s="105"/>
      <c r="B1465" s="105"/>
      <c r="D1465" s="97"/>
      <c r="E1465" s="156"/>
      <c r="I1465" s="148"/>
      <c r="J1465" s="148"/>
      <c r="K1465" s="148"/>
      <c r="L1465" s="148"/>
      <c r="M1465" s="148"/>
      <c r="N1465" s="148"/>
      <c r="O1465" s="148"/>
      <c r="AC1465" s="148"/>
      <c r="AD1465" s="94"/>
      <c r="AE1465" s="94"/>
      <c r="AF1465" s="94"/>
      <c r="AG1465" s="94"/>
      <c r="AH1465" s="94"/>
      <c r="AI1465" s="94"/>
      <c r="AJ1465" s="94"/>
      <c r="AK1465" s="94"/>
      <c r="AL1465" s="94"/>
      <c r="AM1465" s="94"/>
      <c r="AN1465" s="94"/>
      <c r="AO1465" s="238"/>
      <c r="AP1465" s="426"/>
      <c r="AQ1465" s="223"/>
    </row>
    <row r="1466" spans="1:43" s="15" customFormat="1">
      <c r="A1466" s="105"/>
      <c r="B1466" s="105"/>
      <c r="D1466" s="97"/>
      <c r="E1466" s="156"/>
      <c r="I1466" s="148"/>
      <c r="J1466" s="148"/>
      <c r="K1466" s="148"/>
      <c r="L1466" s="148"/>
      <c r="M1466" s="148"/>
      <c r="N1466" s="148"/>
      <c r="O1466" s="148"/>
      <c r="AC1466" s="148"/>
      <c r="AD1466" s="94"/>
      <c r="AE1466" s="94"/>
      <c r="AF1466" s="94"/>
      <c r="AG1466" s="94"/>
      <c r="AH1466" s="94"/>
      <c r="AI1466" s="94"/>
      <c r="AJ1466" s="94"/>
      <c r="AK1466" s="94"/>
      <c r="AL1466" s="94"/>
      <c r="AM1466" s="94"/>
      <c r="AN1466" s="94"/>
      <c r="AO1466" s="238"/>
      <c r="AP1466" s="426"/>
      <c r="AQ1466" s="223"/>
    </row>
    <row r="1467" spans="1:43" s="15" customFormat="1">
      <c r="A1467" s="105"/>
      <c r="B1467" s="105"/>
      <c r="D1467" s="97"/>
      <c r="E1467" s="156"/>
      <c r="I1467" s="148"/>
      <c r="J1467" s="148"/>
      <c r="K1467" s="148"/>
      <c r="L1467" s="148"/>
      <c r="M1467" s="148"/>
      <c r="N1467" s="148"/>
      <c r="O1467" s="148"/>
      <c r="AC1467" s="148"/>
      <c r="AD1467" s="94"/>
      <c r="AE1467" s="94"/>
      <c r="AF1467" s="94"/>
      <c r="AG1467" s="94"/>
      <c r="AH1467" s="94"/>
      <c r="AI1467" s="94"/>
      <c r="AJ1467" s="94"/>
      <c r="AK1467" s="94"/>
      <c r="AL1467" s="94"/>
      <c r="AM1467" s="94"/>
      <c r="AN1467" s="94"/>
      <c r="AO1467" s="238"/>
      <c r="AP1467" s="426"/>
      <c r="AQ1467" s="223"/>
    </row>
    <row r="1468" spans="1:43" s="15" customFormat="1">
      <c r="A1468" s="105"/>
      <c r="B1468" s="105"/>
      <c r="D1468" s="97"/>
      <c r="E1468" s="156"/>
      <c r="I1468" s="148"/>
      <c r="J1468" s="148"/>
      <c r="K1468" s="148"/>
      <c r="L1468" s="148"/>
      <c r="M1468" s="148"/>
      <c r="N1468" s="148"/>
      <c r="O1468" s="148"/>
      <c r="AC1468" s="148"/>
      <c r="AD1468" s="94"/>
      <c r="AE1468" s="94"/>
      <c r="AF1468" s="94"/>
      <c r="AG1468" s="94"/>
      <c r="AH1468" s="94"/>
      <c r="AI1468" s="94"/>
      <c r="AJ1468" s="94"/>
      <c r="AK1468" s="94"/>
      <c r="AL1468" s="94"/>
      <c r="AM1468" s="94"/>
      <c r="AN1468" s="94"/>
      <c r="AO1468" s="238"/>
      <c r="AP1468" s="426"/>
      <c r="AQ1468" s="223"/>
    </row>
    <row r="1469" spans="1:43" s="15" customFormat="1">
      <c r="A1469" s="105"/>
      <c r="B1469" s="105"/>
      <c r="D1469" s="97"/>
      <c r="E1469" s="156"/>
      <c r="I1469" s="148"/>
      <c r="J1469" s="148"/>
      <c r="K1469" s="148"/>
      <c r="L1469" s="148"/>
      <c r="M1469" s="148"/>
      <c r="N1469" s="148"/>
      <c r="O1469" s="148"/>
      <c r="AC1469" s="148"/>
      <c r="AD1469" s="94"/>
      <c r="AE1469" s="94"/>
      <c r="AF1469" s="94"/>
      <c r="AG1469" s="94"/>
      <c r="AH1469" s="94"/>
      <c r="AI1469" s="94"/>
      <c r="AJ1469" s="94"/>
      <c r="AK1469" s="94"/>
      <c r="AL1469" s="94"/>
      <c r="AM1469" s="94"/>
      <c r="AN1469" s="94"/>
      <c r="AO1469" s="238"/>
      <c r="AP1469" s="426"/>
      <c r="AQ1469" s="223"/>
    </row>
    <row r="1470" spans="1:43" s="15" customFormat="1">
      <c r="A1470" s="105"/>
      <c r="B1470" s="105"/>
      <c r="D1470" s="97"/>
      <c r="E1470" s="156"/>
      <c r="I1470" s="148"/>
      <c r="J1470" s="148"/>
      <c r="K1470" s="148"/>
      <c r="L1470" s="148"/>
      <c r="M1470" s="148"/>
      <c r="N1470" s="148"/>
      <c r="O1470" s="148"/>
      <c r="AC1470" s="148"/>
      <c r="AD1470" s="94"/>
      <c r="AE1470" s="94"/>
      <c r="AF1470" s="94"/>
      <c r="AG1470" s="94"/>
      <c r="AH1470" s="94"/>
      <c r="AI1470" s="94"/>
      <c r="AJ1470" s="94"/>
      <c r="AK1470" s="94"/>
      <c r="AL1470" s="94"/>
      <c r="AM1470" s="94"/>
      <c r="AN1470" s="94"/>
      <c r="AO1470" s="238"/>
      <c r="AP1470" s="426"/>
      <c r="AQ1470" s="223"/>
    </row>
    <row r="1471" spans="1:43" s="15" customFormat="1">
      <c r="A1471" s="105"/>
      <c r="B1471" s="105"/>
      <c r="D1471" s="97"/>
      <c r="E1471" s="156"/>
      <c r="I1471" s="148"/>
      <c r="J1471" s="148"/>
      <c r="K1471" s="148"/>
      <c r="L1471" s="148"/>
      <c r="M1471" s="148"/>
      <c r="N1471" s="148"/>
      <c r="O1471" s="148"/>
      <c r="AC1471" s="148"/>
      <c r="AD1471" s="94"/>
      <c r="AE1471" s="94"/>
      <c r="AF1471" s="94"/>
      <c r="AG1471" s="94"/>
      <c r="AH1471" s="94"/>
      <c r="AI1471" s="94"/>
      <c r="AJ1471" s="94"/>
      <c r="AK1471" s="94"/>
      <c r="AL1471" s="94"/>
      <c r="AM1471" s="94"/>
      <c r="AN1471" s="94"/>
      <c r="AO1471" s="238"/>
      <c r="AP1471" s="426"/>
      <c r="AQ1471" s="223"/>
    </row>
    <row r="1472" spans="1:43" s="15" customFormat="1">
      <c r="A1472" s="105"/>
      <c r="B1472" s="105"/>
      <c r="D1472" s="97"/>
      <c r="E1472" s="156"/>
      <c r="I1472" s="148"/>
      <c r="J1472" s="148"/>
      <c r="K1472" s="148"/>
      <c r="L1472" s="148"/>
      <c r="M1472" s="148"/>
      <c r="N1472" s="148"/>
      <c r="O1472" s="148"/>
      <c r="AC1472" s="148"/>
      <c r="AD1472" s="94"/>
      <c r="AE1472" s="94"/>
      <c r="AF1472" s="94"/>
      <c r="AG1472" s="94"/>
      <c r="AH1472" s="94"/>
      <c r="AI1472" s="94"/>
      <c r="AJ1472" s="94"/>
      <c r="AK1472" s="94"/>
      <c r="AL1472" s="94"/>
      <c r="AM1472" s="94"/>
      <c r="AN1472" s="94"/>
      <c r="AO1472" s="238"/>
      <c r="AP1472" s="426"/>
      <c r="AQ1472" s="223"/>
    </row>
    <row r="1473" spans="1:43" s="15" customFormat="1">
      <c r="A1473" s="105"/>
      <c r="B1473" s="105"/>
      <c r="D1473" s="97"/>
      <c r="E1473" s="156"/>
      <c r="I1473" s="148"/>
      <c r="J1473" s="148"/>
      <c r="K1473" s="148"/>
      <c r="L1473" s="148"/>
      <c r="M1473" s="148"/>
      <c r="N1473" s="148"/>
      <c r="O1473" s="148"/>
      <c r="AC1473" s="148"/>
      <c r="AD1473" s="94"/>
      <c r="AE1473" s="94"/>
      <c r="AF1473" s="94"/>
      <c r="AG1473" s="94"/>
      <c r="AH1473" s="94"/>
      <c r="AI1473" s="94"/>
      <c r="AJ1473" s="94"/>
      <c r="AK1473" s="94"/>
      <c r="AL1473" s="94"/>
      <c r="AM1473" s="94"/>
      <c r="AN1473" s="94"/>
      <c r="AO1473" s="238"/>
      <c r="AP1473" s="426"/>
      <c r="AQ1473" s="223"/>
    </row>
    <row r="1474" spans="1:43" s="15" customFormat="1">
      <c r="A1474" s="105"/>
      <c r="B1474" s="105"/>
      <c r="D1474" s="97"/>
      <c r="E1474" s="156"/>
      <c r="I1474" s="148"/>
      <c r="J1474" s="148"/>
      <c r="K1474" s="148"/>
      <c r="L1474" s="148"/>
      <c r="M1474" s="148"/>
      <c r="N1474" s="148"/>
      <c r="O1474" s="148"/>
      <c r="AC1474" s="148"/>
      <c r="AD1474" s="94"/>
      <c r="AE1474" s="94"/>
      <c r="AF1474" s="94"/>
      <c r="AG1474" s="94"/>
      <c r="AH1474" s="94"/>
      <c r="AI1474" s="94"/>
      <c r="AJ1474" s="94"/>
      <c r="AK1474" s="94"/>
      <c r="AL1474" s="94"/>
      <c r="AM1474" s="94"/>
      <c r="AN1474" s="94"/>
      <c r="AO1474" s="238"/>
      <c r="AP1474" s="426"/>
      <c r="AQ1474" s="223"/>
    </row>
    <row r="1475" spans="1:43" s="15" customFormat="1">
      <c r="A1475" s="105"/>
      <c r="B1475" s="105"/>
      <c r="D1475" s="97"/>
      <c r="E1475" s="156"/>
      <c r="I1475" s="148"/>
      <c r="J1475" s="148"/>
      <c r="K1475" s="148"/>
      <c r="L1475" s="148"/>
      <c r="M1475" s="148"/>
      <c r="N1475" s="148"/>
      <c r="O1475" s="148"/>
      <c r="AC1475" s="148"/>
      <c r="AD1475" s="94"/>
      <c r="AE1475" s="94"/>
      <c r="AF1475" s="94"/>
      <c r="AG1475" s="94"/>
      <c r="AH1475" s="94"/>
      <c r="AI1475" s="94"/>
      <c r="AJ1475" s="94"/>
      <c r="AK1475" s="94"/>
      <c r="AL1475" s="94"/>
      <c r="AM1475" s="94"/>
      <c r="AN1475" s="94"/>
      <c r="AO1475" s="238"/>
      <c r="AP1475" s="426"/>
      <c r="AQ1475" s="223"/>
    </row>
    <row r="1476" spans="1:43" s="15" customFormat="1">
      <c r="A1476" s="105"/>
      <c r="B1476" s="105"/>
      <c r="D1476" s="97"/>
      <c r="E1476" s="156"/>
      <c r="I1476" s="148"/>
      <c r="J1476" s="148"/>
      <c r="K1476" s="148"/>
      <c r="L1476" s="148"/>
      <c r="M1476" s="148"/>
      <c r="N1476" s="148"/>
      <c r="O1476" s="148"/>
      <c r="AC1476" s="148"/>
      <c r="AD1476" s="94"/>
      <c r="AE1476" s="94"/>
      <c r="AF1476" s="94"/>
      <c r="AG1476" s="94"/>
      <c r="AH1476" s="94"/>
      <c r="AI1476" s="94"/>
      <c r="AJ1476" s="94"/>
      <c r="AK1476" s="94"/>
      <c r="AL1476" s="94"/>
      <c r="AM1476" s="94"/>
      <c r="AN1476" s="94"/>
      <c r="AO1476" s="238"/>
      <c r="AP1476" s="426"/>
      <c r="AQ1476" s="223"/>
    </row>
    <row r="1477" spans="1:43" s="15" customFormat="1">
      <c r="A1477" s="105"/>
      <c r="B1477" s="105"/>
      <c r="D1477" s="97"/>
      <c r="E1477" s="156"/>
      <c r="I1477" s="148"/>
      <c r="J1477" s="148"/>
      <c r="K1477" s="148"/>
      <c r="L1477" s="148"/>
      <c r="M1477" s="148"/>
      <c r="N1477" s="148"/>
      <c r="O1477" s="148"/>
      <c r="AC1477" s="148"/>
      <c r="AD1477" s="94"/>
      <c r="AE1477" s="94"/>
      <c r="AF1477" s="94"/>
      <c r="AG1477" s="94"/>
      <c r="AH1477" s="94"/>
      <c r="AI1477" s="94"/>
      <c r="AJ1477" s="94"/>
      <c r="AK1477" s="94"/>
      <c r="AL1477" s="94"/>
      <c r="AM1477" s="94"/>
      <c r="AN1477" s="94"/>
      <c r="AO1477" s="238"/>
      <c r="AP1477" s="426"/>
      <c r="AQ1477" s="223"/>
    </row>
    <row r="1478" spans="1:43" s="15" customFormat="1">
      <c r="A1478" s="105"/>
      <c r="B1478" s="105"/>
      <c r="D1478" s="97"/>
      <c r="E1478" s="156"/>
      <c r="I1478" s="148"/>
      <c r="J1478" s="148"/>
      <c r="K1478" s="148"/>
      <c r="L1478" s="148"/>
      <c r="M1478" s="148"/>
      <c r="N1478" s="148"/>
      <c r="O1478" s="148"/>
      <c r="AC1478" s="148"/>
      <c r="AD1478" s="94"/>
      <c r="AE1478" s="94"/>
      <c r="AF1478" s="94"/>
      <c r="AG1478" s="94"/>
      <c r="AH1478" s="94"/>
      <c r="AI1478" s="94"/>
      <c r="AJ1478" s="94"/>
      <c r="AK1478" s="94"/>
      <c r="AL1478" s="94"/>
      <c r="AM1478" s="94"/>
      <c r="AN1478" s="94"/>
      <c r="AO1478" s="238"/>
      <c r="AP1478" s="426"/>
      <c r="AQ1478" s="223"/>
    </row>
    <row r="1479" spans="1:43" s="15" customFormat="1">
      <c r="A1479" s="105"/>
      <c r="B1479" s="105"/>
      <c r="D1479" s="97"/>
      <c r="E1479" s="156"/>
      <c r="I1479" s="148"/>
      <c r="J1479" s="148"/>
      <c r="K1479" s="148"/>
      <c r="L1479" s="148"/>
      <c r="M1479" s="148"/>
      <c r="N1479" s="148"/>
      <c r="O1479" s="148"/>
      <c r="AC1479" s="148"/>
      <c r="AD1479" s="94"/>
      <c r="AE1479" s="94"/>
      <c r="AF1479" s="94"/>
      <c r="AG1479" s="94"/>
      <c r="AH1479" s="94"/>
      <c r="AI1479" s="94"/>
      <c r="AJ1479" s="94"/>
      <c r="AK1479" s="94"/>
      <c r="AL1479" s="94"/>
      <c r="AM1479" s="94"/>
      <c r="AN1479" s="94"/>
      <c r="AO1479" s="238"/>
      <c r="AP1479" s="426"/>
      <c r="AQ1479" s="223"/>
    </row>
    <row r="1480" spans="1:43" s="15" customFormat="1">
      <c r="A1480" s="105"/>
      <c r="B1480" s="105"/>
      <c r="D1480" s="97"/>
      <c r="E1480" s="156"/>
      <c r="I1480" s="148"/>
      <c r="J1480" s="148"/>
      <c r="K1480" s="148"/>
      <c r="L1480" s="148"/>
      <c r="M1480" s="148"/>
      <c r="N1480" s="148"/>
      <c r="O1480" s="148"/>
      <c r="AC1480" s="148"/>
      <c r="AD1480" s="94"/>
      <c r="AE1480" s="94"/>
      <c r="AF1480" s="94"/>
      <c r="AG1480" s="94"/>
      <c r="AH1480" s="94"/>
      <c r="AI1480" s="94"/>
      <c r="AJ1480" s="94"/>
      <c r="AK1480" s="94"/>
      <c r="AL1480" s="94"/>
      <c r="AM1480" s="94"/>
      <c r="AN1480" s="94"/>
      <c r="AO1480" s="238"/>
      <c r="AP1480" s="426"/>
      <c r="AQ1480" s="223"/>
    </row>
    <row r="1481" spans="1:43" s="15" customFormat="1">
      <c r="A1481" s="105"/>
      <c r="B1481" s="105"/>
      <c r="D1481" s="97"/>
      <c r="E1481" s="156"/>
      <c r="I1481" s="148"/>
      <c r="J1481" s="148"/>
      <c r="K1481" s="148"/>
      <c r="L1481" s="148"/>
      <c r="M1481" s="148"/>
      <c r="N1481" s="148"/>
      <c r="O1481" s="148"/>
      <c r="AC1481" s="148"/>
      <c r="AD1481" s="94"/>
      <c r="AE1481" s="94"/>
      <c r="AF1481" s="94"/>
      <c r="AG1481" s="94"/>
      <c r="AH1481" s="94"/>
      <c r="AI1481" s="94"/>
      <c r="AJ1481" s="94"/>
      <c r="AK1481" s="94"/>
      <c r="AL1481" s="94"/>
      <c r="AM1481" s="94"/>
      <c r="AN1481" s="94"/>
      <c r="AO1481" s="238"/>
      <c r="AP1481" s="426"/>
      <c r="AQ1481" s="223"/>
    </row>
    <row r="1482" spans="1:43" s="15" customFormat="1">
      <c r="A1482" s="105"/>
      <c r="B1482" s="105"/>
      <c r="D1482" s="97"/>
      <c r="E1482" s="156"/>
      <c r="I1482" s="148"/>
      <c r="J1482" s="148"/>
      <c r="K1482" s="148"/>
      <c r="L1482" s="148"/>
      <c r="M1482" s="148"/>
      <c r="N1482" s="148"/>
      <c r="O1482" s="148"/>
      <c r="AC1482" s="148"/>
      <c r="AD1482" s="94"/>
      <c r="AE1482" s="94"/>
      <c r="AF1482" s="94"/>
      <c r="AG1482" s="94"/>
      <c r="AH1482" s="94"/>
      <c r="AI1482" s="94"/>
      <c r="AJ1482" s="94"/>
      <c r="AK1482" s="94"/>
      <c r="AL1482" s="94"/>
      <c r="AM1482" s="94"/>
      <c r="AN1482" s="94"/>
      <c r="AO1482" s="238"/>
      <c r="AP1482" s="426"/>
      <c r="AQ1482" s="223"/>
    </row>
    <row r="1483" spans="1:43" s="15" customFormat="1">
      <c r="A1483" s="105"/>
      <c r="B1483" s="105"/>
      <c r="D1483" s="97"/>
      <c r="E1483" s="156"/>
      <c r="I1483" s="148"/>
      <c r="J1483" s="148"/>
      <c r="K1483" s="148"/>
      <c r="L1483" s="148"/>
      <c r="M1483" s="148"/>
      <c r="N1483" s="148"/>
      <c r="O1483" s="148"/>
      <c r="AC1483" s="148"/>
      <c r="AD1483" s="94"/>
      <c r="AE1483" s="94"/>
      <c r="AF1483" s="94"/>
      <c r="AG1483" s="94"/>
      <c r="AH1483" s="94"/>
      <c r="AI1483" s="94"/>
      <c r="AJ1483" s="94"/>
      <c r="AK1483" s="94"/>
      <c r="AL1483" s="94"/>
      <c r="AM1483" s="94"/>
      <c r="AN1483" s="94"/>
      <c r="AO1483" s="238"/>
      <c r="AP1483" s="426"/>
      <c r="AQ1483" s="223"/>
    </row>
    <row r="1484" spans="1:43" s="15" customFormat="1">
      <c r="A1484" s="105"/>
      <c r="B1484" s="105"/>
      <c r="D1484" s="97"/>
      <c r="E1484" s="156"/>
      <c r="I1484" s="148"/>
      <c r="J1484" s="148"/>
      <c r="K1484" s="148"/>
      <c r="L1484" s="148"/>
      <c r="M1484" s="148"/>
      <c r="N1484" s="148"/>
      <c r="O1484" s="148"/>
      <c r="AC1484" s="148"/>
      <c r="AD1484" s="94"/>
      <c r="AE1484" s="94"/>
      <c r="AF1484" s="94"/>
      <c r="AG1484" s="94"/>
      <c r="AH1484" s="94"/>
      <c r="AI1484" s="94"/>
      <c r="AJ1484" s="94"/>
      <c r="AK1484" s="94"/>
      <c r="AL1484" s="94"/>
      <c r="AM1484" s="94"/>
      <c r="AN1484" s="94"/>
      <c r="AO1484" s="238"/>
      <c r="AP1484" s="426"/>
      <c r="AQ1484" s="223"/>
    </row>
    <row r="1485" spans="1:43" s="15" customFormat="1">
      <c r="A1485" s="105"/>
      <c r="B1485" s="105"/>
      <c r="D1485" s="97"/>
      <c r="E1485" s="156"/>
      <c r="I1485" s="148"/>
      <c r="J1485" s="148"/>
      <c r="K1485" s="148"/>
      <c r="L1485" s="148"/>
      <c r="M1485" s="148"/>
      <c r="N1485" s="148"/>
      <c r="O1485" s="148"/>
      <c r="AC1485" s="148"/>
      <c r="AD1485" s="94"/>
      <c r="AE1485" s="94"/>
      <c r="AF1485" s="94"/>
      <c r="AG1485" s="94"/>
      <c r="AH1485" s="94"/>
      <c r="AI1485" s="94"/>
      <c r="AJ1485" s="94"/>
      <c r="AK1485" s="94"/>
      <c r="AL1485" s="94"/>
      <c r="AM1485" s="94"/>
      <c r="AN1485" s="94"/>
      <c r="AO1485" s="238"/>
      <c r="AP1485" s="426"/>
      <c r="AQ1485" s="223"/>
    </row>
    <row r="1486" spans="1:43" s="15" customFormat="1">
      <c r="A1486" s="105"/>
      <c r="B1486" s="105"/>
      <c r="D1486" s="97"/>
      <c r="E1486" s="156"/>
      <c r="I1486" s="148"/>
      <c r="J1486" s="148"/>
      <c r="K1486" s="148"/>
      <c r="L1486" s="148"/>
      <c r="M1486" s="148"/>
      <c r="N1486" s="148"/>
      <c r="O1486" s="148"/>
      <c r="AC1486" s="148"/>
      <c r="AD1486" s="94"/>
      <c r="AE1486" s="94"/>
      <c r="AF1486" s="94"/>
      <c r="AG1486" s="94"/>
      <c r="AH1486" s="94"/>
      <c r="AI1486" s="94"/>
      <c r="AJ1486" s="94"/>
      <c r="AK1486" s="94"/>
      <c r="AL1486" s="94"/>
      <c r="AM1486" s="94"/>
      <c r="AN1486" s="94"/>
      <c r="AO1486" s="238"/>
      <c r="AP1486" s="426"/>
      <c r="AQ1486" s="223"/>
    </row>
    <row r="1487" spans="1:43" s="15" customFormat="1">
      <c r="A1487" s="105"/>
      <c r="B1487" s="105"/>
      <c r="D1487" s="97"/>
      <c r="E1487" s="156"/>
      <c r="I1487" s="148"/>
      <c r="J1487" s="148"/>
      <c r="K1487" s="148"/>
      <c r="L1487" s="148"/>
      <c r="M1487" s="148"/>
      <c r="N1487" s="148"/>
      <c r="O1487" s="148"/>
      <c r="AC1487" s="148"/>
      <c r="AD1487" s="94"/>
      <c r="AE1487" s="94"/>
      <c r="AF1487" s="94"/>
      <c r="AG1487" s="94"/>
      <c r="AH1487" s="94"/>
      <c r="AI1487" s="94"/>
      <c r="AJ1487" s="94"/>
      <c r="AK1487" s="94"/>
      <c r="AL1487" s="94"/>
      <c r="AM1487" s="94"/>
      <c r="AN1487" s="94"/>
      <c r="AO1487" s="238"/>
      <c r="AP1487" s="426"/>
      <c r="AQ1487" s="223"/>
    </row>
    <row r="1488" spans="1:43" s="15" customFormat="1">
      <c r="A1488" s="105"/>
      <c r="B1488" s="105"/>
      <c r="D1488" s="97"/>
      <c r="E1488" s="156"/>
      <c r="I1488" s="148"/>
      <c r="J1488" s="148"/>
      <c r="K1488" s="148"/>
      <c r="L1488" s="148"/>
      <c r="M1488" s="148"/>
      <c r="N1488" s="148"/>
      <c r="O1488" s="148"/>
      <c r="AC1488" s="148"/>
      <c r="AD1488" s="94"/>
      <c r="AE1488" s="94"/>
      <c r="AF1488" s="94"/>
      <c r="AG1488" s="94"/>
      <c r="AH1488" s="94"/>
      <c r="AI1488" s="94"/>
      <c r="AJ1488" s="94"/>
      <c r="AK1488" s="94"/>
      <c r="AL1488" s="94"/>
      <c r="AM1488" s="94"/>
      <c r="AN1488" s="94"/>
      <c r="AO1488" s="238"/>
      <c r="AP1488" s="426"/>
      <c r="AQ1488" s="223"/>
    </row>
    <row r="1489" spans="1:43" s="15" customFormat="1">
      <c r="A1489" s="105"/>
      <c r="B1489" s="105"/>
      <c r="D1489" s="97"/>
      <c r="E1489" s="156"/>
      <c r="I1489" s="148"/>
      <c r="J1489" s="148"/>
      <c r="K1489" s="148"/>
      <c r="L1489" s="148"/>
      <c r="M1489" s="148"/>
      <c r="N1489" s="148"/>
      <c r="O1489" s="148"/>
      <c r="AC1489" s="148"/>
      <c r="AD1489" s="94"/>
      <c r="AE1489" s="94"/>
      <c r="AF1489" s="94"/>
      <c r="AG1489" s="94"/>
      <c r="AH1489" s="94"/>
      <c r="AI1489" s="94"/>
      <c r="AJ1489" s="94"/>
      <c r="AK1489" s="94"/>
      <c r="AL1489" s="94"/>
      <c r="AM1489" s="94"/>
      <c r="AN1489" s="94"/>
      <c r="AO1489" s="238"/>
      <c r="AP1489" s="426"/>
      <c r="AQ1489" s="223"/>
    </row>
    <row r="1490" spans="1:43" s="15" customFormat="1">
      <c r="A1490" s="105"/>
      <c r="B1490" s="105"/>
      <c r="D1490" s="97"/>
      <c r="E1490" s="156"/>
      <c r="I1490" s="148"/>
      <c r="J1490" s="148"/>
      <c r="K1490" s="148"/>
      <c r="L1490" s="148"/>
      <c r="M1490" s="148"/>
      <c r="N1490" s="148"/>
      <c r="O1490" s="148"/>
      <c r="AC1490" s="148"/>
      <c r="AD1490" s="94"/>
      <c r="AE1490" s="94"/>
      <c r="AF1490" s="94"/>
      <c r="AG1490" s="94"/>
      <c r="AH1490" s="94"/>
      <c r="AI1490" s="94"/>
      <c r="AJ1490" s="94"/>
      <c r="AK1490" s="94"/>
      <c r="AL1490" s="94"/>
      <c r="AM1490" s="94"/>
      <c r="AN1490" s="94"/>
      <c r="AO1490" s="238"/>
      <c r="AP1490" s="426"/>
      <c r="AQ1490" s="223"/>
    </row>
    <row r="1491" spans="1:43" s="15" customFormat="1">
      <c r="A1491" s="105"/>
      <c r="B1491" s="105"/>
      <c r="D1491" s="97"/>
      <c r="E1491" s="156"/>
      <c r="I1491" s="148"/>
      <c r="J1491" s="148"/>
      <c r="K1491" s="148"/>
      <c r="L1491" s="148"/>
      <c r="M1491" s="148"/>
      <c r="N1491" s="148"/>
      <c r="O1491" s="148"/>
      <c r="AC1491" s="148"/>
      <c r="AD1491" s="94"/>
      <c r="AE1491" s="94"/>
      <c r="AF1491" s="94"/>
      <c r="AG1491" s="94"/>
      <c r="AH1491" s="94"/>
      <c r="AI1491" s="94"/>
      <c r="AJ1491" s="94"/>
      <c r="AK1491" s="94"/>
      <c r="AL1491" s="94"/>
      <c r="AM1491" s="94"/>
      <c r="AN1491" s="94"/>
      <c r="AO1491" s="238"/>
      <c r="AP1491" s="426"/>
      <c r="AQ1491" s="223"/>
    </row>
    <row r="1492" spans="1:43" s="15" customFormat="1">
      <c r="A1492" s="105"/>
      <c r="B1492" s="105"/>
      <c r="D1492" s="97"/>
      <c r="E1492" s="156"/>
      <c r="I1492" s="148"/>
      <c r="J1492" s="148"/>
      <c r="K1492" s="148"/>
      <c r="L1492" s="148"/>
      <c r="M1492" s="148"/>
      <c r="N1492" s="148"/>
      <c r="O1492" s="148"/>
      <c r="AC1492" s="148"/>
      <c r="AD1492" s="94"/>
      <c r="AE1492" s="94"/>
      <c r="AF1492" s="94"/>
      <c r="AG1492" s="94"/>
      <c r="AH1492" s="94"/>
      <c r="AI1492" s="94"/>
      <c r="AJ1492" s="94"/>
      <c r="AK1492" s="94"/>
      <c r="AL1492" s="94"/>
      <c r="AM1492" s="94"/>
      <c r="AN1492" s="94"/>
      <c r="AO1492" s="238"/>
      <c r="AP1492" s="426"/>
      <c r="AQ1492" s="223"/>
    </row>
    <row r="1493" spans="1:43" s="15" customFormat="1">
      <c r="A1493" s="105"/>
      <c r="B1493" s="105"/>
      <c r="D1493" s="97"/>
      <c r="E1493" s="156"/>
      <c r="I1493" s="148"/>
      <c r="J1493" s="148"/>
      <c r="K1493" s="148"/>
      <c r="L1493" s="148"/>
      <c r="M1493" s="148"/>
      <c r="N1493" s="148"/>
      <c r="O1493" s="148"/>
      <c r="AC1493" s="148"/>
      <c r="AD1493" s="94"/>
      <c r="AE1493" s="94"/>
      <c r="AF1493" s="94"/>
      <c r="AG1493" s="94"/>
      <c r="AH1493" s="94"/>
      <c r="AI1493" s="94"/>
      <c r="AJ1493" s="94"/>
      <c r="AK1493" s="94"/>
      <c r="AL1493" s="94"/>
      <c r="AM1493" s="94"/>
      <c r="AN1493" s="94"/>
      <c r="AO1493" s="238"/>
      <c r="AP1493" s="426"/>
      <c r="AQ1493" s="223"/>
    </row>
    <row r="1494" spans="1:43" s="15" customFormat="1">
      <c r="A1494" s="105"/>
      <c r="B1494" s="105"/>
      <c r="D1494" s="97"/>
      <c r="E1494" s="156"/>
      <c r="I1494" s="148"/>
      <c r="J1494" s="148"/>
      <c r="K1494" s="148"/>
      <c r="L1494" s="148"/>
      <c r="M1494" s="148"/>
      <c r="N1494" s="148"/>
      <c r="O1494" s="148"/>
      <c r="AC1494" s="148"/>
      <c r="AD1494" s="94"/>
      <c r="AE1494" s="94"/>
      <c r="AF1494" s="94"/>
      <c r="AG1494" s="94"/>
      <c r="AH1494" s="94"/>
      <c r="AI1494" s="94"/>
      <c r="AJ1494" s="94"/>
      <c r="AK1494" s="94"/>
      <c r="AL1494" s="94"/>
      <c r="AM1494" s="94"/>
      <c r="AN1494" s="94"/>
      <c r="AO1494" s="238"/>
      <c r="AP1494" s="426"/>
      <c r="AQ1494" s="223"/>
    </row>
    <row r="1495" spans="1:43" s="15" customFormat="1">
      <c r="A1495" s="105"/>
      <c r="B1495" s="105"/>
      <c r="D1495" s="97"/>
      <c r="E1495" s="156"/>
      <c r="I1495" s="148"/>
      <c r="J1495" s="148"/>
      <c r="K1495" s="148"/>
      <c r="L1495" s="148"/>
      <c r="M1495" s="148"/>
      <c r="N1495" s="148"/>
      <c r="O1495" s="148"/>
      <c r="AC1495" s="148"/>
      <c r="AD1495" s="94"/>
      <c r="AE1495" s="94"/>
      <c r="AF1495" s="94"/>
      <c r="AG1495" s="94"/>
      <c r="AH1495" s="94"/>
      <c r="AI1495" s="94"/>
      <c r="AJ1495" s="94"/>
      <c r="AK1495" s="94"/>
      <c r="AL1495" s="94"/>
      <c r="AM1495" s="94"/>
      <c r="AN1495" s="94"/>
      <c r="AO1495" s="238"/>
      <c r="AP1495" s="426"/>
      <c r="AQ1495" s="223"/>
    </row>
    <row r="1496" spans="1:43" s="15" customFormat="1">
      <c r="A1496" s="105"/>
      <c r="B1496" s="105"/>
      <c r="D1496" s="97"/>
      <c r="E1496" s="156"/>
      <c r="I1496" s="148"/>
      <c r="J1496" s="148"/>
      <c r="K1496" s="148"/>
      <c r="L1496" s="148"/>
      <c r="M1496" s="148"/>
      <c r="N1496" s="148"/>
      <c r="O1496" s="148"/>
      <c r="AC1496" s="148"/>
      <c r="AD1496" s="94"/>
      <c r="AE1496" s="94"/>
      <c r="AF1496" s="94"/>
      <c r="AG1496" s="94"/>
      <c r="AH1496" s="94"/>
      <c r="AI1496" s="94"/>
      <c r="AJ1496" s="94"/>
      <c r="AK1496" s="94"/>
      <c r="AL1496" s="94"/>
      <c r="AM1496" s="94"/>
      <c r="AN1496" s="94"/>
      <c r="AO1496" s="238"/>
      <c r="AP1496" s="426"/>
      <c r="AQ1496" s="223"/>
    </row>
    <row r="1497" spans="1:43" s="15" customFormat="1">
      <c r="A1497" s="105"/>
      <c r="B1497" s="105"/>
      <c r="D1497" s="97"/>
      <c r="E1497" s="156"/>
      <c r="I1497" s="148"/>
      <c r="J1497" s="148"/>
      <c r="K1497" s="148"/>
      <c r="L1497" s="148"/>
      <c r="M1497" s="148"/>
      <c r="N1497" s="148"/>
      <c r="O1497" s="148"/>
      <c r="AC1497" s="148"/>
      <c r="AD1497" s="94"/>
      <c r="AE1497" s="94"/>
      <c r="AF1497" s="94"/>
      <c r="AG1497" s="94"/>
      <c r="AH1497" s="94"/>
      <c r="AI1497" s="94"/>
      <c r="AJ1497" s="94"/>
      <c r="AK1497" s="94"/>
      <c r="AL1497" s="94"/>
      <c r="AM1497" s="94"/>
      <c r="AN1497" s="94"/>
      <c r="AO1497" s="238"/>
      <c r="AP1497" s="426"/>
      <c r="AQ1497" s="223"/>
    </row>
    <row r="1498" spans="1:43" s="15" customFormat="1">
      <c r="A1498" s="105"/>
      <c r="B1498" s="105"/>
      <c r="D1498" s="97"/>
      <c r="E1498" s="156"/>
      <c r="I1498" s="148"/>
      <c r="J1498" s="148"/>
      <c r="K1498" s="148"/>
      <c r="L1498" s="148"/>
      <c r="M1498" s="148"/>
      <c r="N1498" s="148"/>
      <c r="O1498" s="148"/>
      <c r="AC1498" s="148"/>
      <c r="AD1498" s="94"/>
      <c r="AE1498" s="94"/>
      <c r="AF1498" s="94"/>
      <c r="AG1498" s="94"/>
      <c r="AH1498" s="94"/>
      <c r="AI1498" s="94"/>
      <c r="AJ1498" s="94"/>
      <c r="AK1498" s="94"/>
      <c r="AL1498" s="94"/>
      <c r="AM1498" s="94"/>
      <c r="AN1498" s="94"/>
      <c r="AO1498" s="238"/>
      <c r="AP1498" s="426"/>
      <c r="AQ1498" s="223"/>
    </row>
    <row r="1499" spans="1:43" s="15" customFormat="1">
      <c r="A1499" s="105"/>
      <c r="B1499" s="105"/>
      <c r="D1499" s="97"/>
      <c r="E1499" s="156"/>
      <c r="I1499" s="148"/>
      <c r="J1499" s="148"/>
      <c r="K1499" s="148"/>
      <c r="L1499" s="148"/>
      <c r="M1499" s="148"/>
      <c r="N1499" s="148"/>
      <c r="O1499" s="148"/>
      <c r="AC1499" s="148"/>
      <c r="AD1499" s="94"/>
      <c r="AE1499" s="94"/>
      <c r="AF1499" s="94"/>
      <c r="AG1499" s="94"/>
      <c r="AH1499" s="94"/>
      <c r="AI1499" s="94"/>
      <c r="AJ1499" s="94"/>
      <c r="AK1499" s="94"/>
      <c r="AL1499" s="94"/>
      <c r="AM1499" s="94"/>
      <c r="AN1499" s="94"/>
      <c r="AO1499" s="238"/>
      <c r="AP1499" s="426"/>
      <c r="AQ1499" s="223"/>
    </row>
    <row r="1500" spans="1:43" s="15" customFormat="1">
      <c r="A1500" s="105"/>
      <c r="B1500" s="105"/>
      <c r="D1500" s="97"/>
      <c r="E1500" s="156"/>
      <c r="I1500" s="148"/>
      <c r="J1500" s="148"/>
      <c r="K1500" s="148"/>
      <c r="L1500" s="148"/>
      <c r="M1500" s="148"/>
      <c r="N1500" s="148"/>
      <c r="O1500" s="148"/>
      <c r="AC1500" s="148"/>
      <c r="AD1500" s="94"/>
      <c r="AE1500" s="94"/>
      <c r="AF1500" s="94"/>
      <c r="AG1500" s="94"/>
      <c r="AH1500" s="94"/>
      <c r="AI1500" s="94"/>
      <c r="AJ1500" s="94"/>
      <c r="AK1500" s="94"/>
      <c r="AL1500" s="94"/>
      <c r="AM1500" s="94"/>
      <c r="AN1500" s="94"/>
      <c r="AO1500" s="238"/>
      <c r="AP1500" s="426"/>
      <c r="AQ1500" s="223"/>
    </row>
    <row r="1501" spans="1:43" s="15" customFormat="1">
      <c r="A1501" s="105"/>
      <c r="B1501" s="105"/>
      <c r="D1501" s="97"/>
      <c r="E1501" s="156"/>
      <c r="I1501" s="148"/>
      <c r="J1501" s="148"/>
      <c r="K1501" s="148"/>
      <c r="L1501" s="148"/>
      <c r="M1501" s="148"/>
      <c r="N1501" s="148"/>
      <c r="O1501" s="148"/>
      <c r="AC1501" s="148"/>
      <c r="AD1501" s="94"/>
      <c r="AE1501" s="94"/>
      <c r="AF1501" s="94"/>
      <c r="AG1501" s="94"/>
      <c r="AH1501" s="94"/>
      <c r="AI1501" s="94"/>
      <c r="AJ1501" s="94"/>
      <c r="AK1501" s="94"/>
      <c r="AL1501" s="94"/>
      <c r="AM1501" s="94"/>
      <c r="AN1501" s="94"/>
      <c r="AO1501" s="238"/>
      <c r="AP1501" s="426"/>
      <c r="AQ1501" s="223"/>
    </row>
    <row r="1502" spans="1:43" s="15" customFormat="1">
      <c r="A1502" s="105"/>
      <c r="B1502" s="105"/>
      <c r="D1502" s="97"/>
      <c r="E1502" s="156"/>
      <c r="I1502" s="148"/>
      <c r="J1502" s="148"/>
      <c r="K1502" s="148"/>
      <c r="L1502" s="148"/>
      <c r="M1502" s="148"/>
      <c r="N1502" s="148"/>
      <c r="O1502" s="148"/>
      <c r="AC1502" s="148"/>
      <c r="AD1502" s="94"/>
      <c r="AE1502" s="94"/>
      <c r="AF1502" s="94"/>
      <c r="AG1502" s="94"/>
      <c r="AH1502" s="94"/>
      <c r="AI1502" s="94"/>
      <c r="AJ1502" s="94"/>
      <c r="AK1502" s="94"/>
      <c r="AL1502" s="94"/>
      <c r="AM1502" s="94"/>
      <c r="AN1502" s="94"/>
      <c r="AO1502" s="238"/>
      <c r="AP1502" s="426"/>
      <c r="AQ1502" s="223"/>
    </row>
    <row r="1503" spans="1:43" s="15" customFormat="1">
      <c r="A1503" s="105"/>
      <c r="B1503" s="105"/>
      <c r="D1503" s="97"/>
      <c r="E1503" s="156"/>
      <c r="I1503" s="148"/>
      <c r="J1503" s="148"/>
      <c r="K1503" s="148"/>
      <c r="L1503" s="148"/>
      <c r="M1503" s="148"/>
      <c r="N1503" s="148"/>
      <c r="O1503" s="148"/>
      <c r="AC1503" s="148"/>
      <c r="AD1503" s="94"/>
      <c r="AE1503" s="94"/>
      <c r="AF1503" s="94"/>
      <c r="AG1503" s="94"/>
      <c r="AH1503" s="94"/>
      <c r="AI1503" s="94"/>
      <c r="AJ1503" s="94"/>
      <c r="AK1503" s="94"/>
      <c r="AL1503" s="94"/>
      <c r="AM1503" s="94"/>
      <c r="AN1503" s="94"/>
      <c r="AO1503" s="238"/>
      <c r="AP1503" s="426"/>
      <c r="AQ1503" s="223"/>
    </row>
    <row r="1504" spans="1:43" s="15" customFormat="1">
      <c r="A1504" s="105"/>
      <c r="B1504" s="105"/>
      <c r="D1504" s="97"/>
      <c r="E1504" s="156"/>
      <c r="I1504" s="148"/>
      <c r="J1504" s="148"/>
      <c r="K1504" s="148"/>
      <c r="L1504" s="148"/>
      <c r="M1504" s="148"/>
      <c r="N1504" s="148"/>
      <c r="O1504" s="148"/>
      <c r="AC1504" s="148"/>
      <c r="AD1504" s="94"/>
      <c r="AE1504" s="94"/>
      <c r="AF1504" s="94"/>
      <c r="AG1504" s="94"/>
      <c r="AH1504" s="94"/>
      <c r="AI1504" s="94"/>
      <c r="AJ1504" s="94"/>
      <c r="AK1504" s="94"/>
      <c r="AL1504" s="94"/>
      <c r="AM1504" s="94"/>
      <c r="AN1504" s="94"/>
      <c r="AO1504" s="238"/>
      <c r="AP1504" s="426"/>
      <c r="AQ1504" s="223"/>
    </row>
    <row r="1505" spans="1:43" s="15" customFormat="1">
      <c r="A1505" s="105"/>
      <c r="B1505" s="105"/>
      <c r="D1505" s="97"/>
      <c r="E1505" s="156"/>
      <c r="I1505" s="148"/>
      <c r="J1505" s="148"/>
      <c r="K1505" s="148"/>
      <c r="L1505" s="148"/>
      <c r="M1505" s="148"/>
      <c r="N1505" s="148"/>
      <c r="O1505" s="148"/>
      <c r="AC1505" s="148"/>
      <c r="AD1505" s="94"/>
      <c r="AE1505" s="94"/>
      <c r="AF1505" s="94"/>
      <c r="AG1505" s="94"/>
      <c r="AH1505" s="94"/>
      <c r="AI1505" s="94"/>
      <c r="AJ1505" s="94"/>
      <c r="AK1505" s="94"/>
      <c r="AL1505" s="94"/>
      <c r="AM1505" s="94"/>
      <c r="AN1505" s="94"/>
      <c r="AO1505" s="238"/>
      <c r="AP1505" s="426"/>
      <c r="AQ1505" s="223"/>
    </row>
    <row r="1506" spans="1:43" s="15" customFormat="1">
      <c r="A1506" s="105"/>
      <c r="B1506" s="105"/>
      <c r="D1506" s="97"/>
      <c r="E1506" s="156"/>
      <c r="I1506" s="148"/>
      <c r="J1506" s="148"/>
      <c r="K1506" s="148"/>
      <c r="L1506" s="148"/>
      <c r="M1506" s="148"/>
      <c r="N1506" s="148"/>
      <c r="O1506" s="148"/>
      <c r="AC1506" s="148"/>
      <c r="AD1506" s="94"/>
      <c r="AE1506" s="94"/>
      <c r="AF1506" s="94"/>
      <c r="AG1506" s="94"/>
      <c r="AH1506" s="94"/>
      <c r="AI1506" s="94"/>
      <c r="AJ1506" s="94"/>
      <c r="AK1506" s="94"/>
      <c r="AL1506" s="94"/>
      <c r="AM1506" s="94"/>
      <c r="AN1506" s="94"/>
      <c r="AO1506" s="238"/>
      <c r="AP1506" s="426"/>
      <c r="AQ1506" s="223"/>
    </row>
    <row r="1507" spans="1:43" s="15" customFormat="1">
      <c r="A1507" s="105"/>
      <c r="B1507" s="105"/>
      <c r="D1507" s="97"/>
      <c r="E1507" s="156"/>
      <c r="I1507" s="148"/>
      <c r="J1507" s="148"/>
      <c r="K1507" s="148"/>
      <c r="L1507" s="148"/>
      <c r="M1507" s="148"/>
      <c r="N1507" s="148"/>
      <c r="O1507" s="148"/>
      <c r="AC1507" s="148"/>
      <c r="AD1507" s="94"/>
      <c r="AE1507" s="94"/>
      <c r="AF1507" s="94"/>
      <c r="AG1507" s="94"/>
      <c r="AH1507" s="94"/>
      <c r="AI1507" s="94"/>
      <c r="AJ1507" s="94"/>
      <c r="AK1507" s="94"/>
      <c r="AL1507" s="94"/>
      <c r="AM1507" s="94"/>
      <c r="AN1507" s="94"/>
      <c r="AO1507" s="238"/>
      <c r="AP1507" s="426"/>
      <c r="AQ1507" s="223"/>
    </row>
    <row r="1508" spans="1:43" s="15" customFormat="1">
      <c r="A1508" s="105"/>
      <c r="B1508" s="105"/>
      <c r="D1508" s="97"/>
      <c r="E1508" s="156"/>
      <c r="I1508" s="148"/>
      <c r="J1508" s="148"/>
      <c r="K1508" s="148"/>
      <c r="L1508" s="148"/>
      <c r="M1508" s="148"/>
      <c r="N1508" s="148"/>
      <c r="O1508" s="148"/>
      <c r="AC1508" s="148"/>
      <c r="AD1508" s="94"/>
      <c r="AE1508" s="94"/>
      <c r="AF1508" s="94"/>
      <c r="AG1508" s="94"/>
      <c r="AH1508" s="94"/>
      <c r="AI1508" s="94"/>
      <c r="AJ1508" s="94"/>
      <c r="AK1508" s="94"/>
      <c r="AL1508" s="94"/>
      <c r="AM1508" s="94"/>
      <c r="AN1508" s="94"/>
      <c r="AO1508" s="238"/>
      <c r="AP1508" s="426"/>
      <c r="AQ1508" s="223"/>
    </row>
    <row r="1509" spans="1:43" s="15" customFormat="1">
      <c r="A1509" s="105"/>
      <c r="B1509" s="105"/>
      <c r="D1509" s="97"/>
      <c r="E1509" s="156"/>
      <c r="I1509" s="148"/>
      <c r="J1509" s="148"/>
      <c r="K1509" s="148"/>
      <c r="L1509" s="148"/>
      <c r="M1509" s="148"/>
      <c r="N1509" s="148"/>
      <c r="O1509" s="148"/>
      <c r="AC1509" s="148"/>
      <c r="AD1509" s="94"/>
      <c r="AE1509" s="94"/>
      <c r="AF1509" s="94"/>
      <c r="AG1509" s="94"/>
      <c r="AH1509" s="94"/>
      <c r="AI1509" s="94"/>
      <c r="AJ1509" s="94"/>
      <c r="AK1509" s="94"/>
      <c r="AL1509" s="94"/>
      <c r="AM1509" s="94"/>
      <c r="AN1509" s="94"/>
      <c r="AO1509" s="238"/>
      <c r="AP1509" s="426"/>
      <c r="AQ1509" s="223"/>
    </row>
    <row r="1510" spans="1:43" s="15" customFormat="1">
      <c r="A1510" s="105"/>
      <c r="B1510" s="105"/>
      <c r="D1510" s="97"/>
      <c r="E1510" s="156"/>
      <c r="I1510" s="148"/>
      <c r="J1510" s="148"/>
      <c r="K1510" s="148"/>
      <c r="L1510" s="148"/>
      <c r="M1510" s="148"/>
      <c r="N1510" s="148"/>
      <c r="O1510" s="148"/>
      <c r="AC1510" s="148"/>
      <c r="AD1510" s="94"/>
      <c r="AE1510" s="94"/>
      <c r="AF1510" s="94"/>
      <c r="AG1510" s="94"/>
      <c r="AH1510" s="94"/>
      <c r="AI1510" s="94"/>
      <c r="AJ1510" s="94"/>
      <c r="AK1510" s="94"/>
      <c r="AL1510" s="94"/>
      <c r="AM1510" s="94"/>
      <c r="AN1510" s="94"/>
      <c r="AO1510" s="238"/>
      <c r="AP1510" s="426"/>
      <c r="AQ1510" s="223"/>
    </row>
    <row r="1511" spans="1:43" s="15" customFormat="1">
      <c r="A1511" s="105"/>
      <c r="B1511" s="105"/>
      <c r="D1511" s="97"/>
      <c r="E1511" s="156"/>
      <c r="I1511" s="148"/>
      <c r="J1511" s="148"/>
      <c r="K1511" s="148"/>
      <c r="L1511" s="148"/>
      <c r="M1511" s="148"/>
      <c r="N1511" s="148"/>
      <c r="O1511" s="148"/>
      <c r="AC1511" s="148"/>
      <c r="AD1511" s="94"/>
      <c r="AE1511" s="94"/>
      <c r="AF1511" s="94"/>
      <c r="AG1511" s="94"/>
      <c r="AH1511" s="94"/>
      <c r="AI1511" s="94"/>
      <c r="AJ1511" s="94"/>
      <c r="AK1511" s="94"/>
      <c r="AL1511" s="94"/>
      <c r="AM1511" s="94"/>
      <c r="AN1511" s="94"/>
      <c r="AO1511" s="238"/>
      <c r="AP1511" s="426"/>
      <c r="AQ1511" s="223"/>
    </row>
    <row r="1512" spans="1:43" s="15" customFormat="1">
      <c r="A1512" s="105"/>
      <c r="B1512" s="105"/>
      <c r="D1512" s="97"/>
      <c r="E1512" s="156"/>
      <c r="I1512" s="148"/>
      <c r="J1512" s="148"/>
      <c r="K1512" s="148"/>
      <c r="L1512" s="148"/>
      <c r="M1512" s="148"/>
      <c r="N1512" s="148"/>
      <c r="O1512" s="148"/>
      <c r="AC1512" s="148"/>
      <c r="AD1512" s="94"/>
      <c r="AE1512" s="94"/>
      <c r="AF1512" s="94"/>
      <c r="AG1512" s="94"/>
      <c r="AH1512" s="94"/>
      <c r="AI1512" s="94"/>
      <c r="AJ1512" s="94"/>
      <c r="AK1512" s="94"/>
      <c r="AL1512" s="94"/>
      <c r="AM1512" s="94"/>
      <c r="AN1512" s="94"/>
      <c r="AO1512" s="238"/>
      <c r="AP1512" s="426"/>
      <c r="AQ1512" s="223"/>
    </row>
    <row r="1513" spans="1:43" s="15" customFormat="1">
      <c r="A1513" s="105"/>
      <c r="B1513" s="105"/>
      <c r="D1513" s="97"/>
      <c r="E1513" s="156"/>
      <c r="I1513" s="148"/>
      <c r="J1513" s="148"/>
      <c r="K1513" s="148"/>
      <c r="L1513" s="148"/>
      <c r="M1513" s="148"/>
      <c r="N1513" s="148"/>
      <c r="O1513" s="148"/>
      <c r="AC1513" s="148"/>
      <c r="AD1513" s="94"/>
      <c r="AE1513" s="94"/>
      <c r="AF1513" s="94"/>
      <c r="AG1513" s="94"/>
      <c r="AH1513" s="94"/>
      <c r="AI1513" s="94"/>
      <c r="AJ1513" s="94"/>
      <c r="AK1513" s="94"/>
      <c r="AL1513" s="94"/>
      <c r="AM1513" s="94"/>
      <c r="AN1513" s="94"/>
      <c r="AO1513" s="238"/>
      <c r="AP1513" s="426"/>
      <c r="AQ1513" s="223"/>
    </row>
    <row r="1514" spans="1:43" s="15" customFormat="1">
      <c r="A1514" s="105"/>
      <c r="B1514" s="105"/>
      <c r="D1514" s="97"/>
      <c r="E1514" s="156"/>
      <c r="I1514" s="148"/>
      <c r="J1514" s="148"/>
      <c r="K1514" s="148"/>
      <c r="L1514" s="148"/>
      <c r="M1514" s="148"/>
      <c r="N1514" s="148"/>
      <c r="O1514" s="148"/>
      <c r="AC1514" s="148"/>
      <c r="AD1514" s="94"/>
      <c r="AE1514" s="94"/>
      <c r="AF1514" s="94"/>
      <c r="AG1514" s="94"/>
      <c r="AH1514" s="94"/>
      <c r="AI1514" s="94"/>
      <c r="AJ1514" s="94"/>
      <c r="AK1514" s="94"/>
      <c r="AL1514" s="94"/>
      <c r="AM1514" s="94"/>
      <c r="AN1514" s="94"/>
      <c r="AO1514" s="238"/>
      <c r="AP1514" s="426"/>
      <c r="AQ1514" s="223"/>
    </row>
    <row r="1515" spans="1:43" s="15" customFormat="1">
      <c r="A1515" s="105"/>
      <c r="B1515" s="105"/>
      <c r="D1515" s="97"/>
      <c r="E1515" s="156"/>
      <c r="I1515" s="148"/>
      <c r="J1515" s="148"/>
      <c r="K1515" s="148"/>
      <c r="L1515" s="148"/>
      <c r="M1515" s="148"/>
      <c r="N1515" s="148"/>
      <c r="O1515" s="148"/>
      <c r="AC1515" s="148"/>
      <c r="AD1515" s="94"/>
      <c r="AE1515" s="94"/>
      <c r="AF1515" s="94"/>
      <c r="AG1515" s="94"/>
      <c r="AH1515" s="94"/>
      <c r="AI1515" s="94"/>
      <c r="AJ1515" s="94"/>
      <c r="AK1515" s="94"/>
      <c r="AL1515" s="94"/>
      <c r="AM1515" s="94"/>
      <c r="AN1515" s="94"/>
      <c r="AO1515" s="238"/>
      <c r="AP1515" s="426"/>
      <c r="AQ1515" s="223"/>
    </row>
    <row r="1516" spans="1:43" s="15" customFormat="1">
      <c r="A1516" s="105"/>
      <c r="B1516" s="105"/>
      <c r="D1516" s="97"/>
      <c r="E1516" s="156"/>
      <c r="I1516" s="148"/>
      <c r="J1516" s="148"/>
      <c r="K1516" s="148"/>
      <c r="L1516" s="148"/>
      <c r="M1516" s="148"/>
      <c r="N1516" s="148"/>
      <c r="O1516" s="148"/>
      <c r="AC1516" s="148"/>
      <c r="AD1516" s="94"/>
      <c r="AE1516" s="94"/>
      <c r="AF1516" s="94"/>
      <c r="AG1516" s="94"/>
      <c r="AH1516" s="94"/>
      <c r="AI1516" s="94"/>
      <c r="AJ1516" s="94"/>
      <c r="AK1516" s="94"/>
      <c r="AL1516" s="94"/>
      <c r="AM1516" s="94"/>
      <c r="AN1516" s="94"/>
      <c r="AO1516" s="238"/>
      <c r="AP1516" s="426"/>
      <c r="AQ1516" s="223"/>
    </row>
    <row r="1517" spans="1:43" s="15" customFormat="1">
      <c r="A1517" s="105"/>
      <c r="B1517" s="105"/>
      <c r="D1517" s="97"/>
      <c r="E1517" s="156"/>
      <c r="I1517" s="148"/>
      <c r="J1517" s="148"/>
      <c r="K1517" s="148"/>
      <c r="L1517" s="148"/>
      <c r="M1517" s="148"/>
      <c r="N1517" s="148"/>
      <c r="O1517" s="148"/>
      <c r="AC1517" s="148"/>
      <c r="AD1517" s="94"/>
      <c r="AE1517" s="94"/>
      <c r="AF1517" s="94"/>
      <c r="AG1517" s="94"/>
      <c r="AH1517" s="94"/>
      <c r="AI1517" s="94"/>
      <c r="AJ1517" s="94"/>
      <c r="AK1517" s="94"/>
      <c r="AL1517" s="94"/>
      <c r="AM1517" s="94"/>
      <c r="AN1517" s="94"/>
      <c r="AO1517" s="238"/>
      <c r="AP1517" s="426"/>
      <c r="AQ1517" s="223"/>
    </row>
    <row r="1518" spans="1:43" s="15" customFormat="1">
      <c r="A1518" s="105"/>
      <c r="B1518" s="105"/>
      <c r="D1518" s="97"/>
      <c r="E1518" s="156"/>
      <c r="I1518" s="148"/>
      <c r="J1518" s="148"/>
      <c r="K1518" s="148"/>
      <c r="L1518" s="148"/>
      <c r="M1518" s="148"/>
      <c r="N1518" s="148"/>
      <c r="O1518" s="148"/>
      <c r="AC1518" s="148"/>
      <c r="AD1518" s="94"/>
      <c r="AE1518" s="94"/>
      <c r="AF1518" s="94"/>
      <c r="AG1518" s="94"/>
      <c r="AH1518" s="94"/>
      <c r="AI1518" s="94"/>
      <c r="AJ1518" s="94"/>
      <c r="AK1518" s="94"/>
      <c r="AL1518" s="94"/>
      <c r="AM1518" s="94"/>
      <c r="AN1518" s="94"/>
      <c r="AO1518" s="238"/>
      <c r="AP1518" s="426"/>
      <c r="AQ1518" s="223"/>
    </row>
    <row r="1519" spans="1:43" s="15" customFormat="1">
      <c r="A1519" s="105"/>
      <c r="B1519" s="105"/>
      <c r="D1519" s="97"/>
      <c r="E1519" s="156"/>
      <c r="I1519" s="148"/>
      <c r="J1519" s="148"/>
      <c r="K1519" s="148"/>
      <c r="L1519" s="148"/>
      <c r="M1519" s="148"/>
      <c r="N1519" s="148"/>
      <c r="O1519" s="148"/>
      <c r="AC1519" s="148"/>
      <c r="AD1519" s="94"/>
      <c r="AE1519" s="94"/>
      <c r="AF1519" s="94"/>
      <c r="AG1519" s="94"/>
      <c r="AH1519" s="94"/>
      <c r="AI1519" s="94"/>
      <c r="AJ1519" s="94"/>
      <c r="AK1519" s="94"/>
      <c r="AL1519" s="94"/>
      <c r="AM1519" s="94"/>
      <c r="AN1519" s="94"/>
      <c r="AO1519" s="238"/>
      <c r="AP1519" s="426"/>
      <c r="AQ1519" s="223"/>
    </row>
    <row r="1520" spans="1:43" s="15" customFormat="1">
      <c r="A1520" s="105"/>
      <c r="B1520" s="105"/>
      <c r="D1520" s="97"/>
      <c r="E1520" s="156"/>
      <c r="I1520" s="148"/>
      <c r="J1520" s="148"/>
      <c r="K1520" s="148"/>
      <c r="L1520" s="148"/>
      <c r="M1520" s="148"/>
      <c r="N1520" s="148"/>
      <c r="O1520" s="148"/>
      <c r="AC1520" s="148"/>
      <c r="AD1520" s="94"/>
      <c r="AE1520" s="94"/>
      <c r="AF1520" s="94"/>
      <c r="AG1520" s="94"/>
      <c r="AH1520" s="94"/>
      <c r="AI1520" s="94"/>
      <c r="AJ1520" s="94"/>
      <c r="AK1520" s="94"/>
      <c r="AL1520" s="94"/>
      <c r="AM1520" s="94"/>
      <c r="AN1520" s="94"/>
      <c r="AO1520" s="238"/>
      <c r="AP1520" s="426"/>
      <c r="AQ1520" s="223"/>
    </row>
    <row r="1521" spans="1:43" s="15" customFormat="1">
      <c r="A1521" s="105"/>
      <c r="B1521" s="105"/>
      <c r="D1521" s="97"/>
      <c r="E1521" s="156"/>
      <c r="I1521" s="148"/>
      <c r="J1521" s="148"/>
      <c r="K1521" s="148"/>
      <c r="L1521" s="148"/>
      <c r="M1521" s="148"/>
      <c r="N1521" s="148"/>
      <c r="O1521" s="148"/>
      <c r="AC1521" s="148"/>
      <c r="AD1521" s="94"/>
      <c r="AE1521" s="94"/>
      <c r="AF1521" s="94"/>
      <c r="AG1521" s="94"/>
      <c r="AH1521" s="94"/>
      <c r="AI1521" s="94"/>
      <c r="AJ1521" s="94"/>
      <c r="AK1521" s="94"/>
      <c r="AL1521" s="94"/>
      <c r="AM1521" s="94"/>
      <c r="AN1521" s="94"/>
      <c r="AO1521" s="238"/>
      <c r="AP1521" s="426"/>
      <c r="AQ1521" s="223"/>
    </row>
    <row r="1522" spans="1:43" s="15" customFormat="1">
      <c r="A1522" s="105"/>
      <c r="B1522" s="105"/>
      <c r="D1522" s="97"/>
      <c r="E1522" s="156"/>
      <c r="I1522" s="148"/>
      <c r="J1522" s="148"/>
      <c r="K1522" s="148"/>
      <c r="L1522" s="148"/>
      <c r="M1522" s="148"/>
      <c r="N1522" s="148"/>
      <c r="O1522" s="148"/>
      <c r="AC1522" s="148"/>
      <c r="AD1522" s="94"/>
      <c r="AE1522" s="94"/>
      <c r="AF1522" s="94"/>
      <c r="AG1522" s="94"/>
      <c r="AH1522" s="94"/>
      <c r="AI1522" s="94"/>
      <c r="AJ1522" s="94"/>
      <c r="AK1522" s="94"/>
      <c r="AL1522" s="94"/>
      <c r="AM1522" s="94"/>
      <c r="AN1522" s="94"/>
      <c r="AO1522" s="238"/>
      <c r="AP1522" s="426"/>
      <c r="AQ1522" s="223"/>
    </row>
    <row r="1523" spans="1:43" s="15" customFormat="1">
      <c r="A1523" s="105"/>
      <c r="B1523" s="105"/>
      <c r="D1523" s="97"/>
      <c r="E1523" s="156"/>
      <c r="I1523" s="148"/>
      <c r="J1523" s="148"/>
      <c r="K1523" s="148"/>
      <c r="L1523" s="148"/>
      <c r="M1523" s="148"/>
      <c r="N1523" s="148"/>
      <c r="O1523" s="148"/>
      <c r="AC1523" s="148"/>
      <c r="AD1523" s="94"/>
      <c r="AE1523" s="94"/>
      <c r="AF1523" s="94"/>
      <c r="AG1523" s="94"/>
      <c r="AH1523" s="94"/>
      <c r="AI1523" s="94"/>
      <c r="AJ1523" s="94"/>
      <c r="AK1523" s="94"/>
      <c r="AL1523" s="94"/>
      <c r="AM1523" s="94"/>
      <c r="AN1523" s="94"/>
      <c r="AO1523" s="238"/>
      <c r="AP1523" s="426"/>
      <c r="AQ1523" s="223"/>
    </row>
    <row r="1524" spans="1:43" s="15" customFormat="1">
      <c r="A1524" s="105"/>
      <c r="B1524" s="105"/>
      <c r="D1524" s="97"/>
      <c r="E1524" s="156"/>
      <c r="I1524" s="148"/>
      <c r="J1524" s="148"/>
      <c r="K1524" s="148"/>
      <c r="L1524" s="148"/>
      <c r="M1524" s="148"/>
      <c r="N1524" s="148"/>
      <c r="O1524" s="148"/>
      <c r="AC1524" s="148"/>
      <c r="AD1524" s="94"/>
      <c r="AE1524" s="94"/>
      <c r="AF1524" s="94"/>
      <c r="AG1524" s="94"/>
      <c r="AH1524" s="94"/>
      <c r="AI1524" s="94"/>
      <c r="AJ1524" s="94"/>
      <c r="AK1524" s="94"/>
      <c r="AL1524" s="94"/>
      <c r="AM1524" s="94"/>
      <c r="AN1524" s="94"/>
      <c r="AO1524" s="238"/>
      <c r="AP1524" s="426"/>
      <c r="AQ1524" s="223"/>
    </row>
    <row r="1525" spans="1:43" s="15" customFormat="1">
      <c r="A1525" s="105"/>
      <c r="B1525" s="105"/>
      <c r="D1525" s="97"/>
      <c r="E1525" s="156"/>
      <c r="I1525" s="148"/>
      <c r="J1525" s="148"/>
      <c r="K1525" s="148"/>
      <c r="L1525" s="148"/>
      <c r="M1525" s="148"/>
      <c r="N1525" s="148"/>
      <c r="O1525" s="148"/>
      <c r="AC1525" s="148"/>
      <c r="AD1525" s="94"/>
      <c r="AE1525" s="94"/>
      <c r="AF1525" s="94"/>
      <c r="AG1525" s="94"/>
      <c r="AH1525" s="94"/>
      <c r="AI1525" s="94"/>
      <c r="AJ1525" s="94"/>
      <c r="AK1525" s="94"/>
      <c r="AL1525" s="94"/>
      <c r="AM1525" s="94"/>
      <c r="AN1525" s="94"/>
      <c r="AO1525" s="238"/>
      <c r="AP1525" s="426"/>
      <c r="AQ1525" s="223"/>
    </row>
    <row r="1526" spans="1:43" s="15" customFormat="1">
      <c r="A1526" s="105"/>
      <c r="B1526" s="105"/>
      <c r="D1526" s="97"/>
      <c r="E1526" s="156"/>
      <c r="I1526" s="148"/>
      <c r="J1526" s="148"/>
      <c r="K1526" s="148"/>
      <c r="L1526" s="148"/>
      <c r="M1526" s="148"/>
      <c r="N1526" s="148"/>
      <c r="O1526" s="148"/>
      <c r="AC1526" s="148"/>
      <c r="AD1526" s="94"/>
      <c r="AE1526" s="94"/>
      <c r="AF1526" s="94"/>
      <c r="AG1526" s="94"/>
      <c r="AH1526" s="94"/>
      <c r="AI1526" s="94"/>
      <c r="AJ1526" s="94"/>
      <c r="AK1526" s="94"/>
      <c r="AL1526" s="94"/>
      <c r="AM1526" s="94"/>
      <c r="AN1526" s="94"/>
      <c r="AO1526" s="238"/>
      <c r="AP1526" s="426"/>
      <c r="AQ1526" s="223"/>
    </row>
    <row r="1527" spans="1:43" s="15" customFormat="1">
      <c r="A1527" s="105"/>
      <c r="B1527" s="105"/>
      <c r="D1527" s="97"/>
      <c r="E1527" s="156"/>
      <c r="I1527" s="148"/>
      <c r="J1527" s="148"/>
      <c r="K1527" s="148"/>
      <c r="L1527" s="148"/>
      <c r="M1527" s="148"/>
      <c r="N1527" s="148"/>
      <c r="O1527" s="148"/>
      <c r="AC1527" s="148"/>
      <c r="AD1527" s="94"/>
      <c r="AE1527" s="94"/>
      <c r="AF1527" s="94"/>
      <c r="AG1527" s="94"/>
      <c r="AH1527" s="94"/>
      <c r="AI1527" s="94"/>
      <c r="AJ1527" s="94"/>
      <c r="AK1527" s="94"/>
      <c r="AL1527" s="94"/>
      <c r="AM1527" s="94"/>
      <c r="AN1527" s="94"/>
      <c r="AO1527" s="238"/>
      <c r="AP1527" s="426"/>
      <c r="AQ1527" s="223"/>
    </row>
    <row r="1528" spans="1:43" s="15" customFormat="1">
      <c r="A1528" s="105"/>
      <c r="B1528" s="105"/>
      <c r="D1528" s="97"/>
      <c r="E1528" s="156"/>
      <c r="I1528" s="148"/>
      <c r="J1528" s="148"/>
      <c r="K1528" s="148"/>
      <c r="L1528" s="148"/>
      <c r="M1528" s="148"/>
      <c r="N1528" s="148"/>
      <c r="O1528" s="148"/>
      <c r="AC1528" s="148"/>
      <c r="AD1528" s="94"/>
      <c r="AE1528" s="94"/>
      <c r="AF1528" s="94"/>
      <c r="AG1528" s="94"/>
      <c r="AH1528" s="94"/>
      <c r="AI1528" s="94"/>
      <c r="AJ1528" s="94"/>
      <c r="AK1528" s="94"/>
      <c r="AL1528" s="94"/>
      <c r="AM1528" s="94"/>
      <c r="AN1528" s="94"/>
      <c r="AO1528" s="238"/>
      <c r="AP1528" s="426"/>
      <c r="AQ1528" s="223"/>
    </row>
    <row r="1529" spans="1:43" s="15" customFormat="1">
      <c r="A1529" s="105"/>
      <c r="B1529" s="105"/>
      <c r="D1529" s="97"/>
      <c r="E1529" s="156"/>
      <c r="I1529" s="148"/>
      <c r="J1529" s="148"/>
      <c r="K1529" s="148"/>
      <c r="L1529" s="148"/>
      <c r="M1529" s="148"/>
      <c r="N1529" s="148"/>
      <c r="O1529" s="148"/>
      <c r="AC1529" s="148"/>
      <c r="AD1529" s="94"/>
      <c r="AE1529" s="94"/>
      <c r="AF1529" s="94"/>
      <c r="AG1529" s="94"/>
      <c r="AH1529" s="94"/>
      <c r="AI1529" s="94"/>
      <c r="AJ1529" s="94"/>
      <c r="AK1529" s="94"/>
      <c r="AL1529" s="94"/>
      <c r="AM1529" s="94"/>
      <c r="AN1529" s="94"/>
      <c r="AO1529" s="238"/>
      <c r="AP1529" s="426"/>
      <c r="AQ1529" s="223"/>
    </row>
    <row r="1530" spans="1:43" s="15" customFormat="1">
      <c r="A1530" s="105"/>
      <c r="B1530" s="105"/>
      <c r="D1530" s="97"/>
      <c r="E1530" s="156"/>
      <c r="I1530" s="148"/>
      <c r="J1530" s="148"/>
      <c r="K1530" s="148"/>
      <c r="L1530" s="148"/>
      <c r="M1530" s="148"/>
      <c r="N1530" s="148"/>
      <c r="O1530" s="148"/>
      <c r="AC1530" s="148"/>
      <c r="AD1530" s="94"/>
      <c r="AE1530" s="94"/>
      <c r="AF1530" s="94"/>
      <c r="AG1530" s="94"/>
      <c r="AH1530" s="94"/>
      <c r="AI1530" s="94"/>
      <c r="AJ1530" s="94"/>
      <c r="AK1530" s="94"/>
      <c r="AL1530" s="94"/>
      <c r="AM1530" s="94"/>
      <c r="AN1530" s="94"/>
      <c r="AO1530" s="238"/>
      <c r="AP1530" s="426"/>
      <c r="AQ1530" s="223"/>
    </row>
    <row r="1531" spans="1:43" s="15" customFormat="1">
      <c r="A1531" s="105"/>
      <c r="B1531" s="105"/>
      <c r="D1531" s="97"/>
      <c r="E1531" s="156"/>
      <c r="I1531" s="148"/>
      <c r="J1531" s="148"/>
      <c r="K1531" s="148"/>
      <c r="L1531" s="148"/>
      <c r="M1531" s="148"/>
      <c r="N1531" s="148"/>
      <c r="O1531" s="148"/>
      <c r="AC1531" s="148"/>
      <c r="AD1531" s="94"/>
      <c r="AE1531" s="94"/>
      <c r="AF1531" s="94"/>
      <c r="AG1531" s="94"/>
      <c r="AH1531" s="94"/>
      <c r="AI1531" s="94"/>
      <c r="AJ1531" s="94"/>
      <c r="AK1531" s="94"/>
      <c r="AL1531" s="94"/>
      <c r="AM1531" s="94"/>
      <c r="AN1531" s="94"/>
      <c r="AO1531" s="238"/>
      <c r="AP1531" s="426"/>
      <c r="AQ1531" s="223"/>
    </row>
    <row r="1532" spans="1:43" s="15" customFormat="1">
      <c r="A1532" s="105"/>
      <c r="B1532" s="105"/>
      <c r="D1532" s="97"/>
      <c r="E1532" s="156"/>
      <c r="I1532" s="148"/>
      <c r="J1532" s="148"/>
      <c r="K1532" s="148"/>
      <c r="L1532" s="148"/>
      <c r="M1532" s="148"/>
      <c r="N1532" s="148"/>
      <c r="O1532" s="148"/>
      <c r="AC1532" s="148"/>
      <c r="AD1532" s="94"/>
      <c r="AE1532" s="94"/>
      <c r="AF1532" s="94"/>
      <c r="AG1532" s="94"/>
      <c r="AH1532" s="94"/>
      <c r="AI1532" s="94"/>
      <c r="AJ1532" s="94"/>
      <c r="AK1532" s="94"/>
      <c r="AL1532" s="94"/>
      <c r="AM1532" s="94"/>
      <c r="AN1532" s="94"/>
      <c r="AO1532" s="238"/>
      <c r="AP1532" s="426"/>
      <c r="AQ1532" s="223"/>
    </row>
    <row r="1533" spans="1:43" s="15" customFormat="1">
      <c r="A1533" s="105"/>
      <c r="B1533" s="105"/>
      <c r="D1533" s="97"/>
      <c r="E1533" s="156"/>
      <c r="I1533" s="148"/>
      <c r="J1533" s="148"/>
      <c r="K1533" s="148"/>
      <c r="L1533" s="148"/>
      <c r="M1533" s="148"/>
      <c r="N1533" s="148"/>
      <c r="O1533" s="148"/>
      <c r="AC1533" s="148"/>
      <c r="AD1533" s="94"/>
      <c r="AE1533" s="94"/>
      <c r="AF1533" s="94"/>
      <c r="AG1533" s="94"/>
      <c r="AH1533" s="94"/>
      <c r="AI1533" s="94"/>
      <c r="AJ1533" s="94"/>
      <c r="AK1533" s="94"/>
      <c r="AL1533" s="94"/>
      <c r="AM1533" s="94"/>
      <c r="AN1533" s="94"/>
      <c r="AO1533" s="238"/>
      <c r="AP1533" s="426"/>
      <c r="AQ1533" s="223"/>
    </row>
    <row r="1534" spans="1:43" s="15" customFormat="1">
      <c r="A1534" s="105"/>
      <c r="B1534" s="105"/>
      <c r="D1534" s="97"/>
      <c r="E1534" s="156"/>
      <c r="I1534" s="148"/>
      <c r="J1534" s="148"/>
      <c r="K1534" s="148"/>
      <c r="L1534" s="148"/>
      <c r="M1534" s="148"/>
      <c r="N1534" s="148"/>
      <c r="O1534" s="148"/>
      <c r="AC1534" s="148"/>
      <c r="AD1534" s="94"/>
      <c r="AE1534" s="94"/>
      <c r="AF1534" s="94"/>
      <c r="AG1534" s="94"/>
      <c r="AH1534" s="94"/>
      <c r="AI1534" s="94"/>
      <c r="AJ1534" s="94"/>
      <c r="AK1534" s="94"/>
      <c r="AL1534" s="94"/>
      <c r="AM1534" s="94"/>
      <c r="AN1534" s="94"/>
      <c r="AO1534" s="238"/>
      <c r="AP1534" s="426"/>
      <c r="AQ1534" s="223"/>
    </row>
    <row r="1535" spans="1:43" s="15" customFormat="1">
      <c r="A1535" s="105"/>
      <c r="B1535" s="105"/>
      <c r="D1535" s="97"/>
      <c r="E1535" s="156"/>
      <c r="I1535" s="148"/>
      <c r="J1535" s="148"/>
      <c r="K1535" s="148"/>
      <c r="L1535" s="148"/>
      <c r="M1535" s="148"/>
      <c r="N1535" s="148"/>
      <c r="O1535" s="148"/>
      <c r="AC1535" s="148"/>
      <c r="AD1535" s="94"/>
      <c r="AE1535" s="94"/>
      <c r="AF1535" s="94"/>
      <c r="AG1535" s="94"/>
      <c r="AH1535" s="94"/>
      <c r="AI1535" s="94"/>
      <c r="AJ1535" s="94"/>
      <c r="AK1535" s="94"/>
      <c r="AL1535" s="94"/>
      <c r="AM1535" s="94"/>
      <c r="AN1535" s="94"/>
      <c r="AO1535" s="238"/>
      <c r="AP1535" s="426"/>
      <c r="AQ1535" s="223"/>
    </row>
    <row r="1536" spans="1:43" s="15" customFormat="1">
      <c r="A1536" s="105"/>
      <c r="B1536" s="105"/>
      <c r="D1536" s="97"/>
      <c r="E1536" s="156"/>
      <c r="I1536" s="148"/>
      <c r="J1536" s="148"/>
      <c r="K1536" s="148"/>
      <c r="L1536" s="148"/>
      <c r="M1536" s="148"/>
      <c r="N1536" s="148"/>
      <c r="O1536" s="148"/>
      <c r="AC1536" s="148"/>
      <c r="AD1536" s="94"/>
      <c r="AE1536" s="94"/>
      <c r="AF1536" s="94"/>
      <c r="AG1536" s="94"/>
      <c r="AH1536" s="94"/>
      <c r="AI1536" s="94"/>
      <c r="AJ1536" s="94"/>
      <c r="AK1536" s="94"/>
      <c r="AL1536" s="94"/>
      <c r="AM1536" s="94"/>
      <c r="AN1536" s="94"/>
      <c r="AO1536" s="238"/>
      <c r="AP1536" s="426"/>
      <c r="AQ1536" s="223"/>
    </row>
    <row r="1537" spans="1:43" s="15" customFormat="1">
      <c r="A1537" s="105"/>
      <c r="B1537" s="105"/>
      <c r="D1537" s="97"/>
      <c r="E1537" s="156"/>
      <c r="I1537" s="148"/>
      <c r="J1537" s="148"/>
      <c r="K1537" s="148"/>
      <c r="L1537" s="148"/>
      <c r="M1537" s="148"/>
      <c r="N1537" s="148"/>
      <c r="O1537" s="148"/>
      <c r="AC1537" s="148"/>
      <c r="AD1537" s="94"/>
      <c r="AE1537" s="94"/>
      <c r="AF1537" s="94"/>
      <c r="AG1537" s="94"/>
      <c r="AH1537" s="94"/>
      <c r="AI1537" s="94"/>
      <c r="AJ1537" s="94"/>
      <c r="AK1537" s="94"/>
      <c r="AL1537" s="94"/>
      <c r="AM1537" s="94"/>
      <c r="AN1537" s="94"/>
      <c r="AO1537" s="238"/>
      <c r="AP1537" s="426"/>
      <c r="AQ1537" s="223"/>
    </row>
    <row r="1538" spans="1:43" s="15" customFormat="1">
      <c r="A1538" s="105"/>
      <c r="B1538" s="105"/>
      <c r="D1538" s="97"/>
      <c r="E1538" s="156"/>
      <c r="I1538" s="148"/>
      <c r="J1538" s="148"/>
      <c r="K1538" s="148"/>
      <c r="L1538" s="148"/>
      <c r="M1538" s="148"/>
      <c r="N1538" s="148"/>
      <c r="O1538" s="148"/>
      <c r="AC1538" s="148"/>
      <c r="AD1538" s="94"/>
      <c r="AE1538" s="94"/>
      <c r="AF1538" s="94"/>
      <c r="AG1538" s="94"/>
      <c r="AH1538" s="94"/>
      <c r="AI1538" s="94"/>
      <c r="AJ1538" s="94"/>
      <c r="AK1538" s="94"/>
      <c r="AL1538" s="94"/>
      <c r="AM1538" s="94"/>
      <c r="AN1538" s="94"/>
      <c r="AO1538" s="238"/>
      <c r="AP1538" s="426"/>
      <c r="AQ1538" s="223"/>
    </row>
    <row r="1539" spans="1:43" s="15" customFormat="1">
      <c r="A1539" s="105"/>
      <c r="B1539" s="105"/>
      <c r="D1539" s="97"/>
      <c r="E1539" s="156"/>
      <c r="I1539" s="148"/>
      <c r="J1539" s="148"/>
      <c r="K1539" s="148"/>
      <c r="L1539" s="148"/>
      <c r="M1539" s="148"/>
      <c r="N1539" s="148"/>
      <c r="O1539" s="148"/>
      <c r="AC1539" s="148"/>
      <c r="AD1539" s="94"/>
      <c r="AE1539" s="94"/>
      <c r="AF1539" s="94"/>
      <c r="AG1539" s="94"/>
      <c r="AH1539" s="94"/>
      <c r="AI1539" s="94"/>
      <c r="AJ1539" s="94"/>
      <c r="AK1539" s="94"/>
      <c r="AL1539" s="94"/>
      <c r="AM1539" s="94"/>
      <c r="AN1539" s="94"/>
      <c r="AO1539" s="238"/>
      <c r="AP1539" s="426"/>
      <c r="AQ1539" s="223"/>
    </row>
    <row r="1540" spans="1:43" s="15" customFormat="1">
      <c r="A1540" s="105"/>
      <c r="B1540" s="105"/>
      <c r="D1540" s="97"/>
      <c r="E1540" s="156"/>
      <c r="I1540" s="148"/>
      <c r="J1540" s="148"/>
      <c r="K1540" s="148"/>
      <c r="L1540" s="148"/>
      <c r="M1540" s="148"/>
      <c r="N1540" s="148"/>
      <c r="O1540" s="148"/>
      <c r="AC1540" s="148"/>
      <c r="AD1540" s="94"/>
      <c r="AE1540" s="94"/>
      <c r="AF1540" s="94"/>
      <c r="AG1540" s="94"/>
      <c r="AH1540" s="94"/>
      <c r="AI1540" s="94"/>
      <c r="AJ1540" s="94"/>
      <c r="AK1540" s="94"/>
      <c r="AL1540" s="94"/>
      <c r="AM1540" s="94"/>
      <c r="AN1540" s="94"/>
      <c r="AO1540" s="238"/>
      <c r="AP1540" s="426"/>
      <c r="AQ1540" s="223"/>
    </row>
    <row r="1541" spans="1:43" s="15" customFormat="1">
      <c r="A1541" s="105"/>
      <c r="B1541" s="105"/>
      <c r="D1541" s="97"/>
      <c r="E1541" s="156"/>
      <c r="I1541" s="148"/>
      <c r="J1541" s="148"/>
      <c r="K1541" s="148"/>
      <c r="L1541" s="148"/>
      <c r="M1541" s="148"/>
      <c r="N1541" s="148"/>
      <c r="O1541" s="148"/>
      <c r="AC1541" s="148"/>
      <c r="AD1541" s="94"/>
      <c r="AE1541" s="94"/>
      <c r="AF1541" s="94"/>
      <c r="AG1541" s="94"/>
      <c r="AH1541" s="94"/>
      <c r="AI1541" s="94"/>
      <c r="AJ1541" s="94"/>
      <c r="AK1541" s="94"/>
      <c r="AL1541" s="94"/>
      <c r="AM1541" s="94"/>
      <c r="AN1541" s="94"/>
      <c r="AO1541" s="238"/>
      <c r="AP1541" s="426"/>
      <c r="AQ1541" s="223"/>
    </row>
    <row r="1542" spans="1:43" s="15" customFormat="1">
      <c r="A1542" s="105"/>
      <c r="B1542" s="105"/>
      <c r="D1542" s="97"/>
      <c r="E1542" s="156"/>
      <c r="I1542" s="148"/>
      <c r="J1542" s="148"/>
      <c r="K1542" s="148"/>
      <c r="L1542" s="148"/>
      <c r="M1542" s="148"/>
      <c r="N1542" s="148"/>
      <c r="O1542" s="148"/>
      <c r="AC1542" s="148"/>
      <c r="AD1542" s="94"/>
      <c r="AE1542" s="94"/>
      <c r="AF1542" s="94"/>
      <c r="AG1542" s="94"/>
      <c r="AH1542" s="94"/>
      <c r="AI1542" s="94"/>
      <c r="AJ1542" s="94"/>
      <c r="AK1542" s="94"/>
      <c r="AL1542" s="94"/>
      <c r="AM1542" s="94"/>
      <c r="AN1542" s="94"/>
      <c r="AO1542" s="238"/>
      <c r="AP1542" s="426"/>
      <c r="AQ1542" s="223"/>
    </row>
    <row r="1543" spans="1:43" s="15" customFormat="1">
      <c r="A1543" s="105"/>
      <c r="B1543" s="105"/>
      <c r="D1543" s="97"/>
      <c r="E1543" s="156"/>
      <c r="I1543" s="148"/>
      <c r="J1543" s="148"/>
      <c r="K1543" s="148"/>
      <c r="L1543" s="148"/>
      <c r="M1543" s="148"/>
      <c r="N1543" s="148"/>
      <c r="O1543" s="148"/>
      <c r="AC1543" s="148"/>
      <c r="AD1543" s="94"/>
      <c r="AE1543" s="94"/>
      <c r="AF1543" s="94"/>
      <c r="AG1543" s="94"/>
      <c r="AH1543" s="94"/>
      <c r="AI1543" s="94"/>
      <c r="AJ1543" s="94"/>
      <c r="AK1543" s="94"/>
      <c r="AL1543" s="94"/>
      <c r="AM1543" s="94"/>
      <c r="AN1543" s="94"/>
      <c r="AO1543" s="238"/>
      <c r="AP1543" s="426"/>
      <c r="AQ1543" s="223"/>
    </row>
    <row r="1544" spans="1:43" s="15" customFormat="1">
      <c r="A1544" s="105"/>
      <c r="B1544" s="105"/>
      <c r="D1544" s="97"/>
      <c r="E1544" s="156"/>
      <c r="I1544" s="148"/>
      <c r="J1544" s="148"/>
      <c r="K1544" s="148"/>
      <c r="L1544" s="148"/>
      <c r="M1544" s="148"/>
      <c r="N1544" s="148"/>
      <c r="O1544" s="148"/>
      <c r="AC1544" s="148"/>
      <c r="AD1544" s="94"/>
      <c r="AE1544" s="94"/>
      <c r="AF1544" s="94"/>
      <c r="AG1544" s="94"/>
      <c r="AH1544" s="94"/>
      <c r="AI1544" s="94"/>
      <c r="AJ1544" s="94"/>
      <c r="AK1544" s="94"/>
      <c r="AL1544" s="94"/>
      <c r="AM1544" s="94"/>
      <c r="AN1544" s="94"/>
      <c r="AO1544" s="238"/>
      <c r="AP1544" s="426"/>
      <c r="AQ1544" s="223"/>
    </row>
    <row r="1545" spans="1:43" s="15" customFormat="1">
      <c r="A1545" s="105"/>
      <c r="B1545" s="105"/>
      <c r="D1545" s="97"/>
      <c r="E1545" s="156"/>
      <c r="I1545" s="148"/>
      <c r="J1545" s="148"/>
      <c r="K1545" s="148"/>
      <c r="L1545" s="148"/>
      <c r="M1545" s="148"/>
      <c r="N1545" s="148"/>
      <c r="O1545" s="148"/>
      <c r="AC1545" s="148"/>
      <c r="AD1545" s="94"/>
      <c r="AE1545" s="94"/>
      <c r="AF1545" s="94"/>
      <c r="AG1545" s="94"/>
      <c r="AH1545" s="94"/>
      <c r="AI1545" s="94"/>
      <c r="AJ1545" s="94"/>
      <c r="AK1545" s="94"/>
      <c r="AL1545" s="94"/>
      <c r="AM1545" s="94"/>
      <c r="AN1545" s="94"/>
      <c r="AO1545" s="238"/>
      <c r="AP1545" s="426"/>
      <c r="AQ1545" s="223"/>
    </row>
    <row r="1546" spans="1:43" s="15" customFormat="1">
      <c r="A1546" s="105"/>
      <c r="B1546" s="105"/>
      <c r="D1546" s="97"/>
      <c r="E1546" s="156"/>
      <c r="I1546" s="148"/>
      <c r="J1546" s="148"/>
      <c r="K1546" s="148"/>
      <c r="L1546" s="148"/>
      <c r="M1546" s="148"/>
      <c r="N1546" s="148"/>
      <c r="O1546" s="148"/>
      <c r="AC1546" s="148"/>
      <c r="AD1546" s="94"/>
      <c r="AE1546" s="94"/>
      <c r="AF1546" s="94"/>
      <c r="AG1546" s="94"/>
      <c r="AH1546" s="94"/>
      <c r="AI1546" s="94"/>
      <c r="AJ1546" s="94"/>
      <c r="AK1546" s="94"/>
      <c r="AL1546" s="94"/>
      <c r="AM1546" s="94"/>
      <c r="AN1546" s="94"/>
      <c r="AO1546" s="238"/>
      <c r="AP1546" s="426"/>
      <c r="AQ1546" s="223"/>
    </row>
    <row r="1547" spans="1:43" s="15" customFormat="1">
      <c r="A1547" s="105"/>
      <c r="B1547" s="105"/>
      <c r="D1547" s="97"/>
      <c r="E1547" s="156"/>
      <c r="I1547" s="148"/>
      <c r="J1547" s="148"/>
      <c r="K1547" s="148"/>
      <c r="L1547" s="148"/>
      <c r="M1547" s="148"/>
      <c r="N1547" s="148"/>
      <c r="O1547" s="148"/>
      <c r="AC1547" s="148"/>
      <c r="AD1547" s="94"/>
      <c r="AE1547" s="94"/>
      <c r="AF1547" s="94"/>
      <c r="AG1547" s="94"/>
      <c r="AH1547" s="94"/>
      <c r="AI1547" s="94"/>
      <c r="AJ1547" s="94"/>
      <c r="AK1547" s="94"/>
      <c r="AL1547" s="94"/>
      <c r="AM1547" s="94"/>
      <c r="AN1547" s="94"/>
      <c r="AO1547" s="238"/>
      <c r="AP1547" s="426"/>
      <c r="AQ1547" s="223"/>
    </row>
    <row r="1548" spans="1:43" s="15" customFormat="1">
      <c r="A1548" s="105"/>
      <c r="B1548" s="105"/>
      <c r="D1548" s="97"/>
      <c r="E1548" s="156"/>
      <c r="I1548" s="148"/>
      <c r="J1548" s="148"/>
      <c r="K1548" s="148"/>
      <c r="L1548" s="148"/>
      <c r="M1548" s="148"/>
      <c r="N1548" s="148"/>
      <c r="O1548" s="148"/>
      <c r="AC1548" s="148"/>
      <c r="AD1548" s="94"/>
      <c r="AE1548" s="94"/>
      <c r="AF1548" s="94"/>
      <c r="AG1548" s="94"/>
      <c r="AH1548" s="94"/>
      <c r="AI1548" s="94"/>
      <c r="AJ1548" s="94"/>
      <c r="AK1548" s="94"/>
      <c r="AL1548" s="94"/>
      <c r="AM1548" s="94"/>
      <c r="AN1548" s="94"/>
      <c r="AO1548" s="238"/>
      <c r="AP1548" s="426"/>
      <c r="AQ1548" s="223"/>
    </row>
    <row r="1549" spans="1:43" s="15" customFormat="1">
      <c r="A1549" s="105"/>
      <c r="B1549" s="105"/>
      <c r="D1549" s="97"/>
      <c r="E1549" s="156"/>
      <c r="I1549" s="148"/>
      <c r="J1549" s="148"/>
      <c r="K1549" s="148"/>
      <c r="L1549" s="148"/>
      <c r="M1549" s="148"/>
      <c r="N1549" s="148"/>
      <c r="O1549" s="148"/>
      <c r="AC1549" s="148"/>
      <c r="AD1549" s="94"/>
      <c r="AE1549" s="94"/>
      <c r="AF1549" s="94"/>
      <c r="AG1549" s="94"/>
      <c r="AH1549" s="94"/>
      <c r="AI1549" s="94"/>
      <c r="AJ1549" s="94"/>
      <c r="AK1549" s="94"/>
      <c r="AL1549" s="94"/>
      <c r="AM1549" s="94"/>
      <c r="AN1549" s="94"/>
      <c r="AO1549" s="238"/>
      <c r="AP1549" s="426"/>
      <c r="AQ1549" s="223"/>
    </row>
    <row r="1550" spans="1:43" s="15" customFormat="1">
      <c r="A1550" s="105"/>
      <c r="B1550" s="105"/>
      <c r="D1550" s="97"/>
      <c r="E1550" s="156"/>
      <c r="I1550" s="148"/>
      <c r="J1550" s="148"/>
      <c r="K1550" s="148"/>
      <c r="L1550" s="148"/>
      <c r="M1550" s="148"/>
      <c r="N1550" s="148"/>
      <c r="O1550" s="148"/>
      <c r="AC1550" s="148"/>
      <c r="AD1550" s="94"/>
      <c r="AE1550" s="94"/>
      <c r="AF1550" s="94"/>
      <c r="AG1550" s="94"/>
      <c r="AH1550" s="94"/>
      <c r="AI1550" s="94"/>
      <c r="AJ1550" s="94"/>
      <c r="AK1550" s="94"/>
      <c r="AL1550" s="94"/>
      <c r="AM1550" s="94"/>
      <c r="AN1550" s="94"/>
      <c r="AO1550" s="238"/>
      <c r="AP1550" s="426"/>
      <c r="AQ1550" s="223"/>
    </row>
    <row r="1551" spans="1:43" s="15" customFormat="1">
      <c r="A1551" s="105"/>
      <c r="B1551" s="105"/>
      <c r="D1551" s="97"/>
      <c r="E1551" s="156"/>
      <c r="I1551" s="148"/>
      <c r="J1551" s="148"/>
      <c r="K1551" s="148"/>
      <c r="L1551" s="148"/>
      <c r="M1551" s="148"/>
      <c r="N1551" s="148"/>
      <c r="O1551" s="148"/>
      <c r="AC1551" s="148"/>
      <c r="AD1551" s="94"/>
      <c r="AE1551" s="94"/>
      <c r="AF1551" s="94"/>
      <c r="AG1551" s="94"/>
      <c r="AH1551" s="94"/>
      <c r="AI1551" s="94"/>
      <c r="AJ1551" s="94"/>
      <c r="AK1551" s="94"/>
      <c r="AL1551" s="94"/>
      <c r="AM1551" s="94"/>
      <c r="AN1551" s="94"/>
      <c r="AO1551" s="238"/>
      <c r="AP1551" s="426"/>
      <c r="AQ1551" s="223"/>
    </row>
    <row r="1552" spans="1:43" s="15" customFormat="1">
      <c r="A1552" s="105"/>
      <c r="B1552" s="105"/>
      <c r="D1552" s="97"/>
      <c r="E1552" s="156"/>
      <c r="I1552" s="148"/>
      <c r="J1552" s="148"/>
      <c r="K1552" s="148"/>
      <c r="L1552" s="148"/>
      <c r="M1552" s="148"/>
      <c r="N1552" s="148"/>
      <c r="O1552" s="148"/>
      <c r="AC1552" s="148"/>
      <c r="AD1552" s="94"/>
      <c r="AE1552" s="94"/>
      <c r="AF1552" s="94"/>
      <c r="AG1552" s="94"/>
      <c r="AH1552" s="94"/>
      <c r="AI1552" s="94"/>
      <c r="AJ1552" s="94"/>
      <c r="AK1552" s="94"/>
      <c r="AL1552" s="94"/>
      <c r="AM1552" s="94"/>
      <c r="AN1552" s="94"/>
      <c r="AO1552" s="238"/>
      <c r="AP1552" s="426"/>
      <c r="AQ1552" s="223"/>
    </row>
    <row r="1553" spans="1:43" s="15" customFormat="1">
      <c r="A1553" s="105"/>
      <c r="B1553" s="105"/>
      <c r="D1553" s="97"/>
      <c r="E1553" s="156"/>
      <c r="I1553" s="148"/>
      <c r="J1553" s="148"/>
      <c r="K1553" s="148"/>
      <c r="L1553" s="148"/>
      <c r="M1553" s="148"/>
      <c r="N1553" s="148"/>
      <c r="O1553" s="148"/>
      <c r="AC1553" s="148"/>
      <c r="AD1553" s="94"/>
      <c r="AE1553" s="94"/>
      <c r="AF1553" s="94"/>
      <c r="AG1553" s="94"/>
      <c r="AH1553" s="94"/>
      <c r="AI1553" s="94"/>
      <c r="AJ1553" s="94"/>
      <c r="AK1553" s="94"/>
      <c r="AL1553" s="94"/>
      <c r="AM1553" s="94"/>
      <c r="AN1553" s="94"/>
      <c r="AO1553" s="238"/>
      <c r="AP1553" s="426"/>
      <c r="AQ1553" s="223"/>
    </row>
    <row r="1554" spans="1:43" s="15" customFormat="1">
      <c r="A1554" s="105"/>
      <c r="B1554" s="105"/>
      <c r="D1554" s="97"/>
      <c r="E1554" s="156"/>
      <c r="I1554" s="148"/>
      <c r="J1554" s="148"/>
      <c r="K1554" s="148"/>
      <c r="L1554" s="148"/>
      <c r="M1554" s="148"/>
      <c r="N1554" s="148"/>
      <c r="O1554" s="148"/>
      <c r="AC1554" s="148"/>
      <c r="AD1554" s="94"/>
      <c r="AE1554" s="94"/>
      <c r="AF1554" s="94"/>
      <c r="AG1554" s="94"/>
      <c r="AH1554" s="94"/>
      <c r="AI1554" s="94"/>
      <c r="AJ1554" s="94"/>
      <c r="AK1554" s="94"/>
      <c r="AL1554" s="94"/>
      <c r="AM1554" s="94"/>
      <c r="AN1554" s="94"/>
      <c r="AO1554" s="238"/>
      <c r="AP1554" s="426"/>
      <c r="AQ1554" s="223"/>
    </row>
    <row r="1555" spans="1:43" s="15" customFormat="1">
      <c r="A1555" s="105"/>
      <c r="B1555" s="105"/>
      <c r="D1555" s="97"/>
      <c r="E1555" s="156"/>
      <c r="I1555" s="148"/>
      <c r="J1555" s="148"/>
      <c r="K1555" s="148"/>
      <c r="L1555" s="148"/>
      <c r="M1555" s="148"/>
      <c r="N1555" s="148"/>
      <c r="O1555" s="148"/>
      <c r="AC1555" s="148"/>
      <c r="AD1555" s="94"/>
      <c r="AE1555" s="94"/>
      <c r="AF1555" s="94"/>
      <c r="AG1555" s="94"/>
      <c r="AH1555" s="94"/>
      <c r="AI1555" s="94"/>
      <c r="AJ1555" s="94"/>
      <c r="AK1555" s="94"/>
      <c r="AL1555" s="94"/>
      <c r="AM1555" s="94"/>
      <c r="AN1555" s="94"/>
      <c r="AO1555" s="238"/>
      <c r="AP1555" s="426"/>
      <c r="AQ1555" s="223"/>
    </row>
    <row r="1556" spans="1:43" s="15" customFormat="1">
      <c r="A1556" s="105"/>
      <c r="B1556" s="105"/>
      <c r="D1556" s="97"/>
      <c r="E1556" s="156"/>
      <c r="I1556" s="148"/>
      <c r="J1556" s="148"/>
      <c r="K1556" s="148"/>
      <c r="L1556" s="148"/>
      <c r="M1556" s="148"/>
      <c r="N1556" s="148"/>
      <c r="O1556" s="148"/>
      <c r="AC1556" s="148"/>
      <c r="AD1556" s="94"/>
      <c r="AE1556" s="94"/>
      <c r="AF1556" s="94"/>
      <c r="AG1556" s="94"/>
      <c r="AH1556" s="94"/>
      <c r="AI1556" s="94"/>
      <c r="AJ1556" s="94"/>
      <c r="AK1556" s="94"/>
      <c r="AL1556" s="94"/>
      <c r="AM1556" s="94"/>
      <c r="AN1556" s="94"/>
      <c r="AO1556" s="238"/>
      <c r="AP1556" s="426"/>
      <c r="AQ1556" s="223"/>
    </row>
    <row r="1557" spans="1:43" s="15" customFormat="1">
      <c r="A1557" s="105"/>
      <c r="B1557" s="105"/>
      <c r="D1557" s="97"/>
      <c r="E1557" s="156"/>
      <c r="I1557" s="148"/>
      <c r="J1557" s="148"/>
      <c r="K1557" s="148"/>
      <c r="L1557" s="148"/>
      <c r="M1557" s="148"/>
      <c r="N1557" s="148"/>
      <c r="O1557" s="148"/>
      <c r="AC1557" s="148"/>
      <c r="AD1557" s="94"/>
      <c r="AE1557" s="94"/>
      <c r="AF1557" s="94"/>
      <c r="AG1557" s="94"/>
      <c r="AH1557" s="94"/>
      <c r="AI1557" s="94"/>
      <c r="AJ1557" s="94"/>
      <c r="AK1557" s="94"/>
      <c r="AL1557" s="94"/>
      <c r="AM1557" s="94"/>
      <c r="AN1557" s="94"/>
      <c r="AO1557" s="238"/>
      <c r="AP1557" s="426"/>
      <c r="AQ1557" s="223"/>
    </row>
    <row r="1558" spans="1:43" s="15" customFormat="1">
      <c r="A1558" s="105"/>
      <c r="B1558" s="105"/>
      <c r="D1558" s="97"/>
      <c r="E1558" s="156"/>
      <c r="I1558" s="148"/>
      <c r="J1558" s="148"/>
      <c r="K1558" s="148"/>
      <c r="L1558" s="148"/>
      <c r="M1558" s="148"/>
      <c r="N1558" s="148"/>
      <c r="O1558" s="148"/>
      <c r="AC1558" s="148"/>
      <c r="AD1558" s="94"/>
      <c r="AE1558" s="94"/>
      <c r="AF1558" s="94"/>
      <c r="AG1558" s="94"/>
      <c r="AH1558" s="94"/>
      <c r="AI1558" s="94"/>
      <c r="AJ1558" s="94"/>
      <c r="AK1558" s="94"/>
      <c r="AL1558" s="94"/>
      <c r="AM1558" s="94"/>
      <c r="AN1558" s="94"/>
      <c r="AO1558" s="238"/>
      <c r="AP1558" s="426"/>
      <c r="AQ1558" s="223"/>
    </row>
    <row r="1559" spans="1:43" s="15" customFormat="1">
      <c r="A1559" s="105"/>
      <c r="B1559" s="105"/>
      <c r="D1559" s="97"/>
      <c r="E1559" s="156"/>
      <c r="I1559" s="148"/>
      <c r="J1559" s="148"/>
      <c r="K1559" s="148"/>
      <c r="L1559" s="148"/>
      <c r="M1559" s="148"/>
      <c r="N1559" s="148"/>
      <c r="O1559" s="148"/>
      <c r="AC1559" s="148"/>
      <c r="AD1559" s="94"/>
      <c r="AE1559" s="94"/>
      <c r="AF1559" s="94"/>
      <c r="AG1559" s="94"/>
      <c r="AH1559" s="94"/>
      <c r="AI1559" s="94"/>
      <c r="AJ1559" s="94"/>
      <c r="AK1559" s="94"/>
      <c r="AL1559" s="94"/>
      <c r="AM1559" s="94"/>
      <c r="AN1559" s="94"/>
      <c r="AO1559" s="238"/>
      <c r="AP1559" s="426"/>
      <c r="AQ1559" s="223"/>
    </row>
    <row r="1560" spans="1:43" s="15" customFormat="1">
      <c r="A1560" s="105"/>
      <c r="B1560" s="105"/>
      <c r="D1560" s="97"/>
      <c r="E1560" s="156"/>
      <c r="I1560" s="148"/>
      <c r="J1560" s="148"/>
      <c r="K1560" s="148"/>
      <c r="L1560" s="148"/>
      <c r="M1560" s="148"/>
      <c r="N1560" s="148"/>
      <c r="O1560" s="148"/>
      <c r="AC1560" s="148"/>
      <c r="AD1560" s="94"/>
      <c r="AE1560" s="94"/>
      <c r="AF1560" s="94"/>
      <c r="AG1560" s="94"/>
      <c r="AH1560" s="94"/>
      <c r="AI1560" s="94"/>
      <c r="AJ1560" s="94"/>
      <c r="AK1560" s="94"/>
      <c r="AL1560" s="94"/>
      <c r="AM1560" s="94"/>
      <c r="AN1560" s="94"/>
      <c r="AO1560" s="238"/>
      <c r="AP1560" s="426"/>
      <c r="AQ1560" s="223"/>
    </row>
    <row r="1561" spans="1:43" s="15" customFormat="1">
      <c r="A1561" s="105"/>
      <c r="B1561" s="105"/>
      <c r="D1561" s="97"/>
      <c r="E1561" s="156"/>
      <c r="I1561" s="148"/>
      <c r="J1561" s="148"/>
      <c r="K1561" s="148"/>
      <c r="L1561" s="148"/>
      <c r="M1561" s="148"/>
      <c r="N1561" s="148"/>
      <c r="O1561" s="148"/>
      <c r="AC1561" s="148"/>
      <c r="AD1561" s="94"/>
      <c r="AE1561" s="94"/>
      <c r="AF1561" s="94"/>
      <c r="AG1561" s="94"/>
      <c r="AH1561" s="94"/>
      <c r="AI1561" s="94"/>
      <c r="AJ1561" s="94"/>
      <c r="AK1561" s="94"/>
      <c r="AL1561" s="94"/>
      <c r="AM1561" s="94"/>
      <c r="AN1561" s="94"/>
      <c r="AO1561" s="238"/>
      <c r="AP1561" s="426"/>
      <c r="AQ1561" s="223"/>
    </row>
    <row r="1562" spans="1:43" s="15" customFormat="1">
      <c r="A1562" s="105"/>
      <c r="B1562" s="105"/>
      <c r="D1562" s="97"/>
      <c r="E1562" s="156"/>
      <c r="I1562" s="148"/>
      <c r="J1562" s="148"/>
      <c r="K1562" s="148"/>
      <c r="L1562" s="148"/>
      <c r="M1562" s="148"/>
      <c r="N1562" s="148"/>
      <c r="O1562" s="148"/>
      <c r="AC1562" s="148"/>
      <c r="AD1562" s="94"/>
      <c r="AE1562" s="94"/>
      <c r="AF1562" s="94"/>
      <c r="AG1562" s="94"/>
      <c r="AH1562" s="94"/>
      <c r="AI1562" s="94"/>
      <c r="AJ1562" s="94"/>
      <c r="AK1562" s="94"/>
      <c r="AL1562" s="94"/>
      <c r="AM1562" s="94"/>
      <c r="AN1562" s="94"/>
      <c r="AO1562" s="238"/>
      <c r="AP1562" s="426"/>
      <c r="AQ1562" s="223"/>
    </row>
    <row r="1563" spans="1:43" s="15" customFormat="1">
      <c r="A1563" s="105"/>
      <c r="B1563" s="105"/>
      <c r="D1563" s="97"/>
      <c r="E1563" s="156"/>
      <c r="I1563" s="148"/>
      <c r="J1563" s="148"/>
      <c r="K1563" s="148"/>
      <c r="L1563" s="148"/>
      <c r="M1563" s="148"/>
      <c r="N1563" s="148"/>
      <c r="O1563" s="148"/>
      <c r="AC1563" s="148"/>
      <c r="AD1563" s="94"/>
      <c r="AE1563" s="94"/>
      <c r="AF1563" s="94"/>
      <c r="AG1563" s="94"/>
      <c r="AH1563" s="94"/>
      <c r="AI1563" s="94"/>
      <c r="AJ1563" s="94"/>
      <c r="AK1563" s="94"/>
      <c r="AL1563" s="94"/>
      <c r="AM1563" s="94"/>
      <c r="AN1563" s="94"/>
      <c r="AO1563" s="238"/>
      <c r="AP1563" s="426"/>
      <c r="AQ1563" s="223"/>
    </row>
    <row r="1564" spans="1:43" s="15" customFormat="1">
      <c r="A1564" s="105"/>
      <c r="B1564" s="105"/>
      <c r="D1564" s="97"/>
      <c r="E1564" s="156"/>
      <c r="I1564" s="148"/>
      <c r="J1564" s="148"/>
      <c r="K1564" s="148"/>
      <c r="L1564" s="148"/>
      <c r="M1564" s="148"/>
      <c r="N1564" s="148"/>
      <c r="O1564" s="148"/>
      <c r="AC1564" s="148"/>
      <c r="AD1564" s="94"/>
      <c r="AE1564" s="94"/>
      <c r="AF1564" s="94"/>
      <c r="AG1564" s="94"/>
      <c r="AH1564" s="94"/>
      <c r="AI1564" s="94"/>
      <c r="AJ1564" s="94"/>
      <c r="AK1564" s="94"/>
      <c r="AL1564" s="94"/>
      <c r="AM1564" s="94"/>
      <c r="AN1564" s="94"/>
      <c r="AO1564" s="238"/>
      <c r="AP1564" s="426"/>
      <c r="AQ1564" s="223"/>
    </row>
    <row r="1565" spans="1:43" s="15" customFormat="1">
      <c r="A1565" s="105"/>
      <c r="B1565" s="105"/>
      <c r="D1565" s="97"/>
      <c r="E1565" s="156"/>
      <c r="I1565" s="148"/>
      <c r="J1565" s="148"/>
      <c r="K1565" s="148"/>
      <c r="L1565" s="148"/>
      <c r="M1565" s="148"/>
      <c r="N1565" s="148"/>
      <c r="O1565" s="148"/>
      <c r="AC1565" s="148"/>
      <c r="AD1565" s="94"/>
      <c r="AE1565" s="94"/>
      <c r="AF1565" s="94"/>
      <c r="AG1565" s="94"/>
      <c r="AH1565" s="94"/>
      <c r="AI1565" s="94"/>
      <c r="AJ1565" s="94"/>
      <c r="AK1565" s="94"/>
      <c r="AL1565" s="94"/>
      <c r="AM1565" s="94"/>
      <c r="AN1565" s="94"/>
      <c r="AO1565" s="238"/>
      <c r="AP1565" s="426"/>
      <c r="AQ1565" s="223"/>
    </row>
    <row r="1566" spans="1:43" s="15" customFormat="1">
      <c r="A1566" s="105"/>
      <c r="B1566" s="105"/>
      <c r="D1566" s="97"/>
      <c r="E1566" s="156"/>
      <c r="I1566" s="148"/>
      <c r="J1566" s="148"/>
      <c r="K1566" s="148"/>
      <c r="L1566" s="148"/>
      <c r="M1566" s="148"/>
      <c r="N1566" s="148"/>
      <c r="O1566" s="148"/>
      <c r="AC1566" s="148"/>
      <c r="AD1566" s="94"/>
      <c r="AE1566" s="94"/>
      <c r="AF1566" s="94"/>
      <c r="AG1566" s="94"/>
      <c r="AH1566" s="94"/>
      <c r="AI1566" s="94"/>
      <c r="AJ1566" s="94"/>
      <c r="AK1566" s="94"/>
      <c r="AL1566" s="94"/>
      <c r="AM1566" s="94"/>
      <c r="AN1566" s="94"/>
      <c r="AO1566" s="238"/>
      <c r="AP1566" s="426"/>
      <c r="AQ1566" s="223"/>
    </row>
    <row r="1567" spans="1:43" s="15" customFormat="1">
      <c r="A1567" s="105"/>
      <c r="B1567" s="105"/>
      <c r="D1567" s="97"/>
      <c r="E1567" s="156"/>
      <c r="I1567" s="148"/>
      <c r="J1567" s="148"/>
      <c r="K1567" s="148"/>
      <c r="L1567" s="148"/>
      <c r="M1567" s="148"/>
      <c r="N1567" s="148"/>
      <c r="O1567" s="148"/>
      <c r="AC1567" s="148"/>
      <c r="AD1567" s="94"/>
      <c r="AE1567" s="94"/>
      <c r="AF1567" s="94"/>
      <c r="AG1567" s="94"/>
      <c r="AH1567" s="94"/>
      <c r="AI1567" s="94"/>
      <c r="AJ1567" s="94"/>
      <c r="AK1567" s="94"/>
      <c r="AL1567" s="94"/>
      <c r="AM1567" s="94"/>
      <c r="AN1567" s="94"/>
      <c r="AO1567" s="238"/>
      <c r="AP1567" s="426"/>
      <c r="AQ1567" s="223"/>
    </row>
    <row r="1568" spans="1:43" s="15" customFormat="1">
      <c r="A1568" s="105"/>
      <c r="B1568" s="105"/>
      <c r="D1568" s="97"/>
      <c r="E1568" s="156"/>
      <c r="I1568" s="148"/>
      <c r="J1568" s="148"/>
      <c r="K1568" s="148"/>
      <c r="L1568" s="148"/>
      <c r="M1568" s="148"/>
      <c r="N1568" s="148"/>
      <c r="O1568" s="148"/>
      <c r="AC1568" s="148"/>
      <c r="AD1568" s="94"/>
      <c r="AE1568" s="94"/>
      <c r="AF1568" s="94"/>
      <c r="AG1568" s="94"/>
      <c r="AH1568" s="94"/>
      <c r="AI1568" s="94"/>
      <c r="AJ1568" s="94"/>
      <c r="AK1568" s="94"/>
      <c r="AL1568" s="94"/>
      <c r="AM1568" s="94"/>
      <c r="AN1568" s="94"/>
      <c r="AO1568" s="238"/>
      <c r="AP1568" s="426"/>
      <c r="AQ1568" s="223"/>
    </row>
    <row r="1569" spans="1:43" s="15" customFormat="1">
      <c r="A1569" s="105"/>
      <c r="B1569" s="105"/>
      <c r="D1569" s="97"/>
      <c r="E1569" s="156"/>
      <c r="I1569" s="148"/>
      <c r="J1569" s="148"/>
      <c r="K1569" s="148"/>
      <c r="L1569" s="148"/>
      <c r="M1569" s="148"/>
      <c r="N1569" s="148"/>
      <c r="O1569" s="148"/>
      <c r="AC1569" s="148"/>
      <c r="AD1569" s="94"/>
      <c r="AE1569" s="94"/>
      <c r="AF1569" s="94"/>
      <c r="AG1569" s="94"/>
      <c r="AH1569" s="94"/>
      <c r="AI1569" s="94"/>
      <c r="AJ1569" s="94"/>
      <c r="AK1569" s="94"/>
      <c r="AL1569" s="94"/>
      <c r="AM1569" s="94"/>
      <c r="AN1569" s="94"/>
      <c r="AO1569" s="238"/>
      <c r="AP1569" s="426"/>
      <c r="AQ1569" s="223"/>
    </row>
    <row r="1570" spans="1:43" s="15" customFormat="1">
      <c r="A1570" s="105"/>
      <c r="B1570" s="105"/>
      <c r="D1570" s="97"/>
      <c r="E1570" s="156"/>
      <c r="I1570" s="148"/>
      <c r="J1570" s="148"/>
      <c r="K1570" s="148"/>
      <c r="L1570" s="148"/>
      <c r="M1570" s="148"/>
      <c r="N1570" s="148"/>
      <c r="O1570" s="148"/>
      <c r="AC1570" s="148"/>
      <c r="AD1570" s="94"/>
      <c r="AE1570" s="94"/>
      <c r="AF1570" s="94"/>
      <c r="AG1570" s="94"/>
      <c r="AH1570" s="94"/>
      <c r="AI1570" s="94"/>
      <c r="AJ1570" s="94"/>
      <c r="AK1570" s="94"/>
      <c r="AL1570" s="94"/>
      <c r="AM1570" s="94"/>
      <c r="AN1570" s="94"/>
      <c r="AO1570" s="238"/>
      <c r="AP1570" s="426"/>
      <c r="AQ1570" s="223"/>
    </row>
    <row r="1571" spans="1:43" s="15" customFormat="1">
      <c r="A1571" s="105"/>
      <c r="B1571" s="105"/>
      <c r="D1571" s="97"/>
      <c r="E1571" s="156"/>
      <c r="I1571" s="148"/>
      <c r="J1571" s="148"/>
      <c r="K1571" s="148"/>
      <c r="L1571" s="148"/>
      <c r="M1571" s="148"/>
      <c r="N1571" s="148"/>
      <c r="O1571" s="148"/>
      <c r="AC1571" s="148"/>
      <c r="AD1571" s="94"/>
      <c r="AE1571" s="94"/>
      <c r="AF1571" s="94"/>
      <c r="AG1571" s="94"/>
      <c r="AH1571" s="94"/>
      <c r="AI1571" s="94"/>
      <c r="AJ1571" s="94"/>
      <c r="AK1571" s="94"/>
      <c r="AL1571" s="94"/>
      <c r="AM1571" s="94"/>
      <c r="AN1571" s="94"/>
      <c r="AO1571" s="238"/>
      <c r="AP1571" s="426"/>
      <c r="AQ1571" s="223"/>
    </row>
    <row r="1572" spans="1:43" s="15" customFormat="1">
      <c r="A1572" s="105"/>
      <c r="B1572" s="105"/>
      <c r="D1572" s="97"/>
      <c r="E1572" s="156"/>
      <c r="I1572" s="148"/>
      <c r="J1572" s="148"/>
      <c r="K1572" s="148"/>
      <c r="L1572" s="148"/>
      <c r="M1572" s="148"/>
      <c r="N1572" s="148"/>
      <c r="O1572" s="148"/>
      <c r="AC1572" s="148"/>
      <c r="AD1572" s="94"/>
      <c r="AE1572" s="94"/>
      <c r="AF1572" s="94"/>
      <c r="AG1572" s="94"/>
      <c r="AH1572" s="94"/>
      <c r="AI1572" s="94"/>
      <c r="AJ1572" s="94"/>
      <c r="AK1572" s="94"/>
      <c r="AL1572" s="94"/>
      <c r="AM1572" s="94"/>
      <c r="AN1572" s="94"/>
      <c r="AO1572" s="238"/>
      <c r="AP1572" s="426"/>
      <c r="AQ1572" s="223"/>
    </row>
    <row r="1573" spans="1:43" s="15" customFormat="1">
      <c r="A1573" s="105"/>
      <c r="B1573" s="105"/>
      <c r="D1573" s="97"/>
      <c r="E1573" s="156"/>
      <c r="I1573" s="148"/>
      <c r="J1573" s="148"/>
      <c r="K1573" s="148"/>
      <c r="L1573" s="148"/>
      <c r="M1573" s="148"/>
      <c r="N1573" s="148"/>
      <c r="O1573" s="148"/>
      <c r="AC1573" s="148"/>
      <c r="AD1573" s="94"/>
      <c r="AE1573" s="94"/>
      <c r="AF1573" s="94"/>
      <c r="AG1573" s="94"/>
      <c r="AH1573" s="94"/>
      <c r="AI1573" s="94"/>
      <c r="AJ1573" s="94"/>
      <c r="AK1573" s="94"/>
      <c r="AL1573" s="94"/>
      <c r="AM1573" s="94"/>
      <c r="AN1573" s="94"/>
      <c r="AO1573" s="238"/>
      <c r="AP1573" s="426"/>
      <c r="AQ1573" s="223"/>
    </row>
    <row r="1574" spans="1:43" s="15" customFormat="1">
      <c r="A1574" s="105"/>
      <c r="B1574" s="105"/>
      <c r="D1574" s="97"/>
      <c r="E1574" s="156"/>
      <c r="I1574" s="148"/>
      <c r="J1574" s="148"/>
      <c r="K1574" s="148"/>
      <c r="L1574" s="148"/>
      <c r="M1574" s="148"/>
      <c r="N1574" s="148"/>
      <c r="O1574" s="148"/>
      <c r="AC1574" s="148"/>
      <c r="AD1574" s="94"/>
      <c r="AE1574" s="94"/>
      <c r="AF1574" s="94"/>
      <c r="AG1574" s="94"/>
      <c r="AH1574" s="94"/>
      <c r="AI1574" s="94"/>
      <c r="AJ1574" s="94"/>
      <c r="AK1574" s="94"/>
      <c r="AL1574" s="94"/>
      <c r="AM1574" s="94"/>
      <c r="AN1574" s="94"/>
      <c r="AO1574" s="238"/>
      <c r="AP1574" s="426"/>
      <c r="AQ1574" s="223"/>
    </row>
    <row r="1575" spans="1:43" s="15" customFormat="1">
      <c r="A1575" s="105"/>
      <c r="B1575" s="105"/>
      <c r="D1575" s="97"/>
      <c r="E1575" s="156"/>
      <c r="I1575" s="148"/>
      <c r="J1575" s="148"/>
      <c r="K1575" s="148"/>
      <c r="L1575" s="148"/>
      <c r="M1575" s="148"/>
      <c r="N1575" s="148"/>
      <c r="O1575" s="148"/>
      <c r="AC1575" s="148"/>
      <c r="AD1575" s="94"/>
      <c r="AE1575" s="94"/>
      <c r="AF1575" s="94"/>
      <c r="AG1575" s="94"/>
      <c r="AH1575" s="94"/>
      <c r="AI1575" s="94"/>
      <c r="AJ1575" s="94"/>
      <c r="AK1575" s="94"/>
      <c r="AL1575" s="94"/>
      <c r="AM1575" s="94"/>
      <c r="AN1575" s="94"/>
      <c r="AO1575" s="238"/>
      <c r="AP1575" s="426"/>
      <c r="AQ1575" s="223"/>
    </row>
    <row r="1576" spans="1:43" s="15" customFormat="1">
      <c r="A1576" s="105"/>
      <c r="B1576" s="105"/>
      <c r="D1576" s="97"/>
      <c r="E1576" s="156"/>
      <c r="I1576" s="148"/>
      <c r="J1576" s="148"/>
      <c r="K1576" s="148"/>
      <c r="L1576" s="148"/>
      <c r="M1576" s="148"/>
      <c r="N1576" s="148"/>
      <c r="O1576" s="148"/>
      <c r="AC1576" s="148"/>
      <c r="AD1576" s="94"/>
      <c r="AE1576" s="94"/>
      <c r="AF1576" s="94"/>
      <c r="AG1576" s="94"/>
      <c r="AH1576" s="94"/>
      <c r="AI1576" s="94"/>
      <c r="AJ1576" s="94"/>
      <c r="AK1576" s="94"/>
      <c r="AL1576" s="94"/>
      <c r="AM1576" s="94"/>
      <c r="AN1576" s="94"/>
      <c r="AO1576" s="238"/>
      <c r="AP1576" s="426"/>
      <c r="AQ1576" s="223"/>
    </row>
    <row r="1577" spans="1:43" s="15" customFormat="1">
      <c r="A1577" s="105"/>
      <c r="B1577" s="105"/>
      <c r="D1577" s="97"/>
      <c r="E1577" s="156"/>
      <c r="I1577" s="148"/>
      <c r="J1577" s="148"/>
      <c r="K1577" s="148"/>
      <c r="L1577" s="148"/>
      <c r="M1577" s="148"/>
      <c r="N1577" s="148"/>
      <c r="O1577" s="148"/>
      <c r="AC1577" s="148"/>
      <c r="AD1577" s="94"/>
      <c r="AE1577" s="94"/>
      <c r="AF1577" s="94"/>
      <c r="AG1577" s="94"/>
      <c r="AH1577" s="94"/>
      <c r="AI1577" s="94"/>
      <c r="AJ1577" s="94"/>
      <c r="AK1577" s="94"/>
      <c r="AL1577" s="94"/>
      <c r="AM1577" s="94"/>
      <c r="AN1577" s="94"/>
      <c r="AO1577" s="238"/>
      <c r="AP1577" s="426"/>
      <c r="AQ1577" s="223"/>
    </row>
    <row r="1578" spans="1:43" s="15" customFormat="1">
      <c r="A1578" s="105"/>
      <c r="B1578" s="105"/>
      <c r="D1578" s="97"/>
      <c r="E1578" s="156"/>
      <c r="I1578" s="148"/>
      <c r="J1578" s="148"/>
      <c r="K1578" s="148"/>
      <c r="L1578" s="148"/>
      <c r="M1578" s="148"/>
      <c r="N1578" s="148"/>
      <c r="O1578" s="148"/>
      <c r="AC1578" s="148"/>
      <c r="AD1578" s="94"/>
      <c r="AE1578" s="94"/>
      <c r="AF1578" s="94"/>
      <c r="AG1578" s="94"/>
      <c r="AH1578" s="94"/>
      <c r="AI1578" s="94"/>
      <c r="AJ1578" s="94"/>
      <c r="AK1578" s="94"/>
      <c r="AL1578" s="94"/>
      <c r="AM1578" s="94"/>
      <c r="AN1578" s="94"/>
      <c r="AO1578" s="238"/>
      <c r="AP1578" s="426"/>
      <c r="AQ1578" s="223"/>
    </row>
    <row r="1579" spans="1:43" s="15" customFormat="1">
      <c r="A1579" s="105"/>
      <c r="B1579" s="105"/>
      <c r="D1579" s="97"/>
      <c r="E1579" s="156"/>
      <c r="I1579" s="148"/>
      <c r="J1579" s="148"/>
      <c r="K1579" s="148"/>
      <c r="L1579" s="148"/>
      <c r="M1579" s="148"/>
      <c r="N1579" s="148"/>
      <c r="O1579" s="148"/>
      <c r="AC1579" s="148"/>
      <c r="AD1579" s="94"/>
      <c r="AE1579" s="94"/>
      <c r="AF1579" s="94"/>
      <c r="AG1579" s="94"/>
      <c r="AH1579" s="94"/>
      <c r="AI1579" s="94"/>
      <c r="AJ1579" s="94"/>
      <c r="AK1579" s="94"/>
      <c r="AL1579" s="94"/>
      <c r="AM1579" s="94"/>
      <c r="AN1579" s="94"/>
      <c r="AO1579" s="238"/>
      <c r="AP1579" s="426"/>
      <c r="AQ1579" s="223"/>
    </row>
    <row r="1580" spans="1:43" s="15" customFormat="1">
      <c r="A1580" s="105"/>
      <c r="B1580" s="105"/>
      <c r="D1580" s="97"/>
      <c r="E1580" s="156"/>
      <c r="I1580" s="148"/>
      <c r="J1580" s="148"/>
      <c r="K1580" s="148"/>
      <c r="L1580" s="148"/>
      <c r="M1580" s="148"/>
      <c r="N1580" s="148"/>
      <c r="O1580" s="148"/>
      <c r="AC1580" s="148"/>
      <c r="AD1580" s="94"/>
      <c r="AE1580" s="94"/>
      <c r="AF1580" s="94"/>
      <c r="AG1580" s="94"/>
      <c r="AH1580" s="94"/>
      <c r="AI1580" s="94"/>
      <c r="AJ1580" s="94"/>
      <c r="AK1580" s="94"/>
      <c r="AL1580" s="94"/>
      <c r="AM1580" s="94"/>
      <c r="AN1580" s="94"/>
      <c r="AO1580" s="238"/>
      <c r="AP1580" s="426"/>
      <c r="AQ1580" s="223"/>
    </row>
    <row r="1581" spans="1:43" s="15" customFormat="1">
      <c r="A1581" s="105"/>
      <c r="B1581" s="105"/>
      <c r="D1581" s="97"/>
      <c r="E1581" s="156"/>
      <c r="I1581" s="148"/>
      <c r="J1581" s="148"/>
      <c r="K1581" s="148"/>
      <c r="L1581" s="148"/>
      <c r="M1581" s="148"/>
      <c r="N1581" s="148"/>
      <c r="O1581" s="148"/>
      <c r="AC1581" s="148"/>
      <c r="AD1581" s="94"/>
      <c r="AE1581" s="94"/>
      <c r="AF1581" s="94"/>
      <c r="AG1581" s="94"/>
      <c r="AH1581" s="94"/>
      <c r="AI1581" s="94"/>
      <c r="AJ1581" s="94"/>
      <c r="AK1581" s="94"/>
      <c r="AL1581" s="94"/>
      <c r="AM1581" s="94"/>
      <c r="AN1581" s="94"/>
      <c r="AO1581" s="238"/>
      <c r="AP1581" s="426"/>
      <c r="AQ1581" s="223"/>
    </row>
    <row r="1582" spans="1:43" s="15" customFormat="1">
      <c r="A1582" s="105"/>
      <c r="B1582" s="105"/>
      <c r="D1582" s="97"/>
      <c r="E1582" s="156"/>
      <c r="I1582" s="148"/>
      <c r="J1582" s="148"/>
      <c r="K1582" s="148"/>
      <c r="L1582" s="148"/>
      <c r="M1582" s="148"/>
      <c r="N1582" s="148"/>
      <c r="O1582" s="148"/>
      <c r="AC1582" s="148"/>
      <c r="AD1582" s="94"/>
      <c r="AE1582" s="94"/>
      <c r="AF1582" s="94"/>
      <c r="AG1582" s="94"/>
      <c r="AH1582" s="94"/>
      <c r="AI1582" s="94"/>
      <c r="AJ1582" s="94"/>
      <c r="AK1582" s="94"/>
      <c r="AL1582" s="94"/>
      <c r="AM1582" s="94"/>
      <c r="AN1582" s="94"/>
      <c r="AO1582" s="238"/>
      <c r="AP1582" s="426"/>
      <c r="AQ1582" s="223"/>
    </row>
    <row r="1583" spans="1:43" s="15" customFormat="1">
      <c r="A1583" s="105"/>
      <c r="B1583" s="105"/>
      <c r="D1583" s="97"/>
      <c r="E1583" s="156"/>
      <c r="I1583" s="148"/>
      <c r="J1583" s="148"/>
      <c r="K1583" s="148"/>
      <c r="L1583" s="148"/>
      <c r="M1583" s="148"/>
      <c r="N1583" s="148"/>
      <c r="O1583" s="148"/>
      <c r="AC1583" s="148"/>
      <c r="AD1583" s="94"/>
      <c r="AE1583" s="94"/>
      <c r="AF1583" s="94"/>
      <c r="AG1583" s="94"/>
      <c r="AH1583" s="94"/>
      <c r="AI1583" s="94"/>
      <c r="AJ1583" s="94"/>
      <c r="AK1583" s="94"/>
      <c r="AL1583" s="94"/>
      <c r="AM1583" s="94"/>
      <c r="AN1583" s="94"/>
      <c r="AO1583" s="238"/>
      <c r="AP1583" s="426"/>
      <c r="AQ1583" s="223"/>
    </row>
    <row r="1584" spans="1:43" s="15" customFormat="1">
      <c r="A1584" s="105"/>
      <c r="B1584" s="105"/>
      <c r="D1584" s="97"/>
      <c r="E1584" s="156"/>
      <c r="I1584" s="148"/>
      <c r="J1584" s="148"/>
      <c r="K1584" s="148"/>
      <c r="L1584" s="148"/>
      <c r="M1584" s="148"/>
      <c r="N1584" s="148"/>
      <c r="O1584" s="148"/>
      <c r="AC1584" s="148"/>
      <c r="AD1584" s="94"/>
      <c r="AE1584" s="94"/>
      <c r="AF1584" s="94"/>
      <c r="AG1584" s="94"/>
      <c r="AH1584" s="94"/>
      <c r="AI1584" s="94"/>
      <c r="AJ1584" s="94"/>
      <c r="AK1584" s="94"/>
      <c r="AL1584" s="94"/>
      <c r="AM1584" s="94"/>
      <c r="AN1584" s="94"/>
      <c r="AO1584" s="238"/>
      <c r="AP1584" s="426"/>
      <c r="AQ1584" s="223"/>
    </row>
    <row r="1585" spans="1:43" s="15" customFormat="1">
      <c r="A1585" s="105"/>
      <c r="B1585" s="105"/>
      <c r="D1585" s="97"/>
      <c r="E1585" s="156"/>
      <c r="I1585" s="148"/>
      <c r="J1585" s="148"/>
      <c r="K1585" s="148"/>
      <c r="L1585" s="148"/>
      <c r="M1585" s="148"/>
      <c r="N1585" s="148"/>
      <c r="O1585" s="148"/>
      <c r="AC1585" s="148"/>
      <c r="AD1585" s="94"/>
      <c r="AE1585" s="94"/>
      <c r="AF1585" s="94"/>
      <c r="AG1585" s="94"/>
      <c r="AH1585" s="94"/>
      <c r="AI1585" s="94"/>
      <c r="AJ1585" s="94"/>
      <c r="AK1585" s="94"/>
      <c r="AL1585" s="94"/>
      <c r="AM1585" s="94"/>
      <c r="AN1585" s="94"/>
      <c r="AO1585" s="238"/>
      <c r="AP1585" s="426"/>
      <c r="AQ1585" s="223"/>
    </row>
    <row r="1586" spans="1:43" s="15" customFormat="1">
      <c r="A1586" s="105"/>
      <c r="B1586" s="105"/>
      <c r="D1586" s="97"/>
      <c r="E1586" s="156"/>
      <c r="I1586" s="148"/>
      <c r="J1586" s="148"/>
      <c r="K1586" s="148"/>
      <c r="L1586" s="148"/>
      <c r="M1586" s="148"/>
      <c r="N1586" s="148"/>
      <c r="O1586" s="148"/>
      <c r="AC1586" s="148"/>
      <c r="AD1586" s="94"/>
      <c r="AE1586" s="94"/>
      <c r="AF1586" s="94"/>
      <c r="AG1586" s="94"/>
      <c r="AH1586" s="94"/>
      <c r="AI1586" s="94"/>
      <c r="AJ1586" s="94"/>
      <c r="AK1586" s="94"/>
      <c r="AL1586" s="94"/>
      <c r="AM1586" s="94"/>
      <c r="AN1586" s="94"/>
      <c r="AO1586" s="238"/>
      <c r="AP1586" s="426"/>
      <c r="AQ1586" s="223"/>
    </row>
    <row r="1587" spans="1:43" s="15" customFormat="1">
      <c r="A1587" s="105"/>
      <c r="B1587" s="105"/>
      <c r="D1587" s="97"/>
      <c r="E1587" s="156"/>
      <c r="I1587" s="148"/>
      <c r="J1587" s="148"/>
      <c r="K1587" s="148"/>
      <c r="L1587" s="148"/>
      <c r="M1587" s="148"/>
      <c r="N1587" s="148"/>
      <c r="O1587" s="148"/>
      <c r="AC1587" s="148"/>
      <c r="AD1587" s="94"/>
      <c r="AE1587" s="94"/>
      <c r="AF1587" s="94"/>
      <c r="AG1587" s="94"/>
      <c r="AH1587" s="94"/>
      <c r="AI1587" s="94"/>
      <c r="AJ1587" s="94"/>
      <c r="AK1587" s="94"/>
      <c r="AL1587" s="94"/>
      <c r="AM1587" s="94"/>
      <c r="AN1587" s="94"/>
      <c r="AO1587" s="238"/>
      <c r="AP1587" s="426"/>
      <c r="AQ1587" s="223"/>
    </row>
    <row r="1588" spans="1:43" s="15" customFormat="1">
      <c r="A1588" s="105"/>
      <c r="B1588" s="105"/>
      <c r="D1588" s="97"/>
      <c r="E1588" s="156"/>
      <c r="I1588" s="148"/>
      <c r="J1588" s="148"/>
      <c r="K1588" s="148"/>
      <c r="L1588" s="148"/>
      <c r="M1588" s="148"/>
      <c r="N1588" s="148"/>
      <c r="O1588" s="148"/>
      <c r="AC1588" s="148"/>
      <c r="AD1588" s="94"/>
      <c r="AE1588" s="94"/>
      <c r="AF1588" s="94"/>
      <c r="AG1588" s="94"/>
      <c r="AH1588" s="94"/>
      <c r="AI1588" s="94"/>
      <c r="AJ1588" s="94"/>
      <c r="AK1588" s="94"/>
      <c r="AL1588" s="94"/>
      <c r="AM1588" s="94"/>
      <c r="AN1588" s="94"/>
      <c r="AO1588" s="238"/>
      <c r="AP1588" s="426"/>
      <c r="AQ1588" s="223"/>
    </row>
    <row r="1589" spans="1:43" s="15" customFormat="1">
      <c r="A1589" s="105"/>
      <c r="B1589" s="105"/>
      <c r="D1589" s="97"/>
      <c r="E1589" s="156"/>
      <c r="I1589" s="148"/>
      <c r="J1589" s="148"/>
      <c r="K1589" s="148"/>
      <c r="L1589" s="148"/>
      <c r="M1589" s="148"/>
      <c r="N1589" s="148"/>
      <c r="O1589" s="148"/>
      <c r="AC1589" s="148"/>
      <c r="AD1589" s="94"/>
      <c r="AE1589" s="94"/>
      <c r="AF1589" s="94"/>
      <c r="AG1589" s="94"/>
      <c r="AH1589" s="94"/>
      <c r="AI1589" s="94"/>
      <c r="AJ1589" s="94"/>
      <c r="AK1589" s="94"/>
      <c r="AL1589" s="94"/>
      <c r="AM1589" s="94"/>
      <c r="AN1589" s="94"/>
      <c r="AO1589" s="238"/>
      <c r="AP1589" s="426"/>
      <c r="AQ1589" s="223"/>
    </row>
    <row r="1590" spans="1:43" s="15" customFormat="1">
      <c r="A1590" s="105"/>
      <c r="B1590" s="105"/>
      <c r="D1590" s="97"/>
      <c r="E1590" s="156"/>
      <c r="I1590" s="148"/>
      <c r="J1590" s="148"/>
      <c r="K1590" s="148"/>
      <c r="L1590" s="148"/>
      <c r="M1590" s="148"/>
      <c r="N1590" s="148"/>
      <c r="O1590" s="148"/>
      <c r="AC1590" s="148"/>
      <c r="AD1590" s="94"/>
      <c r="AE1590" s="94"/>
      <c r="AF1590" s="94"/>
      <c r="AG1590" s="94"/>
      <c r="AH1590" s="94"/>
      <c r="AI1590" s="94"/>
      <c r="AJ1590" s="94"/>
      <c r="AK1590" s="94"/>
      <c r="AL1590" s="94"/>
      <c r="AM1590" s="94"/>
      <c r="AN1590" s="94"/>
      <c r="AO1590" s="238"/>
      <c r="AP1590" s="426"/>
      <c r="AQ1590" s="223"/>
    </row>
    <row r="1591" spans="1:43" s="15" customFormat="1">
      <c r="A1591" s="105"/>
      <c r="B1591" s="105"/>
      <c r="D1591" s="97"/>
      <c r="E1591" s="156"/>
      <c r="I1591" s="148"/>
      <c r="J1591" s="148"/>
      <c r="K1591" s="148"/>
      <c r="L1591" s="148"/>
      <c r="M1591" s="148"/>
      <c r="N1591" s="148"/>
      <c r="O1591" s="148"/>
      <c r="AC1591" s="148"/>
      <c r="AD1591" s="94"/>
      <c r="AE1591" s="94"/>
      <c r="AF1591" s="94"/>
      <c r="AG1591" s="94"/>
      <c r="AH1591" s="94"/>
      <c r="AI1591" s="94"/>
      <c r="AJ1591" s="94"/>
      <c r="AK1591" s="94"/>
      <c r="AL1591" s="94"/>
      <c r="AM1591" s="94"/>
      <c r="AN1591" s="94"/>
      <c r="AO1591" s="238"/>
      <c r="AP1591" s="426"/>
      <c r="AQ1591" s="223"/>
    </row>
    <row r="1592" spans="1:43" s="15" customFormat="1">
      <c r="A1592" s="105"/>
      <c r="B1592" s="105"/>
      <c r="D1592" s="97"/>
      <c r="E1592" s="156"/>
      <c r="I1592" s="148"/>
      <c r="J1592" s="148"/>
      <c r="K1592" s="148"/>
      <c r="L1592" s="148"/>
      <c r="M1592" s="148"/>
      <c r="N1592" s="148"/>
      <c r="O1592" s="148"/>
      <c r="AC1592" s="148"/>
      <c r="AD1592" s="94"/>
      <c r="AE1592" s="94"/>
      <c r="AF1592" s="94"/>
      <c r="AG1592" s="94"/>
      <c r="AH1592" s="94"/>
      <c r="AI1592" s="94"/>
      <c r="AJ1592" s="94"/>
      <c r="AK1592" s="94"/>
      <c r="AL1592" s="94"/>
      <c r="AM1592" s="94"/>
      <c r="AN1592" s="94"/>
      <c r="AO1592" s="238"/>
      <c r="AP1592" s="426"/>
      <c r="AQ1592" s="223"/>
    </row>
    <row r="1593" spans="1:43" s="15" customFormat="1">
      <c r="A1593" s="105"/>
      <c r="B1593" s="105"/>
      <c r="D1593" s="97"/>
      <c r="E1593" s="156"/>
      <c r="I1593" s="148"/>
      <c r="J1593" s="148"/>
      <c r="K1593" s="148"/>
      <c r="L1593" s="148"/>
      <c r="M1593" s="148"/>
      <c r="N1593" s="148"/>
      <c r="O1593" s="148"/>
      <c r="AC1593" s="148"/>
      <c r="AD1593" s="94"/>
      <c r="AE1593" s="94"/>
      <c r="AF1593" s="94"/>
      <c r="AG1593" s="94"/>
      <c r="AH1593" s="94"/>
      <c r="AI1593" s="94"/>
      <c r="AJ1593" s="94"/>
      <c r="AK1593" s="94"/>
      <c r="AL1593" s="94"/>
      <c r="AM1593" s="94"/>
      <c r="AN1593" s="94"/>
      <c r="AO1593" s="238"/>
      <c r="AP1593" s="426"/>
      <c r="AQ1593" s="223"/>
    </row>
    <row r="1594" spans="1:43" s="15" customFormat="1">
      <c r="A1594" s="105"/>
      <c r="B1594" s="105"/>
      <c r="D1594" s="97"/>
      <c r="E1594" s="156"/>
      <c r="I1594" s="148"/>
      <c r="J1594" s="148"/>
      <c r="K1594" s="148"/>
      <c r="L1594" s="148"/>
      <c r="M1594" s="148"/>
      <c r="N1594" s="148"/>
      <c r="O1594" s="148"/>
      <c r="AC1594" s="148"/>
      <c r="AD1594" s="94"/>
      <c r="AE1594" s="94"/>
      <c r="AF1594" s="94"/>
      <c r="AG1594" s="94"/>
      <c r="AH1594" s="94"/>
      <c r="AI1594" s="94"/>
      <c r="AJ1594" s="94"/>
      <c r="AK1594" s="94"/>
      <c r="AL1594" s="94"/>
      <c r="AM1594" s="94"/>
      <c r="AN1594" s="94"/>
      <c r="AO1594" s="238"/>
      <c r="AP1594" s="426"/>
      <c r="AQ1594" s="223"/>
    </row>
    <row r="1595" spans="1:43" s="15" customFormat="1">
      <c r="A1595" s="105"/>
      <c r="B1595" s="105"/>
      <c r="D1595" s="97"/>
      <c r="E1595" s="156"/>
      <c r="I1595" s="148"/>
      <c r="J1595" s="148"/>
      <c r="K1595" s="148"/>
      <c r="L1595" s="148"/>
      <c r="M1595" s="148"/>
      <c r="N1595" s="148"/>
      <c r="O1595" s="148"/>
      <c r="AC1595" s="148"/>
      <c r="AD1595" s="94"/>
      <c r="AE1595" s="94"/>
      <c r="AF1595" s="94"/>
      <c r="AG1595" s="94"/>
      <c r="AH1595" s="94"/>
      <c r="AI1595" s="94"/>
      <c r="AJ1595" s="94"/>
      <c r="AK1595" s="94"/>
      <c r="AL1595" s="94"/>
      <c r="AM1595" s="94"/>
      <c r="AN1595" s="94"/>
      <c r="AO1595" s="238"/>
      <c r="AP1595" s="426"/>
      <c r="AQ1595" s="223"/>
    </row>
    <row r="1596" spans="1:43" s="15" customFormat="1">
      <c r="A1596" s="105"/>
      <c r="B1596" s="105"/>
      <c r="D1596" s="97"/>
      <c r="E1596" s="156"/>
      <c r="I1596" s="148"/>
      <c r="J1596" s="148"/>
      <c r="K1596" s="148"/>
      <c r="L1596" s="148"/>
      <c r="M1596" s="148"/>
      <c r="N1596" s="148"/>
      <c r="O1596" s="148"/>
      <c r="AC1596" s="148"/>
      <c r="AD1596" s="94"/>
      <c r="AE1596" s="94"/>
      <c r="AF1596" s="94"/>
      <c r="AG1596" s="94"/>
      <c r="AH1596" s="94"/>
      <c r="AI1596" s="94"/>
      <c r="AJ1596" s="94"/>
      <c r="AK1596" s="94"/>
      <c r="AL1596" s="94"/>
      <c r="AM1596" s="94"/>
      <c r="AN1596" s="94"/>
      <c r="AO1596" s="238"/>
      <c r="AP1596" s="426"/>
      <c r="AQ1596" s="223"/>
    </row>
    <row r="1597" spans="1:43" s="15" customFormat="1">
      <c r="A1597" s="105"/>
      <c r="B1597" s="105"/>
      <c r="D1597" s="97"/>
      <c r="E1597" s="156"/>
      <c r="I1597" s="148"/>
      <c r="J1597" s="148"/>
      <c r="K1597" s="148"/>
      <c r="L1597" s="148"/>
      <c r="M1597" s="148"/>
      <c r="N1597" s="148"/>
      <c r="O1597" s="148"/>
      <c r="AC1597" s="148"/>
      <c r="AD1597" s="94"/>
      <c r="AE1597" s="94"/>
      <c r="AF1597" s="94"/>
      <c r="AG1597" s="94"/>
      <c r="AH1597" s="94"/>
      <c r="AI1597" s="94"/>
      <c r="AJ1597" s="94"/>
      <c r="AK1597" s="94"/>
      <c r="AL1597" s="94"/>
      <c r="AM1597" s="94"/>
      <c r="AN1597" s="94"/>
      <c r="AO1597" s="238"/>
      <c r="AP1597" s="426"/>
      <c r="AQ1597" s="223"/>
    </row>
    <row r="1598" spans="1:43" s="15" customFormat="1">
      <c r="A1598" s="105"/>
      <c r="B1598" s="105"/>
      <c r="D1598" s="97"/>
      <c r="E1598" s="156"/>
      <c r="I1598" s="148"/>
      <c r="J1598" s="148"/>
      <c r="K1598" s="148"/>
      <c r="L1598" s="148"/>
      <c r="M1598" s="148"/>
      <c r="N1598" s="148"/>
      <c r="O1598" s="148"/>
      <c r="AC1598" s="148"/>
      <c r="AD1598" s="94"/>
      <c r="AE1598" s="94"/>
      <c r="AF1598" s="94"/>
      <c r="AG1598" s="94"/>
      <c r="AH1598" s="94"/>
      <c r="AI1598" s="94"/>
      <c r="AJ1598" s="94"/>
      <c r="AK1598" s="94"/>
      <c r="AL1598" s="94"/>
      <c r="AM1598" s="94"/>
      <c r="AN1598" s="94"/>
      <c r="AO1598" s="238"/>
      <c r="AP1598" s="426"/>
      <c r="AQ1598" s="223"/>
    </row>
    <row r="1599" spans="1:43" s="15" customFormat="1">
      <c r="A1599" s="105"/>
      <c r="B1599" s="105"/>
      <c r="D1599" s="97"/>
      <c r="E1599" s="156"/>
      <c r="I1599" s="148"/>
      <c r="J1599" s="148"/>
      <c r="K1599" s="148"/>
      <c r="L1599" s="148"/>
      <c r="M1599" s="148"/>
      <c r="N1599" s="148"/>
      <c r="O1599" s="148"/>
      <c r="AC1599" s="148"/>
      <c r="AD1599" s="94"/>
      <c r="AE1599" s="94"/>
      <c r="AF1599" s="94"/>
      <c r="AG1599" s="94"/>
      <c r="AH1599" s="94"/>
      <c r="AI1599" s="94"/>
      <c r="AJ1599" s="94"/>
      <c r="AK1599" s="94"/>
      <c r="AL1599" s="94"/>
      <c r="AM1599" s="94"/>
      <c r="AN1599" s="94"/>
      <c r="AO1599" s="238"/>
      <c r="AP1599" s="426"/>
      <c r="AQ1599" s="223"/>
    </row>
    <row r="1600" spans="1:43" s="15" customFormat="1">
      <c r="A1600" s="105"/>
      <c r="B1600" s="105"/>
      <c r="D1600" s="97"/>
      <c r="E1600" s="156"/>
      <c r="I1600" s="148"/>
      <c r="J1600" s="148"/>
      <c r="K1600" s="148"/>
      <c r="L1600" s="148"/>
      <c r="M1600" s="148"/>
      <c r="N1600" s="148"/>
      <c r="O1600" s="148"/>
      <c r="AC1600" s="148"/>
      <c r="AD1600" s="94"/>
      <c r="AE1600" s="94"/>
      <c r="AF1600" s="94"/>
      <c r="AG1600" s="94"/>
      <c r="AH1600" s="94"/>
      <c r="AI1600" s="94"/>
      <c r="AJ1600" s="94"/>
      <c r="AK1600" s="94"/>
      <c r="AL1600" s="94"/>
      <c r="AM1600" s="94"/>
      <c r="AN1600" s="94"/>
      <c r="AO1600" s="238"/>
      <c r="AP1600" s="426"/>
      <c r="AQ1600" s="223"/>
    </row>
    <row r="1601" spans="1:43" s="15" customFormat="1">
      <c r="A1601" s="105"/>
      <c r="B1601" s="105"/>
      <c r="D1601" s="97"/>
      <c r="E1601" s="156"/>
      <c r="I1601" s="148"/>
      <c r="J1601" s="148"/>
      <c r="K1601" s="148"/>
      <c r="L1601" s="148"/>
      <c r="M1601" s="148"/>
      <c r="N1601" s="148"/>
      <c r="O1601" s="148"/>
      <c r="AC1601" s="148"/>
      <c r="AD1601" s="94"/>
      <c r="AE1601" s="94"/>
      <c r="AF1601" s="94"/>
      <c r="AG1601" s="94"/>
      <c r="AH1601" s="94"/>
      <c r="AI1601" s="94"/>
      <c r="AJ1601" s="94"/>
      <c r="AK1601" s="94"/>
      <c r="AL1601" s="94"/>
      <c r="AM1601" s="94"/>
      <c r="AN1601" s="94"/>
      <c r="AO1601" s="238"/>
      <c r="AP1601" s="426"/>
      <c r="AQ1601" s="223"/>
    </row>
    <row r="1602" spans="1:43" s="15" customFormat="1">
      <c r="A1602" s="105"/>
      <c r="B1602" s="105"/>
      <c r="D1602" s="97"/>
      <c r="E1602" s="156"/>
      <c r="I1602" s="148"/>
      <c r="J1602" s="148"/>
      <c r="K1602" s="148"/>
      <c r="L1602" s="148"/>
      <c r="M1602" s="148"/>
      <c r="N1602" s="148"/>
      <c r="O1602" s="148"/>
      <c r="AC1602" s="148"/>
      <c r="AD1602" s="94"/>
      <c r="AE1602" s="94"/>
      <c r="AF1602" s="94"/>
      <c r="AG1602" s="94"/>
      <c r="AH1602" s="94"/>
      <c r="AI1602" s="94"/>
      <c r="AJ1602" s="94"/>
      <c r="AK1602" s="94"/>
      <c r="AL1602" s="94"/>
      <c r="AM1602" s="94"/>
      <c r="AN1602" s="94"/>
      <c r="AO1602" s="238"/>
      <c r="AP1602" s="426"/>
      <c r="AQ1602" s="223"/>
    </row>
    <row r="1603" spans="1:43" s="15" customFormat="1">
      <c r="A1603" s="105"/>
      <c r="B1603" s="105"/>
      <c r="D1603" s="97"/>
      <c r="E1603" s="156"/>
      <c r="I1603" s="148"/>
      <c r="J1603" s="148"/>
      <c r="K1603" s="148"/>
      <c r="L1603" s="148"/>
      <c r="M1603" s="148"/>
      <c r="N1603" s="148"/>
      <c r="O1603" s="148"/>
      <c r="AC1603" s="148"/>
      <c r="AD1603" s="94"/>
      <c r="AE1603" s="94"/>
      <c r="AF1603" s="94"/>
      <c r="AG1603" s="94"/>
      <c r="AH1603" s="94"/>
      <c r="AI1603" s="94"/>
      <c r="AJ1603" s="94"/>
      <c r="AK1603" s="94"/>
      <c r="AL1603" s="94"/>
      <c r="AM1603" s="94"/>
      <c r="AN1603" s="94"/>
      <c r="AO1603" s="238"/>
      <c r="AP1603" s="426"/>
      <c r="AQ1603" s="223"/>
    </row>
    <row r="1604" spans="1:43" s="15" customFormat="1">
      <c r="A1604" s="105"/>
      <c r="B1604" s="105"/>
      <c r="D1604" s="97"/>
      <c r="E1604" s="156"/>
      <c r="I1604" s="148"/>
      <c r="J1604" s="148"/>
      <c r="K1604" s="148"/>
      <c r="L1604" s="148"/>
      <c r="M1604" s="148"/>
      <c r="N1604" s="148"/>
      <c r="O1604" s="148"/>
      <c r="AC1604" s="148"/>
      <c r="AD1604" s="94"/>
      <c r="AE1604" s="94"/>
      <c r="AF1604" s="94"/>
      <c r="AG1604" s="94"/>
      <c r="AH1604" s="94"/>
      <c r="AI1604" s="94"/>
      <c r="AJ1604" s="94"/>
      <c r="AK1604" s="94"/>
      <c r="AL1604" s="94"/>
      <c r="AM1604" s="94"/>
      <c r="AN1604" s="94"/>
      <c r="AO1604" s="238"/>
      <c r="AP1604" s="426"/>
      <c r="AQ1604" s="223"/>
    </row>
    <row r="1605" spans="1:43" s="15" customFormat="1">
      <c r="A1605" s="105"/>
      <c r="B1605" s="105"/>
      <c r="D1605" s="97"/>
      <c r="E1605" s="156"/>
      <c r="I1605" s="148"/>
      <c r="J1605" s="148"/>
      <c r="K1605" s="148"/>
      <c r="L1605" s="148"/>
      <c r="M1605" s="148"/>
      <c r="N1605" s="148"/>
      <c r="O1605" s="148"/>
      <c r="AC1605" s="148"/>
      <c r="AD1605" s="94"/>
      <c r="AE1605" s="94"/>
      <c r="AF1605" s="94"/>
      <c r="AG1605" s="94"/>
      <c r="AH1605" s="94"/>
      <c r="AI1605" s="94"/>
      <c r="AJ1605" s="94"/>
      <c r="AK1605" s="94"/>
      <c r="AL1605" s="94"/>
      <c r="AM1605" s="94"/>
      <c r="AN1605" s="94"/>
      <c r="AO1605" s="238"/>
      <c r="AP1605" s="426"/>
      <c r="AQ1605" s="223"/>
    </row>
    <row r="1606" spans="1:43" s="15" customFormat="1">
      <c r="A1606" s="105"/>
      <c r="B1606" s="105"/>
      <c r="D1606" s="97"/>
      <c r="E1606" s="156"/>
      <c r="I1606" s="148"/>
      <c r="J1606" s="148"/>
      <c r="K1606" s="148"/>
      <c r="L1606" s="148"/>
      <c r="M1606" s="148"/>
      <c r="N1606" s="148"/>
      <c r="O1606" s="148"/>
      <c r="AC1606" s="148"/>
      <c r="AD1606" s="94"/>
      <c r="AE1606" s="94"/>
      <c r="AF1606" s="94"/>
      <c r="AG1606" s="94"/>
      <c r="AH1606" s="94"/>
      <c r="AI1606" s="94"/>
      <c r="AJ1606" s="94"/>
      <c r="AK1606" s="94"/>
      <c r="AL1606" s="94"/>
      <c r="AM1606" s="94"/>
      <c r="AN1606" s="94"/>
      <c r="AO1606" s="238"/>
      <c r="AP1606" s="426"/>
      <c r="AQ1606" s="223"/>
    </row>
    <row r="1607" spans="1:43" s="15" customFormat="1">
      <c r="A1607" s="105"/>
      <c r="B1607" s="105"/>
      <c r="D1607" s="97"/>
      <c r="E1607" s="156"/>
      <c r="I1607" s="148"/>
      <c r="J1607" s="148"/>
      <c r="K1607" s="148"/>
      <c r="L1607" s="148"/>
      <c r="M1607" s="148"/>
      <c r="N1607" s="148"/>
      <c r="O1607" s="148"/>
      <c r="AC1607" s="148"/>
      <c r="AD1607" s="94"/>
      <c r="AE1607" s="94"/>
      <c r="AF1607" s="94"/>
      <c r="AG1607" s="94"/>
      <c r="AH1607" s="94"/>
      <c r="AI1607" s="94"/>
      <c r="AJ1607" s="94"/>
      <c r="AK1607" s="94"/>
      <c r="AL1607" s="94"/>
      <c r="AM1607" s="94"/>
      <c r="AN1607" s="94"/>
      <c r="AO1607" s="238"/>
      <c r="AP1607" s="426"/>
      <c r="AQ1607" s="223"/>
    </row>
    <row r="1608" spans="1:43" s="15" customFormat="1">
      <c r="A1608" s="105"/>
      <c r="B1608" s="105"/>
      <c r="D1608" s="97"/>
      <c r="E1608" s="156"/>
      <c r="I1608" s="148"/>
      <c r="J1608" s="148"/>
      <c r="K1608" s="148"/>
      <c r="L1608" s="148"/>
      <c r="M1608" s="148"/>
      <c r="N1608" s="148"/>
      <c r="O1608" s="148"/>
      <c r="AC1608" s="148"/>
      <c r="AD1608" s="94"/>
      <c r="AE1608" s="94"/>
      <c r="AF1608" s="94"/>
      <c r="AG1608" s="94"/>
      <c r="AH1608" s="94"/>
      <c r="AI1608" s="94"/>
      <c r="AJ1608" s="94"/>
      <c r="AK1608" s="94"/>
      <c r="AL1608" s="94"/>
      <c r="AM1608" s="94"/>
      <c r="AN1608" s="94"/>
      <c r="AO1608" s="238"/>
      <c r="AP1608" s="426"/>
      <c r="AQ1608" s="223"/>
    </row>
    <row r="1609" spans="1:43" s="15" customFormat="1">
      <c r="A1609" s="105"/>
      <c r="B1609" s="105"/>
      <c r="D1609" s="97"/>
      <c r="E1609" s="156"/>
      <c r="I1609" s="148"/>
      <c r="J1609" s="148"/>
      <c r="K1609" s="148"/>
      <c r="L1609" s="148"/>
      <c r="M1609" s="148"/>
      <c r="N1609" s="148"/>
      <c r="O1609" s="148"/>
      <c r="AC1609" s="148"/>
      <c r="AD1609" s="94"/>
      <c r="AE1609" s="94"/>
      <c r="AF1609" s="94"/>
      <c r="AG1609" s="94"/>
      <c r="AH1609" s="94"/>
      <c r="AI1609" s="94"/>
      <c r="AJ1609" s="94"/>
      <c r="AK1609" s="94"/>
      <c r="AL1609" s="94"/>
      <c r="AM1609" s="94"/>
      <c r="AN1609" s="94"/>
      <c r="AO1609" s="238"/>
      <c r="AP1609" s="426"/>
      <c r="AQ1609" s="223"/>
    </row>
    <row r="1610" spans="1:43" s="15" customFormat="1">
      <c r="A1610" s="105"/>
      <c r="B1610" s="105"/>
      <c r="D1610" s="97"/>
      <c r="E1610" s="156"/>
      <c r="I1610" s="148"/>
      <c r="J1610" s="148"/>
      <c r="K1610" s="148"/>
      <c r="L1610" s="148"/>
      <c r="M1610" s="148"/>
      <c r="N1610" s="148"/>
      <c r="O1610" s="148"/>
      <c r="AC1610" s="148"/>
      <c r="AD1610" s="94"/>
      <c r="AE1610" s="94"/>
      <c r="AF1610" s="94"/>
      <c r="AG1610" s="94"/>
      <c r="AH1610" s="94"/>
      <c r="AI1610" s="94"/>
      <c r="AJ1610" s="94"/>
      <c r="AK1610" s="94"/>
      <c r="AL1610" s="94"/>
      <c r="AM1610" s="94"/>
      <c r="AN1610" s="94"/>
      <c r="AO1610" s="238"/>
      <c r="AP1610" s="426"/>
      <c r="AQ1610" s="223"/>
    </row>
    <row r="1611" spans="1:43" s="15" customFormat="1">
      <c r="A1611" s="105"/>
      <c r="B1611" s="105"/>
      <c r="D1611" s="97"/>
      <c r="E1611" s="156"/>
      <c r="I1611" s="148"/>
      <c r="J1611" s="148"/>
      <c r="K1611" s="148"/>
      <c r="L1611" s="148"/>
      <c r="M1611" s="148"/>
      <c r="N1611" s="148"/>
      <c r="O1611" s="148"/>
      <c r="AC1611" s="148"/>
      <c r="AD1611" s="94"/>
      <c r="AE1611" s="94"/>
      <c r="AF1611" s="94"/>
      <c r="AG1611" s="94"/>
      <c r="AH1611" s="94"/>
      <c r="AI1611" s="94"/>
      <c r="AJ1611" s="94"/>
      <c r="AK1611" s="94"/>
      <c r="AL1611" s="94"/>
      <c r="AM1611" s="94"/>
      <c r="AN1611" s="94"/>
      <c r="AO1611" s="238"/>
      <c r="AP1611" s="426"/>
      <c r="AQ1611" s="223"/>
    </row>
    <row r="1612" spans="1:43" s="15" customFormat="1">
      <c r="A1612" s="105"/>
      <c r="B1612" s="105"/>
      <c r="D1612" s="97"/>
      <c r="E1612" s="156"/>
      <c r="I1612" s="148"/>
      <c r="J1612" s="148"/>
      <c r="K1612" s="148"/>
      <c r="L1612" s="148"/>
      <c r="M1612" s="148"/>
      <c r="N1612" s="148"/>
      <c r="O1612" s="148"/>
      <c r="AC1612" s="148"/>
      <c r="AD1612" s="94"/>
      <c r="AE1612" s="94"/>
      <c r="AF1612" s="94"/>
      <c r="AG1612" s="94"/>
      <c r="AH1612" s="94"/>
      <c r="AI1612" s="94"/>
      <c r="AJ1612" s="94"/>
      <c r="AK1612" s="94"/>
      <c r="AL1612" s="94"/>
      <c r="AM1612" s="94"/>
      <c r="AN1612" s="94"/>
      <c r="AO1612" s="238"/>
      <c r="AP1612" s="426"/>
      <c r="AQ1612" s="223"/>
    </row>
    <row r="1613" spans="1:43" s="15" customFormat="1">
      <c r="A1613" s="105"/>
      <c r="B1613" s="105"/>
      <c r="D1613" s="97"/>
      <c r="E1613" s="156"/>
      <c r="I1613" s="148"/>
      <c r="J1613" s="148"/>
      <c r="K1613" s="148"/>
      <c r="L1613" s="148"/>
      <c r="M1613" s="148"/>
      <c r="N1613" s="148"/>
      <c r="O1613" s="148"/>
      <c r="AC1613" s="148"/>
      <c r="AD1613" s="94"/>
      <c r="AE1613" s="94"/>
      <c r="AF1613" s="94"/>
      <c r="AG1613" s="94"/>
      <c r="AH1613" s="94"/>
      <c r="AI1613" s="94"/>
      <c r="AJ1613" s="94"/>
      <c r="AK1613" s="94"/>
      <c r="AL1613" s="94"/>
      <c r="AM1613" s="94"/>
      <c r="AN1613" s="94"/>
      <c r="AO1613" s="238"/>
      <c r="AP1613" s="426"/>
      <c r="AQ1613" s="223"/>
    </row>
    <row r="1614" spans="1:43" s="15" customFormat="1">
      <c r="A1614" s="105"/>
      <c r="B1614" s="105"/>
      <c r="D1614" s="97"/>
      <c r="E1614" s="156"/>
      <c r="I1614" s="148"/>
      <c r="J1614" s="148"/>
      <c r="K1614" s="148"/>
      <c r="L1614" s="148"/>
      <c r="M1614" s="148"/>
      <c r="N1614" s="148"/>
      <c r="O1614" s="148"/>
      <c r="AC1614" s="148"/>
      <c r="AD1614" s="94"/>
      <c r="AE1614" s="94"/>
      <c r="AF1614" s="94"/>
      <c r="AG1614" s="94"/>
      <c r="AH1614" s="94"/>
      <c r="AI1614" s="94"/>
      <c r="AJ1614" s="94"/>
      <c r="AK1614" s="94"/>
      <c r="AL1614" s="94"/>
      <c r="AM1614" s="94"/>
      <c r="AN1614" s="94"/>
      <c r="AO1614" s="238"/>
      <c r="AP1614" s="426"/>
      <c r="AQ1614" s="223"/>
    </row>
    <row r="1615" spans="1:43" s="15" customFormat="1">
      <c r="A1615" s="105"/>
      <c r="B1615" s="105"/>
      <c r="D1615" s="97"/>
      <c r="E1615" s="156"/>
      <c r="I1615" s="148"/>
      <c r="J1615" s="148"/>
      <c r="K1615" s="148"/>
      <c r="L1615" s="148"/>
      <c r="M1615" s="148"/>
      <c r="N1615" s="148"/>
      <c r="O1615" s="148"/>
      <c r="AC1615" s="148"/>
      <c r="AD1615" s="94"/>
      <c r="AE1615" s="94"/>
      <c r="AF1615" s="94"/>
      <c r="AG1615" s="94"/>
      <c r="AH1615" s="94"/>
      <c r="AI1615" s="94"/>
      <c r="AJ1615" s="94"/>
      <c r="AK1615" s="94"/>
      <c r="AL1615" s="94"/>
      <c r="AM1615" s="94"/>
      <c r="AN1615" s="94"/>
      <c r="AO1615" s="238"/>
      <c r="AP1615" s="426"/>
      <c r="AQ1615" s="223"/>
    </row>
    <row r="1616" spans="1:43" s="15" customFormat="1">
      <c r="A1616" s="105"/>
      <c r="B1616" s="105"/>
      <c r="D1616" s="97"/>
      <c r="E1616" s="156"/>
      <c r="I1616" s="148"/>
      <c r="J1616" s="148"/>
      <c r="K1616" s="148"/>
      <c r="L1616" s="148"/>
      <c r="M1616" s="148"/>
      <c r="N1616" s="148"/>
      <c r="O1616" s="148"/>
      <c r="AC1616" s="148"/>
      <c r="AD1616" s="94"/>
      <c r="AE1616" s="94"/>
      <c r="AF1616" s="94"/>
      <c r="AG1616" s="94"/>
      <c r="AH1616" s="94"/>
      <c r="AI1616" s="94"/>
      <c r="AJ1616" s="94"/>
      <c r="AK1616" s="94"/>
      <c r="AL1616" s="94"/>
      <c r="AM1616" s="94"/>
      <c r="AN1616" s="94"/>
      <c r="AO1616" s="238"/>
      <c r="AP1616" s="426"/>
      <c r="AQ1616" s="223"/>
    </row>
    <row r="1617" spans="1:43" s="15" customFormat="1">
      <c r="A1617" s="105"/>
      <c r="B1617" s="105"/>
      <c r="D1617" s="97"/>
      <c r="E1617" s="156"/>
      <c r="I1617" s="148"/>
      <c r="J1617" s="148"/>
      <c r="K1617" s="148"/>
      <c r="L1617" s="148"/>
      <c r="M1617" s="148"/>
      <c r="N1617" s="148"/>
      <c r="O1617" s="148"/>
      <c r="AC1617" s="148"/>
      <c r="AD1617" s="94"/>
      <c r="AE1617" s="94"/>
      <c r="AF1617" s="94"/>
      <c r="AG1617" s="94"/>
      <c r="AH1617" s="94"/>
      <c r="AI1617" s="94"/>
      <c r="AJ1617" s="94"/>
      <c r="AK1617" s="94"/>
      <c r="AL1617" s="94"/>
      <c r="AM1617" s="94"/>
      <c r="AN1617" s="94"/>
      <c r="AO1617" s="238"/>
      <c r="AP1617" s="426"/>
      <c r="AQ1617" s="223"/>
    </row>
    <row r="1618" spans="1:43" s="15" customFormat="1">
      <c r="A1618" s="105"/>
      <c r="B1618" s="105"/>
      <c r="D1618" s="97"/>
      <c r="E1618" s="156"/>
      <c r="I1618" s="148"/>
      <c r="J1618" s="148"/>
      <c r="K1618" s="148"/>
      <c r="L1618" s="148"/>
      <c r="M1618" s="148"/>
      <c r="N1618" s="148"/>
      <c r="O1618" s="148"/>
      <c r="AC1618" s="148"/>
      <c r="AD1618" s="94"/>
      <c r="AE1618" s="94"/>
      <c r="AF1618" s="94"/>
      <c r="AG1618" s="94"/>
      <c r="AH1618" s="94"/>
      <c r="AI1618" s="94"/>
      <c r="AJ1618" s="94"/>
      <c r="AK1618" s="94"/>
      <c r="AL1618" s="94"/>
      <c r="AM1618" s="94"/>
      <c r="AN1618" s="94"/>
      <c r="AO1618" s="238"/>
      <c r="AP1618" s="426"/>
      <c r="AQ1618" s="223"/>
    </row>
    <row r="1619" spans="1:43" s="15" customFormat="1">
      <c r="A1619" s="105"/>
      <c r="B1619" s="105"/>
      <c r="D1619" s="97"/>
      <c r="E1619" s="156"/>
      <c r="I1619" s="148"/>
      <c r="J1619" s="148"/>
      <c r="K1619" s="148"/>
      <c r="L1619" s="148"/>
      <c r="M1619" s="148"/>
      <c r="N1619" s="148"/>
      <c r="O1619" s="148"/>
      <c r="AC1619" s="148"/>
      <c r="AD1619" s="94"/>
      <c r="AE1619" s="94"/>
      <c r="AF1619" s="94"/>
      <c r="AG1619" s="94"/>
      <c r="AH1619" s="94"/>
      <c r="AI1619" s="94"/>
      <c r="AJ1619" s="94"/>
      <c r="AK1619" s="94"/>
      <c r="AL1619" s="94"/>
      <c r="AM1619" s="94"/>
      <c r="AN1619" s="94"/>
      <c r="AO1619" s="238"/>
      <c r="AP1619" s="426"/>
      <c r="AQ1619" s="223"/>
    </row>
    <row r="1620" spans="1:43" s="15" customFormat="1">
      <c r="A1620" s="105"/>
      <c r="B1620" s="105"/>
      <c r="D1620" s="97"/>
      <c r="E1620" s="156"/>
      <c r="I1620" s="148"/>
      <c r="J1620" s="148"/>
      <c r="K1620" s="148"/>
      <c r="L1620" s="148"/>
      <c r="M1620" s="148"/>
      <c r="N1620" s="148"/>
      <c r="O1620" s="148"/>
      <c r="AC1620" s="148"/>
      <c r="AD1620" s="94"/>
      <c r="AE1620" s="94"/>
      <c r="AF1620" s="94"/>
      <c r="AG1620" s="94"/>
      <c r="AH1620" s="94"/>
      <c r="AI1620" s="94"/>
      <c r="AJ1620" s="94"/>
      <c r="AK1620" s="94"/>
      <c r="AL1620" s="94"/>
      <c r="AM1620" s="94"/>
      <c r="AN1620" s="94"/>
      <c r="AO1620" s="238"/>
      <c r="AP1620" s="426"/>
      <c r="AQ1620" s="223"/>
    </row>
    <row r="1621" spans="1:43" s="15" customFormat="1">
      <c r="A1621" s="105"/>
      <c r="B1621" s="105"/>
      <c r="D1621" s="97"/>
      <c r="E1621" s="156"/>
      <c r="I1621" s="148"/>
      <c r="J1621" s="148"/>
      <c r="K1621" s="148"/>
      <c r="L1621" s="148"/>
      <c r="M1621" s="148"/>
      <c r="N1621" s="148"/>
      <c r="O1621" s="148"/>
      <c r="AC1621" s="148"/>
      <c r="AD1621" s="94"/>
      <c r="AE1621" s="94"/>
      <c r="AF1621" s="94"/>
      <c r="AG1621" s="94"/>
      <c r="AH1621" s="94"/>
      <c r="AI1621" s="94"/>
      <c r="AJ1621" s="94"/>
      <c r="AK1621" s="94"/>
      <c r="AL1621" s="94"/>
      <c r="AM1621" s="94"/>
      <c r="AN1621" s="94"/>
      <c r="AO1621" s="238"/>
      <c r="AP1621" s="426"/>
      <c r="AQ1621" s="223"/>
    </row>
    <row r="1622" spans="1:43" s="15" customFormat="1">
      <c r="A1622" s="105"/>
      <c r="B1622" s="105"/>
      <c r="D1622" s="97"/>
      <c r="E1622" s="156"/>
      <c r="I1622" s="148"/>
      <c r="J1622" s="148"/>
      <c r="K1622" s="148"/>
      <c r="L1622" s="148"/>
      <c r="M1622" s="148"/>
      <c r="N1622" s="148"/>
      <c r="O1622" s="148"/>
      <c r="AC1622" s="148"/>
      <c r="AD1622" s="94"/>
      <c r="AE1622" s="94"/>
      <c r="AF1622" s="94"/>
      <c r="AG1622" s="94"/>
      <c r="AH1622" s="94"/>
      <c r="AI1622" s="94"/>
      <c r="AJ1622" s="94"/>
      <c r="AK1622" s="94"/>
      <c r="AL1622" s="94"/>
      <c r="AM1622" s="94"/>
      <c r="AN1622" s="94"/>
      <c r="AO1622" s="238"/>
      <c r="AP1622" s="426"/>
      <c r="AQ1622" s="223"/>
    </row>
    <row r="1623" spans="1:43" s="15" customFormat="1">
      <c r="A1623" s="105"/>
      <c r="B1623" s="105"/>
      <c r="D1623" s="97"/>
      <c r="E1623" s="156"/>
      <c r="I1623" s="148"/>
      <c r="J1623" s="148"/>
      <c r="K1623" s="148"/>
      <c r="L1623" s="148"/>
      <c r="M1623" s="148"/>
      <c r="N1623" s="148"/>
      <c r="O1623" s="148"/>
      <c r="AC1623" s="148"/>
      <c r="AD1623" s="94"/>
      <c r="AE1623" s="94"/>
      <c r="AF1623" s="94"/>
      <c r="AG1623" s="94"/>
      <c r="AH1623" s="94"/>
      <c r="AI1623" s="94"/>
      <c r="AJ1623" s="94"/>
      <c r="AK1623" s="94"/>
      <c r="AL1623" s="94"/>
      <c r="AM1623" s="94"/>
      <c r="AN1623" s="94"/>
      <c r="AO1623" s="238"/>
      <c r="AP1623" s="426"/>
      <c r="AQ1623" s="223"/>
    </row>
    <row r="1624" spans="1:43" s="15" customFormat="1">
      <c r="A1624" s="105"/>
      <c r="B1624" s="105"/>
      <c r="D1624" s="97"/>
      <c r="E1624" s="156"/>
      <c r="I1624" s="148"/>
      <c r="J1624" s="148"/>
      <c r="K1624" s="148"/>
      <c r="L1624" s="148"/>
      <c r="M1624" s="148"/>
      <c r="N1624" s="148"/>
      <c r="O1624" s="148"/>
      <c r="AC1624" s="148"/>
      <c r="AD1624" s="94"/>
      <c r="AE1624" s="94"/>
      <c r="AF1624" s="94"/>
      <c r="AG1624" s="94"/>
      <c r="AH1624" s="94"/>
      <c r="AI1624" s="94"/>
      <c r="AJ1624" s="94"/>
      <c r="AK1624" s="94"/>
      <c r="AL1624" s="94"/>
      <c r="AM1624" s="94"/>
      <c r="AN1624" s="94"/>
      <c r="AO1624" s="238"/>
      <c r="AP1624" s="426"/>
      <c r="AQ1624" s="223"/>
    </row>
    <row r="1625" spans="1:43" s="15" customFormat="1">
      <c r="A1625" s="105"/>
      <c r="B1625" s="105"/>
      <c r="D1625" s="97"/>
      <c r="E1625" s="156"/>
      <c r="I1625" s="148"/>
      <c r="J1625" s="148"/>
      <c r="K1625" s="148"/>
      <c r="L1625" s="148"/>
      <c r="M1625" s="148"/>
      <c r="N1625" s="148"/>
      <c r="O1625" s="148"/>
      <c r="AC1625" s="148"/>
      <c r="AD1625" s="94"/>
      <c r="AE1625" s="94"/>
      <c r="AF1625" s="94"/>
      <c r="AG1625" s="94"/>
      <c r="AH1625" s="94"/>
      <c r="AI1625" s="94"/>
      <c r="AJ1625" s="94"/>
      <c r="AK1625" s="94"/>
      <c r="AL1625" s="94"/>
      <c r="AM1625" s="94"/>
      <c r="AN1625" s="94"/>
      <c r="AO1625" s="238"/>
      <c r="AP1625" s="426"/>
      <c r="AQ1625" s="223"/>
    </row>
    <row r="1626" spans="1:43" s="15" customFormat="1">
      <c r="A1626" s="105"/>
      <c r="B1626" s="105"/>
      <c r="D1626" s="97"/>
      <c r="E1626" s="156"/>
      <c r="I1626" s="148"/>
      <c r="J1626" s="148"/>
      <c r="K1626" s="148"/>
      <c r="L1626" s="148"/>
      <c r="M1626" s="148"/>
      <c r="N1626" s="148"/>
      <c r="O1626" s="148"/>
      <c r="AC1626" s="148"/>
      <c r="AD1626" s="94"/>
      <c r="AE1626" s="94"/>
      <c r="AF1626" s="94"/>
      <c r="AG1626" s="94"/>
      <c r="AH1626" s="94"/>
      <c r="AI1626" s="94"/>
      <c r="AJ1626" s="94"/>
      <c r="AK1626" s="94"/>
      <c r="AL1626" s="94"/>
      <c r="AM1626" s="94"/>
      <c r="AN1626" s="94"/>
      <c r="AO1626" s="238"/>
      <c r="AP1626" s="426"/>
      <c r="AQ1626" s="223"/>
    </row>
    <row r="1627" spans="1:43" s="15" customFormat="1">
      <c r="A1627" s="105"/>
      <c r="B1627" s="105"/>
      <c r="D1627" s="97"/>
      <c r="E1627" s="156"/>
      <c r="I1627" s="148"/>
      <c r="J1627" s="148"/>
      <c r="K1627" s="148"/>
      <c r="L1627" s="148"/>
      <c r="M1627" s="148"/>
      <c r="N1627" s="148"/>
      <c r="O1627" s="148"/>
      <c r="AC1627" s="148"/>
      <c r="AD1627" s="94"/>
      <c r="AE1627" s="94"/>
      <c r="AF1627" s="94"/>
      <c r="AG1627" s="94"/>
      <c r="AH1627" s="94"/>
      <c r="AI1627" s="94"/>
      <c r="AJ1627" s="94"/>
      <c r="AK1627" s="94"/>
      <c r="AL1627" s="94"/>
      <c r="AM1627" s="94"/>
      <c r="AN1627" s="94"/>
      <c r="AO1627" s="238"/>
      <c r="AP1627" s="426"/>
      <c r="AQ1627" s="223"/>
    </row>
    <row r="1628" spans="1:43" s="15" customFormat="1">
      <c r="A1628" s="105"/>
      <c r="B1628" s="105"/>
      <c r="D1628" s="97"/>
      <c r="E1628" s="156"/>
      <c r="I1628" s="148"/>
      <c r="J1628" s="148"/>
      <c r="K1628" s="148"/>
      <c r="L1628" s="148"/>
      <c r="M1628" s="148"/>
      <c r="N1628" s="148"/>
      <c r="O1628" s="148"/>
      <c r="AC1628" s="148"/>
      <c r="AD1628" s="94"/>
      <c r="AE1628" s="94"/>
      <c r="AF1628" s="94"/>
      <c r="AG1628" s="94"/>
      <c r="AH1628" s="94"/>
      <c r="AI1628" s="94"/>
      <c r="AJ1628" s="94"/>
      <c r="AK1628" s="94"/>
      <c r="AL1628" s="94"/>
      <c r="AM1628" s="94"/>
      <c r="AN1628" s="94"/>
      <c r="AO1628" s="238"/>
      <c r="AP1628" s="426"/>
      <c r="AQ1628" s="223"/>
    </row>
    <row r="1629" spans="1:43" s="15" customFormat="1">
      <c r="A1629" s="105"/>
      <c r="B1629" s="105"/>
      <c r="D1629" s="97"/>
      <c r="E1629" s="156"/>
      <c r="I1629" s="148"/>
      <c r="J1629" s="148"/>
      <c r="K1629" s="148"/>
      <c r="L1629" s="148"/>
      <c r="M1629" s="148"/>
      <c r="N1629" s="148"/>
      <c r="O1629" s="148"/>
      <c r="AC1629" s="148"/>
      <c r="AD1629" s="94"/>
      <c r="AE1629" s="94"/>
      <c r="AF1629" s="94"/>
      <c r="AG1629" s="94"/>
      <c r="AH1629" s="94"/>
      <c r="AI1629" s="94"/>
      <c r="AJ1629" s="94"/>
      <c r="AK1629" s="94"/>
      <c r="AL1629" s="94"/>
      <c r="AM1629" s="94"/>
      <c r="AN1629" s="94"/>
      <c r="AO1629" s="238"/>
      <c r="AP1629" s="426"/>
      <c r="AQ1629" s="223"/>
    </row>
    <row r="1630" spans="1:43" s="15" customFormat="1">
      <c r="A1630" s="105"/>
      <c r="B1630" s="105"/>
      <c r="D1630" s="97"/>
      <c r="E1630" s="156"/>
      <c r="I1630" s="148"/>
      <c r="J1630" s="148"/>
      <c r="K1630" s="148"/>
      <c r="L1630" s="148"/>
      <c r="M1630" s="148"/>
      <c r="N1630" s="148"/>
      <c r="O1630" s="148"/>
      <c r="AC1630" s="148"/>
      <c r="AD1630" s="94"/>
      <c r="AE1630" s="94"/>
      <c r="AF1630" s="94"/>
      <c r="AG1630" s="94"/>
      <c r="AH1630" s="94"/>
      <c r="AI1630" s="94"/>
      <c r="AJ1630" s="94"/>
      <c r="AK1630" s="94"/>
      <c r="AL1630" s="94"/>
      <c r="AM1630" s="94"/>
      <c r="AN1630" s="94"/>
      <c r="AO1630" s="238"/>
      <c r="AP1630" s="426"/>
      <c r="AQ1630" s="223"/>
    </row>
    <row r="1631" spans="1:43" s="15" customFormat="1">
      <c r="A1631" s="105"/>
      <c r="B1631" s="105"/>
      <c r="D1631" s="97"/>
      <c r="E1631" s="156"/>
      <c r="I1631" s="148"/>
      <c r="J1631" s="148"/>
      <c r="K1631" s="148"/>
      <c r="L1631" s="148"/>
      <c r="M1631" s="148"/>
      <c r="N1631" s="148"/>
      <c r="O1631" s="148"/>
      <c r="AC1631" s="148"/>
      <c r="AD1631" s="94"/>
      <c r="AE1631" s="94"/>
      <c r="AF1631" s="94"/>
      <c r="AG1631" s="94"/>
      <c r="AH1631" s="94"/>
      <c r="AI1631" s="94"/>
      <c r="AJ1631" s="94"/>
      <c r="AK1631" s="94"/>
      <c r="AL1631" s="94"/>
      <c r="AM1631" s="94"/>
      <c r="AN1631" s="94"/>
      <c r="AO1631" s="238"/>
      <c r="AP1631" s="426"/>
      <c r="AQ1631" s="223"/>
    </row>
    <row r="1632" spans="1:43" s="15" customFormat="1">
      <c r="A1632" s="105"/>
      <c r="B1632" s="105"/>
      <c r="D1632" s="97"/>
      <c r="E1632" s="156"/>
      <c r="I1632" s="148"/>
      <c r="J1632" s="148"/>
      <c r="K1632" s="148"/>
      <c r="L1632" s="148"/>
      <c r="M1632" s="148"/>
      <c r="N1632" s="148"/>
      <c r="O1632" s="148"/>
      <c r="AC1632" s="148"/>
      <c r="AD1632" s="94"/>
      <c r="AE1632" s="94"/>
      <c r="AF1632" s="94"/>
      <c r="AG1632" s="94"/>
      <c r="AH1632" s="94"/>
      <c r="AI1632" s="94"/>
      <c r="AJ1632" s="94"/>
      <c r="AK1632" s="94"/>
      <c r="AL1632" s="94"/>
      <c r="AM1632" s="94"/>
      <c r="AN1632" s="94"/>
      <c r="AO1632" s="238"/>
      <c r="AP1632" s="426"/>
      <c r="AQ1632" s="223"/>
    </row>
    <row r="1633" spans="1:43" s="15" customFormat="1">
      <c r="A1633" s="105"/>
      <c r="B1633" s="105"/>
      <c r="D1633" s="97"/>
      <c r="E1633" s="156"/>
      <c r="I1633" s="148"/>
      <c r="J1633" s="148"/>
      <c r="K1633" s="148"/>
      <c r="L1633" s="148"/>
      <c r="M1633" s="148"/>
      <c r="N1633" s="148"/>
      <c r="O1633" s="148"/>
      <c r="AC1633" s="148"/>
      <c r="AD1633" s="94"/>
      <c r="AE1633" s="94"/>
      <c r="AF1633" s="94"/>
      <c r="AG1633" s="94"/>
      <c r="AH1633" s="94"/>
      <c r="AI1633" s="94"/>
      <c r="AJ1633" s="94"/>
      <c r="AK1633" s="94"/>
      <c r="AL1633" s="94"/>
      <c r="AM1633" s="94"/>
      <c r="AN1633" s="94"/>
      <c r="AO1633" s="238"/>
      <c r="AP1633" s="426"/>
      <c r="AQ1633" s="223"/>
    </row>
    <row r="1634" spans="1:43" s="15" customFormat="1">
      <c r="A1634" s="105"/>
      <c r="B1634" s="105"/>
      <c r="D1634" s="97"/>
      <c r="E1634" s="156"/>
      <c r="I1634" s="148"/>
      <c r="J1634" s="148"/>
      <c r="K1634" s="148"/>
      <c r="L1634" s="148"/>
      <c r="M1634" s="148"/>
      <c r="N1634" s="148"/>
      <c r="O1634" s="148"/>
      <c r="AC1634" s="148"/>
      <c r="AD1634" s="94"/>
      <c r="AE1634" s="94"/>
      <c r="AF1634" s="94"/>
      <c r="AG1634" s="94"/>
      <c r="AH1634" s="94"/>
      <c r="AI1634" s="94"/>
      <c r="AJ1634" s="94"/>
      <c r="AK1634" s="94"/>
      <c r="AL1634" s="94"/>
      <c r="AM1634" s="94"/>
      <c r="AN1634" s="94"/>
      <c r="AO1634" s="238"/>
      <c r="AP1634" s="426"/>
      <c r="AQ1634" s="223"/>
    </row>
    <row r="1635" spans="1:43" s="15" customFormat="1">
      <c r="A1635" s="105"/>
      <c r="B1635" s="105"/>
      <c r="D1635" s="97"/>
      <c r="E1635" s="156"/>
      <c r="I1635" s="148"/>
      <c r="J1635" s="148"/>
      <c r="K1635" s="148"/>
      <c r="L1635" s="148"/>
      <c r="M1635" s="148"/>
      <c r="N1635" s="148"/>
      <c r="O1635" s="148"/>
      <c r="AC1635" s="148"/>
      <c r="AD1635" s="94"/>
      <c r="AE1635" s="94"/>
      <c r="AF1635" s="94"/>
      <c r="AG1635" s="94"/>
      <c r="AH1635" s="94"/>
      <c r="AI1635" s="94"/>
      <c r="AJ1635" s="94"/>
      <c r="AK1635" s="94"/>
      <c r="AL1635" s="94"/>
      <c r="AM1635" s="94"/>
      <c r="AN1635" s="94"/>
      <c r="AO1635" s="238"/>
      <c r="AP1635" s="426"/>
      <c r="AQ1635" s="223"/>
    </row>
    <row r="1636" spans="1:43" s="15" customFormat="1">
      <c r="A1636" s="105"/>
      <c r="B1636" s="105"/>
      <c r="D1636" s="97"/>
      <c r="E1636" s="156"/>
      <c r="I1636" s="148"/>
      <c r="J1636" s="148"/>
      <c r="K1636" s="148"/>
      <c r="L1636" s="148"/>
      <c r="M1636" s="148"/>
      <c r="N1636" s="148"/>
      <c r="O1636" s="148"/>
      <c r="AC1636" s="148"/>
      <c r="AD1636" s="94"/>
      <c r="AE1636" s="94"/>
      <c r="AF1636" s="94"/>
      <c r="AG1636" s="94"/>
      <c r="AH1636" s="94"/>
      <c r="AI1636" s="94"/>
      <c r="AJ1636" s="94"/>
      <c r="AK1636" s="94"/>
      <c r="AL1636" s="94"/>
      <c r="AM1636" s="94"/>
      <c r="AN1636" s="94"/>
      <c r="AO1636" s="238"/>
      <c r="AP1636" s="426"/>
      <c r="AQ1636" s="223"/>
    </row>
    <row r="1637" spans="1:43" s="15" customFormat="1">
      <c r="A1637" s="105"/>
      <c r="B1637" s="105"/>
      <c r="D1637" s="97"/>
      <c r="E1637" s="156"/>
      <c r="I1637" s="148"/>
      <c r="J1637" s="148"/>
      <c r="K1637" s="148"/>
      <c r="L1637" s="148"/>
      <c r="M1637" s="148"/>
      <c r="N1637" s="148"/>
      <c r="O1637" s="148"/>
      <c r="AC1637" s="148"/>
      <c r="AD1637" s="94"/>
      <c r="AE1637" s="94"/>
      <c r="AF1637" s="94"/>
      <c r="AG1637" s="94"/>
      <c r="AH1637" s="94"/>
      <c r="AI1637" s="94"/>
      <c r="AJ1637" s="94"/>
      <c r="AK1637" s="94"/>
      <c r="AL1637" s="94"/>
      <c r="AM1637" s="94"/>
      <c r="AN1637" s="94"/>
      <c r="AO1637" s="238"/>
      <c r="AP1637" s="426"/>
      <c r="AQ1637" s="223"/>
    </row>
    <row r="1638" spans="1:43" s="15" customFormat="1">
      <c r="A1638" s="105"/>
      <c r="B1638" s="105"/>
      <c r="D1638" s="97"/>
      <c r="E1638" s="156"/>
      <c r="I1638" s="148"/>
      <c r="J1638" s="148"/>
      <c r="K1638" s="148"/>
      <c r="L1638" s="148"/>
      <c r="M1638" s="148"/>
      <c r="N1638" s="148"/>
      <c r="O1638" s="148"/>
      <c r="AC1638" s="148"/>
      <c r="AD1638" s="94"/>
      <c r="AE1638" s="94"/>
      <c r="AF1638" s="94"/>
      <c r="AG1638" s="94"/>
      <c r="AH1638" s="94"/>
      <c r="AI1638" s="94"/>
      <c r="AJ1638" s="94"/>
      <c r="AK1638" s="94"/>
      <c r="AL1638" s="94"/>
      <c r="AM1638" s="94"/>
      <c r="AN1638" s="94"/>
      <c r="AO1638" s="238"/>
      <c r="AP1638" s="426"/>
      <c r="AQ1638" s="223"/>
    </row>
    <row r="1639" spans="1:43" s="15" customFormat="1">
      <c r="A1639" s="105"/>
      <c r="B1639" s="105"/>
      <c r="D1639" s="97"/>
      <c r="E1639" s="156"/>
      <c r="I1639" s="148"/>
      <c r="J1639" s="148"/>
      <c r="K1639" s="148"/>
      <c r="L1639" s="148"/>
      <c r="M1639" s="148"/>
      <c r="N1639" s="148"/>
      <c r="O1639" s="148"/>
      <c r="AC1639" s="148"/>
      <c r="AD1639" s="94"/>
      <c r="AE1639" s="94"/>
      <c r="AF1639" s="94"/>
      <c r="AG1639" s="94"/>
      <c r="AH1639" s="94"/>
      <c r="AI1639" s="94"/>
      <c r="AJ1639" s="94"/>
      <c r="AK1639" s="94"/>
      <c r="AL1639" s="94"/>
      <c r="AM1639" s="94"/>
      <c r="AN1639" s="94"/>
      <c r="AO1639" s="238"/>
      <c r="AP1639" s="426"/>
      <c r="AQ1639" s="223"/>
    </row>
    <row r="1640" spans="1:43" s="15" customFormat="1">
      <c r="A1640" s="105"/>
      <c r="B1640" s="105"/>
      <c r="D1640" s="97"/>
      <c r="E1640" s="156"/>
      <c r="I1640" s="148"/>
      <c r="J1640" s="148"/>
      <c r="K1640" s="148"/>
      <c r="L1640" s="148"/>
      <c r="M1640" s="148"/>
      <c r="N1640" s="148"/>
      <c r="O1640" s="148"/>
      <c r="AC1640" s="148"/>
      <c r="AD1640" s="94"/>
      <c r="AE1640" s="94"/>
      <c r="AF1640" s="94"/>
      <c r="AG1640" s="94"/>
      <c r="AH1640" s="94"/>
      <c r="AI1640" s="94"/>
      <c r="AJ1640" s="94"/>
      <c r="AK1640" s="94"/>
      <c r="AL1640" s="94"/>
      <c r="AM1640" s="94"/>
      <c r="AN1640" s="94"/>
      <c r="AO1640" s="238"/>
      <c r="AP1640" s="426"/>
      <c r="AQ1640" s="223"/>
    </row>
    <row r="1641" spans="1:43" s="15" customFormat="1">
      <c r="A1641" s="105"/>
      <c r="B1641" s="105"/>
      <c r="D1641" s="97"/>
      <c r="E1641" s="156"/>
      <c r="I1641" s="148"/>
      <c r="J1641" s="148"/>
      <c r="K1641" s="148"/>
      <c r="L1641" s="148"/>
      <c r="M1641" s="148"/>
      <c r="N1641" s="148"/>
      <c r="O1641" s="148"/>
      <c r="AC1641" s="148"/>
      <c r="AD1641" s="94"/>
      <c r="AE1641" s="94"/>
      <c r="AF1641" s="94"/>
      <c r="AG1641" s="94"/>
      <c r="AH1641" s="94"/>
      <c r="AI1641" s="94"/>
      <c r="AJ1641" s="94"/>
      <c r="AK1641" s="94"/>
      <c r="AL1641" s="94"/>
      <c r="AM1641" s="94"/>
      <c r="AN1641" s="94"/>
      <c r="AO1641" s="238"/>
      <c r="AP1641" s="426"/>
      <c r="AQ1641" s="223"/>
    </row>
    <row r="1642" spans="1:43" s="15" customFormat="1">
      <c r="A1642" s="105"/>
      <c r="B1642" s="105"/>
      <c r="D1642" s="97"/>
      <c r="E1642" s="156"/>
      <c r="I1642" s="148"/>
      <c r="J1642" s="148"/>
      <c r="K1642" s="148"/>
      <c r="L1642" s="148"/>
      <c r="M1642" s="148"/>
      <c r="N1642" s="148"/>
      <c r="O1642" s="148"/>
      <c r="AC1642" s="148"/>
      <c r="AD1642" s="94"/>
      <c r="AE1642" s="94"/>
      <c r="AF1642" s="94"/>
      <c r="AG1642" s="94"/>
      <c r="AH1642" s="94"/>
      <c r="AI1642" s="94"/>
      <c r="AJ1642" s="94"/>
      <c r="AK1642" s="94"/>
      <c r="AL1642" s="94"/>
      <c r="AM1642" s="94"/>
      <c r="AN1642" s="94"/>
      <c r="AO1642" s="238"/>
      <c r="AP1642" s="426"/>
      <c r="AQ1642" s="223"/>
    </row>
    <row r="1643" spans="1:43" s="15" customFormat="1">
      <c r="A1643" s="105"/>
      <c r="B1643" s="105"/>
      <c r="D1643" s="97"/>
      <c r="E1643" s="156"/>
      <c r="I1643" s="148"/>
      <c r="J1643" s="148"/>
      <c r="K1643" s="148"/>
      <c r="L1643" s="148"/>
      <c r="M1643" s="148"/>
      <c r="N1643" s="148"/>
      <c r="O1643" s="148"/>
      <c r="AC1643" s="148"/>
      <c r="AD1643" s="94"/>
      <c r="AE1643" s="94"/>
      <c r="AF1643" s="94"/>
      <c r="AG1643" s="94"/>
      <c r="AH1643" s="94"/>
      <c r="AI1643" s="94"/>
      <c r="AJ1643" s="94"/>
      <c r="AK1643" s="94"/>
      <c r="AL1643" s="94"/>
      <c r="AM1643" s="94"/>
      <c r="AN1643" s="94"/>
      <c r="AO1643" s="238"/>
      <c r="AP1643" s="426"/>
      <c r="AQ1643" s="223"/>
    </row>
    <row r="1644" spans="1:43" s="15" customFormat="1">
      <c r="A1644" s="105"/>
      <c r="B1644" s="105"/>
      <c r="D1644" s="97"/>
      <c r="E1644" s="156"/>
      <c r="I1644" s="148"/>
      <c r="J1644" s="148"/>
      <c r="K1644" s="148"/>
      <c r="L1644" s="148"/>
      <c r="M1644" s="148"/>
      <c r="N1644" s="148"/>
      <c r="O1644" s="148"/>
      <c r="AC1644" s="148"/>
      <c r="AD1644" s="94"/>
      <c r="AE1644" s="94"/>
      <c r="AF1644" s="94"/>
      <c r="AG1644" s="94"/>
      <c r="AH1644" s="94"/>
      <c r="AI1644" s="94"/>
      <c r="AJ1644" s="94"/>
      <c r="AK1644" s="94"/>
      <c r="AL1644" s="94"/>
      <c r="AM1644" s="94"/>
      <c r="AN1644" s="94"/>
      <c r="AO1644" s="238"/>
      <c r="AP1644" s="426"/>
      <c r="AQ1644" s="223"/>
    </row>
    <row r="1645" spans="1:43" s="15" customFormat="1">
      <c r="A1645" s="105"/>
      <c r="B1645" s="105"/>
      <c r="D1645" s="97"/>
      <c r="E1645" s="156"/>
      <c r="I1645" s="148"/>
      <c r="J1645" s="148"/>
      <c r="K1645" s="148"/>
      <c r="L1645" s="148"/>
      <c r="M1645" s="148"/>
      <c r="N1645" s="148"/>
      <c r="O1645" s="148"/>
      <c r="AC1645" s="148"/>
      <c r="AD1645" s="94"/>
      <c r="AE1645" s="94"/>
      <c r="AF1645" s="94"/>
      <c r="AG1645" s="94"/>
      <c r="AH1645" s="94"/>
      <c r="AI1645" s="94"/>
      <c r="AJ1645" s="94"/>
      <c r="AK1645" s="94"/>
      <c r="AL1645" s="94"/>
      <c r="AM1645" s="94"/>
      <c r="AN1645" s="94"/>
      <c r="AO1645" s="238"/>
      <c r="AP1645" s="426"/>
      <c r="AQ1645" s="223"/>
    </row>
    <row r="1646" spans="1:43" s="15" customFormat="1">
      <c r="A1646" s="105"/>
      <c r="B1646" s="105"/>
      <c r="D1646" s="97"/>
      <c r="E1646" s="156"/>
      <c r="I1646" s="148"/>
      <c r="J1646" s="148"/>
      <c r="K1646" s="148"/>
      <c r="L1646" s="148"/>
      <c r="M1646" s="148"/>
      <c r="N1646" s="148"/>
      <c r="O1646" s="148"/>
      <c r="AC1646" s="148"/>
      <c r="AD1646" s="94"/>
      <c r="AE1646" s="94"/>
      <c r="AF1646" s="94"/>
      <c r="AG1646" s="94"/>
      <c r="AH1646" s="94"/>
      <c r="AI1646" s="94"/>
      <c r="AJ1646" s="94"/>
      <c r="AK1646" s="94"/>
      <c r="AL1646" s="94"/>
      <c r="AM1646" s="94"/>
      <c r="AN1646" s="94"/>
      <c r="AO1646" s="238"/>
      <c r="AP1646" s="426"/>
      <c r="AQ1646" s="223"/>
    </row>
    <row r="1647" spans="1:43" s="15" customFormat="1">
      <c r="A1647" s="105"/>
      <c r="B1647" s="105"/>
      <c r="D1647" s="97"/>
      <c r="E1647" s="156"/>
      <c r="I1647" s="148"/>
      <c r="J1647" s="148"/>
      <c r="K1647" s="148"/>
      <c r="L1647" s="148"/>
      <c r="M1647" s="148"/>
      <c r="N1647" s="148"/>
      <c r="O1647" s="148"/>
      <c r="AC1647" s="148"/>
      <c r="AD1647" s="94"/>
      <c r="AE1647" s="94"/>
      <c r="AF1647" s="94"/>
      <c r="AG1647" s="94"/>
      <c r="AH1647" s="94"/>
      <c r="AI1647" s="94"/>
      <c r="AJ1647" s="94"/>
      <c r="AK1647" s="94"/>
      <c r="AL1647" s="94"/>
      <c r="AM1647" s="94"/>
      <c r="AN1647" s="94"/>
      <c r="AO1647" s="238"/>
      <c r="AP1647" s="426"/>
      <c r="AQ1647" s="223"/>
    </row>
    <row r="1648" spans="1:43" s="15" customFormat="1">
      <c r="A1648" s="105"/>
      <c r="B1648" s="105"/>
      <c r="D1648" s="97"/>
      <c r="E1648" s="156"/>
      <c r="I1648" s="148"/>
      <c r="J1648" s="148"/>
      <c r="K1648" s="148"/>
      <c r="L1648" s="148"/>
      <c r="M1648" s="148"/>
      <c r="N1648" s="148"/>
      <c r="O1648" s="148"/>
      <c r="AC1648" s="148"/>
      <c r="AD1648" s="94"/>
      <c r="AE1648" s="94"/>
      <c r="AF1648" s="94"/>
      <c r="AG1648" s="94"/>
      <c r="AH1648" s="94"/>
      <c r="AI1648" s="94"/>
      <c r="AJ1648" s="94"/>
      <c r="AK1648" s="94"/>
      <c r="AL1648" s="94"/>
      <c r="AM1648" s="94"/>
      <c r="AN1648" s="94"/>
      <c r="AO1648" s="238"/>
      <c r="AP1648" s="426"/>
      <c r="AQ1648" s="223"/>
    </row>
    <row r="1649" spans="1:43" s="15" customFormat="1">
      <c r="A1649" s="105"/>
      <c r="B1649" s="105"/>
      <c r="D1649" s="97"/>
      <c r="E1649" s="156"/>
      <c r="I1649" s="148"/>
      <c r="J1649" s="148"/>
      <c r="K1649" s="148"/>
      <c r="L1649" s="148"/>
      <c r="M1649" s="148"/>
      <c r="N1649" s="148"/>
      <c r="O1649" s="148"/>
      <c r="AC1649" s="148"/>
      <c r="AD1649" s="94"/>
      <c r="AE1649" s="94"/>
      <c r="AF1649" s="94"/>
      <c r="AG1649" s="94"/>
      <c r="AH1649" s="94"/>
      <c r="AI1649" s="94"/>
      <c r="AJ1649" s="94"/>
      <c r="AK1649" s="94"/>
      <c r="AL1649" s="94"/>
      <c r="AM1649" s="94"/>
      <c r="AN1649" s="94"/>
      <c r="AO1649" s="238"/>
      <c r="AP1649" s="426"/>
      <c r="AQ1649" s="223"/>
    </row>
    <row r="1650" spans="1:43" s="15" customFormat="1">
      <c r="A1650" s="105"/>
      <c r="B1650" s="105"/>
      <c r="D1650" s="97"/>
      <c r="E1650" s="156"/>
      <c r="I1650" s="148"/>
      <c r="J1650" s="148"/>
      <c r="K1650" s="148"/>
      <c r="L1650" s="148"/>
      <c r="M1650" s="148"/>
      <c r="N1650" s="148"/>
      <c r="O1650" s="148"/>
      <c r="AC1650" s="148"/>
      <c r="AD1650" s="94"/>
      <c r="AE1650" s="94"/>
      <c r="AF1650" s="94"/>
      <c r="AG1650" s="94"/>
      <c r="AH1650" s="94"/>
      <c r="AI1650" s="94"/>
      <c r="AJ1650" s="94"/>
      <c r="AK1650" s="94"/>
      <c r="AL1650" s="94"/>
      <c r="AM1650" s="94"/>
      <c r="AN1650" s="94"/>
      <c r="AO1650" s="238"/>
      <c r="AP1650" s="426"/>
      <c r="AQ1650" s="223"/>
    </row>
    <row r="1651" spans="1:43" s="15" customFormat="1">
      <c r="A1651" s="105"/>
      <c r="B1651" s="105"/>
      <c r="D1651" s="97"/>
      <c r="E1651" s="156"/>
      <c r="I1651" s="148"/>
      <c r="J1651" s="148"/>
      <c r="K1651" s="148"/>
      <c r="L1651" s="148"/>
      <c r="M1651" s="148"/>
      <c r="N1651" s="148"/>
      <c r="O1651" s="148"/>
      <c r="AC1651" s="148"/>
      <c r="AD1651" s="94"/>
      <c r="AE1651" s="94"/>
      <c r="AF1651" s="94"/>
      <c r="AG1651" s="94"/>
      <c r="AH1651" s="94"/>
      <c r="AI1651" s="94"/>
      <c r="AJ1651" s="94"/>
      <c r="AK1651" s="94"/>
      <c r="AL1651" s="94"/>
      <c r="AM1651" s="94"/>
      <c r="AN1651" s="94"/>
      <c r="AO1651" s="238"/>
      <c r="AP1651" s="426"/>
      <c r="AQ1651" s="223"/>
    </row>
    <row r="1652" spans="1:43" s="15" customFormat="1">
      <c r="A1652" s="105"/>
      <c r="B1652" s="105"/>
      <c r="D1652" s="97"/>
      <c r="E1652" s="156"/>
      <c r="I1652" s="148"/>
      <c r="J1652" s="148"/>
      <c r="K1652" s="148"/>
      <c r="L1652" s="148"/>
      <c r="M1652" s="148"/>
      <c r="N1652" s="148"/>
      <c r="O1652" s="148"/>
      <c r="AC1652" s="148"/>
      <c r="AD1652" s="94"/>
      <c r="AE1652" s="94"/>
      <c r="AF1652" s="94"/>
      <c r="AG1652" s="94"/>
      <c r="AH1652" s="94"/>
      <c r="AI1652" s="94"/>
      <c r="AJ1652" s="94"/>
      <c r="AK1652" s="94"/>
      <c r="AL1652" s="94"/>
      <c r="AM1652" s="94"/>
      <c r="AN1652" s="94"/>
      <c r="AO1652" s="238"/>
      <c r="AP1652" s="426"/>
      <c r="AQ1652" s="223"/>
    </row>
    <row r="1653" spans="1:43" s="15" customFormat="1">
      <c r="A1653" s="105"/>
      <c r="B1653" s="105"/>
      <c r="D1653" s="97"/>
      <c r="E1653" s="156"/>
      <c r="I1653" s="148"/>
      <c r="J1653" s="148"/>
      <c r="K1653" s="148"/>
      <c r="L1653" s="148"/>
      <c r="M1653" s="148"/>
      <c r="N1653" s="148"/>
      <c r="O1653" s="148"/>
      <c r="AC1653" s="148"/>
      <c r="AD1653" s="94"/>
      <c r="AE1653" s="94"/>
      <c r="AF1653" s="94"/>
      <c r="AG1653" s="94"/>
      <c r="AH1653" s="94"/>
      <c r="AI1653" s="94"/>
      <c r="AJ1653" s="94"/>
      <c r="AK1653" s="94"/>
      <c r="AL1653" s="94"/>
      <c r="AM1653" s="94"/>
      <c r="AN1653" s="94"/>
      <c r="AO1653" s="238"/>
      <c r="AP1653" s="426"/>
      <c r="AQ1653" s="223"/>
    </row>
    <row r="1654" spans="1:43" s="15" customFormat="1">
      <c r="A1654" s="105"/>
      <c r="B1654" s="105"/>
      <c r="D1654" s="97"/>
      <c r="E1654" s="156"/>
      <c r="I1654" s="148"/>
      <c r="J1654" s="148"/>
      <c r="K1654" s="148"/>
      <c r="L1654" s="148"/>
      <c r="M1654" s="148"/>
      <c r="N1654" s="148"/>
      <c r="O1654" s="148"/>
      <c r="AC1654" s="148"/>
      <c r="AD1654" s="94"/>
      <c r="AE1654" s="94"/>
      <c r="AF1654" s="94"/>
      <c r="AG1654" s="94"/>
      <c r="AH1654" s="94"/>
      <c r="AI1654" s="94"/>
      <c r="AJ1654" s="94"/>
      <c r="AK1654" s="94"/>
      <c r="AL1654" s="94"/>
      <c r="AM1654" s="94"/>
      <c r="AN1654" s="94"/>
      <c r="AO1654" s="238"/>
      <c r="AP1654" s="426"/>
      <c r="AQ1654" s="223"/>
    </row>
    <row r="1655" spans="1:43" s="15" customFormat="1">
      <c r="A1655" s="105"/>
      <c r="B1655" s="105"/>
      <c r="D1655" s="97"/>
      <c r="E1655" s="156"/>
      <c r="I1655" s="148"/>
      <c r="J1655" s="148"/>
      <c r="K1655" s="148"/>
      <c r="L1655" s="148"/>
      <c r="M1655" s="148"/>
      <c r="N1655" s="148"/>
      <c r="O1655" s="148"/>
      <c r="AC1655" s="148"/>
      <c r="AD1655" s="94"/>
      <c r="AE1655" s="94"/>
      <c r="AF1655" s="94"/>
      <c r="AG1655" s="94"/>
      <c r="AH1655" s="94"/>
      <c r="AI1655" s="94"/>
      <c r="AJ1655" s="94"/>
      <c r="AK1655" s="94"/>
      <c r="AL1655" s="94"/>
      <c r="AM1655" s="94"/>
      <c r="AN1655" s="94"/>
      <c r="AO1655" s="238"/>
      <c r="AP1655" s="426"/>
      <c r="AQ1655" s="223"/>
    </row>
    <row r="1656" spans="1:43" s="15" customFormat="1">
      <c r="A1656" s="105"/>
      <c r="B1656" s="105"/>
      <c r="D1656" s="97"/>
      <c r="E1656" s="156"/>
      <c r="I1656" s="148"/>
      <c r="J1656" s="148"/>
      <c r="K1656" s="148"/>
      <c r="L1656" s="148"/>
      <c r="M1656" s="148"/>
      <c r="N1656" s="148"/>
      <c r="O1656" s="148"/>
      <c r="AC1656" s="148"/>
      <c r="AD1656" s="94"/>
      <c r="AE1656" s="94"/>
      <c r="AF1656" s="94"/>
      <c r="AG1656" s="94"/>
      <c r="AH1656" s="94"/>
      <c r="AI1656" s="94"/>
      <c r="AJ1656" s="94"/>
      <c r="AK1656" s="94"/>
      <c r="AL1656" s="94"/>
      <c r="AM1656" s="94"/>
      <c r="AN1656" s="94"/>
      <c r="AO1656" s="238"/>
      <c r="AP1656" s="426"/>
      <c r="AQ1656" s="223"/>
    </row>
    <row r="1657" spans="1:43" s="15" customFormat="1">
      <c r="A1657" s="105"/>
      <c r="B1657" s="105"/>
      <c r="D1657" s="97"/>
      <c r="E1657" s="156"/>
      <c r="I1657" s="148"/>
      <c r="J1657" s="148"/>
      <c r="K1657" s="148"/>
      <c r="L1657" s="148"/>
      <c r="M1657" s="148"/>
      <c r="N1657" s="148"/>
      <c r="O1657" s="148"/>
      <c r="AC1657" s="148"/>
      <c r="AD1657" s="94"/>
      <c r="AE1657" s="94"/>
      <c r="AF1657" s="94"/>
      <c r="AG1657" s="94"/>
      <c r="AH1657" s="94"/>
      <c r="AI1657" s="94"/>
      <c r="AJ1657" s="94"/>
      <c r="AK1657" s="94"/>
      <c r="AL1657" s="94"/>
      <c r="AM1657" s="94"/>
      <c r="AN1657" s="94"/>
      <c r="AO1657" s="238"/>
      <c r="AP1657" s="426"/>
      <c r="AQ1657" s="223"/>
    </row>
    <row r="1658" spans="1:43" s="15" customFormat="1">
      <c r="A1658" s="105"/>
      <c r="B1658" s="105"/>
      <c r="D1658" s="97"/>
      <c r="E1658" s="156"/>
      <c r="I1658" s="148"/>
      <c r="J1658" s="148"/>
      <c r="K1658" s="148"/>
      <c r="L1658" s="148"/>
      <c r="M1658" s="148"/>
      <c r="N1658" s="148"/>
      <c r="O1658" s="148"/>
      <c r="AC1658" s="148"/>
      <c r="AD1658" s="94"/>
      <c r="AE1658" s="94"/>
      <c r="AF1658" s="94"/>
      <c r="AG1658" s="94"/>
      <c r="AH1658" s="94"/>
      <c r="AI1658" s="94"/>
      <c r="AJ1658" s="94"/>
      <c r="AK1658" s="94"/>
      <c r="AL1658" s="94"/>
      <c r="AM1658" s="94"/>
      <c r="AN1658" s="94"/>
      <c r="AO1658" s="238"/>
      <c r="AP1658" s="426"/>
      <c r="AQ1658" s="223"/>
    </row>
    <row r="1659" spans="1:43" s="15" customFormat="1">
      <c r="A1659" s="105"/>
      <c r="B1659" s="105"/>
      <c r="D1659" s="97"/>
      <c r="E1659" s="156"/>
      <c r="I1659" s="148"/>
      <c r="J1659" s="148"/>
      <c r="K1659" s="148"/>
      <c r="L1659" s="148"/>
      <c r="M1659" s="148"/>
      <c r="N1659" s="148"/>
      <c r="O1659" s="148"/>
      <c r="AC1659" s="148"/>
      <c r="AD1659" s="94"/>
      <c r="AE1659" s="94"/>
      <c r="AF1659" s="94"/>
      <c r="AG1659" s="94"/>
      <c r="AH1659" s="94"/>
      <c r="AI1659" s="94"/>
      <c r="AJ1659" s="94"/>
      <c r="AK1659" s="94"/>
      <c r="AL1659" s="94"/>
      <c r="AM1659" s="94"/>
      <c r="AN1659" s="94"/>
      <c r="AO1659" s="238"/>
      <c r="AP1659" s="426"/>
      <c r="AQ1659" s="223"/>
    </row>
    <row r="1660" spans="1:43" s="15" customFormat="1">
      <c r="A1660" s="105"/>
      <c r="B1660" s="105"/>
      <c r="D1660" s="97"/>
      <c r="E1660" s="156"/>
      <c r="I1660" s="148"/>
      <c r="J1660" s="148"/>
      <c r="K1660" s="148"/>
      <c r="L1660" s="148"/>
      <c r="M1660" s="148"/>
      <c r="N1660" s="148"/>
      <c r="O1660" s="148"/>
      <c r="AC1660" s="148"/>
      <c r="AD1660" s="94"/>
      <c r="AE1660" s="94"/>
      <c r="AF1660" s="94"/>
      <c r="AG1660" s="94"/>
      <c r="AH1660" s="94"/>
      <c r="AI1660" s="94"/>
      <c r="AJ1660" s="94"/>
      <c r="AK1660" s="94"/>
      <c r="AL1660" s="94"/>
      <c r="AM1660" s="94"/>
      <c r="AN1660" s="94"/>
      <c r="AO1660" s="238"/>
      <c r="AP1660" s="426"/>
      <c r="AQ1660" s="223"/>
    </row>
    <row r="1661" spans="1:43" s="15" customFormat="1">
      <c r="A1661" s="105"/>
      <c r="B1661" s="105"/>
      <c r="D1661" s="97"/>
      <c r="E1661" s="156"/>
      <c r="I1661" s="148"/>
      <c r="J1661" s="148"/>
      <c r="K1661" s="148"/>
      <c r="L1661" s="148"/>
      <c r="M1661" s="148"/>
      <c r="N1661" s="148"/>
      <c r="O1661" s="148"/>
      <c r="AC1661" s="148"/>
      <c r="AD1661" s="94"/>
      <c r="AE1661" s="94"/>
      <c r="AF1661" s="94"/>
      <c r="AG1661" s="94"/>
      <c r="AH1661" s="94"/>
      <c r="AI1661" s="94"/>
      <c r="AJ1661" s="94"/>
      <c r="AK1661" s="94"/>
      <c r="AL1661" s="94"/>
      <c r="AM1661" s="94"/>
      <c r="AN1661" s="94"/>
      <c r="AO1661" s="238"/>
      <c r="AP1661" s="426"/>
      <c r="AQ1661" s="223"/>
    </row>
    <row r="1662" spans="1:43" s="15" customFormat="1">
      <c r="A1662" s="105"/>
      <c r="B1662" s="105"/>
      <c r="D1662" s="97"/>
      <c r="E1662" s="156"/>
      <c r="I1662" s="148"/>
      <c r="J1662" s="148"/>
      <c r="K1662" s="148"/>
      <c r="L1662" s="148"/>
      <c r="M1662" s="148"/>
      <c r="N1662" s="148"/>
      <c r="O1662" s="148"/>
      <c r="AC1662" s="148"/>
      <c r="AD1662" s="94"/>
      <c r="AE1662" s="94"/>
      <c r="AF1662" s="94"/>
      <c r="AG1662" s="94"/>
      <c r="AH1662" s="94"/>
      <c r="AI1662" s="94"/>
      <c r="AJ1662" s="94"/>
      <c r="AK1662" s="94"/>
      <c r="AL1662" s="94"/>
      <c r="AM1662" s="94"/>
      <c r="AN1662" s="94"/>
      <c r="AO1662" s="238"/>
      <c r="AP1662" s="426"/>
      <c r="AQ1662" s="223"/>
    </row>
    <row r="1663" spans="1:43" s="15" customFormat="1">
      <c r="A1663" s="105"/>
      <c r="B1663" s="105"/>
      <c r="D1663" s="97"/>
      <c r="E1663" s="156"/>
      <c r="I1663" s="148"/>
      <c r="J1663" s="148"/>
      <c r="K1663" s="148"/>
      <c r="L1663" s="148"/>
      <c r="M1663" s="148"/>
      <c r="N1663" s="148"/>
      <c r="O1663" s="148"/>
      <c r="AC1663" s="148"/>
      <c r="AD1663" s="94"/>
      <c r="AE1663" s="94"/>
      <c r="AF1663" s="94"/>
      <c r="AG1663" s="94"/>
      <c r="AH1663" s="94"/>
      <c r="AI1663" s="94"/>
      <c r="AJ1663" s="94"/>
      <c r="AK1663" s="94"/>
      <c r="AL1663" s="94"/>
      <c r="AM1663" s="94"/>
      <c r="AN1663" s="94"/>
      <c r="AO1663" s="238"/>
      <c r="AP1663" s="426"/>
      <c r="AQ1663" s="223"/>
    </row>
    <row r="1664" spans="1:43" s="15" customFormat="1">
      <c r="A1664" s="105"/>
      <c r="B1664" s="105"/>
      <c r="D1664" s="97"/>
      <c r="E1664" s="156"/>
      <c r="I1664" s="148"/>
      <c r="J1664" s="148"/>
      <c r="K1664" s="148"/>
      <c r="L1664" s="148"/>
      <c r="M1664" s="148"/>
      <c r="N1664" s="148"/>
      <c r="O1664" s="148"/>
      <c r="AC1664" s="148"/>
      <c r="AD1664" s="94"/>
      <c r="AE1664" s="94"/>
      <c r="AF1664" s="94"/>
      <c r="AG1664" s="94"/>
      <c r="AH1664" s="94"/>
      <c r="AI1664" s="94"/>
      <c r="AJ1664" s="94"/>
      <c r="AK1664" s="94"/>
      <c r="AL1664" s="94"/>
      <c r="AM1664" s="94"/>
      <c r="AN1664" s="94"/>
      <c r="AO1664" s="238"/>
      <c r="AP1664" s="426"/>
      <c r="AQ1664" s="223"/>
    </row>
    <row r="1665" spans="1:43" s="15" customFormat="1">
      <c r="A1665" s="105"/>
      <c r="B1665" s="105"/>
      <c r="D1665" s="97"/>
      <c r="E1665" s="156"/>
      <c r="I1665" s="148"/>
      <c r="J1665" s="148"/>
      <c r="K1665" s="148"/>
      <c r="L1665" s="148"/>
      <c r="M1665" s="148"/>
      <c r="N1665" s="148"/>
      <c r="O1665" s="148"/>
      <c r="AC1665" s="148"/>
      <c r="AD1665" s="94"/>
      <c r="AE1665" s="94"/>
      <c r="AF1665" s="94"/>
      <c r="AG1665" s="94"/>
      <c r="AH1665" s="94"/>
      <c r="AI1665" s="94"/>
      <c r="AJ1665" s="94"/>
      <c r="AK1665" s="94"/>
      <c r="AL1665" s="94"/>
      <c r="AM1665" s="94"/>
      <c r="AN1665" s="94"/>
      <c r="AO1665" s="238"/>
      <c r="AP1665" s="426"/>
      <c r="AQ1665" s="223"/>
    </row>
    <row r="1666" spans="1:43" s="15" customFormat="1">
      <c r="A1666" s="105"/>
      <c r="B1666" s="105"/>
      <c r="D1666" s="97"/>
      <c r="E1666" s="156"/>
      <c r="I1666" s="148"/>
      <c r="J1666" s="148"/>
      <c r="K1666" s="148"/>
      <c r="L1666" s="148"/>
      <c r="M1666" s="148"/>
      <c r="N1666" s="148"/>
      <c r="O1666" s="148"/>
      <c r="AC1666" s="148"/>
      <c r="AD1666" s="94"/>
      <c r="AE1666" s="94"/>
      <c r="AF1666" s="94"/>
      <c r="AG1666" s="94"/>
      <c r="AH1666" s="94"/>
      <c r="AI1666" s="94"/>
      <c r="AJ1666" s="94"/>
      <c r="AK1666" s="94"/>
      <c r="AL1666" s="94"/>
      <c r="AM1666" s="94"/>
      <c r="AN1666" s="94"/>
      <c r="AO1666" s="238"/>
      <c r="AP1666" s="426"/>
      <c r="AQ1666" s="223"/>
    </row>
    <row r="1667" spans="1:43" s="15" customFormat="1">
      <c r="A1667" s="105"/>
      <c r="B1667" s="105"/>
      <c r="D1667" s="97"/>
      <c r="E1667" s="156"/>
      <c r="I1667" s="148"/>
      <c r="J1667" s="148"/>
      <c r="K1667" s="148"/>
      <c r="L1667" s="148"/>
      <c r="M1667" s="148"/>
      <c r="N1667" s="148"/>
      <c r="O1667" s="148"/>
      <c r="AC1667" s="148"/>
      <c r="AD1667" s="94"/>
      <c r="AE1667" s="94"/>
      <c r="AF1667" s="94"/>
      <c r="AG1667" s="94"/>
      <c r="AH1667" s="94"/>
      <c r="AI1667" s="94"/>
      <c r="AJ1667" s="94"/>
      <c r="AK1667" s="94"/>
      <c r="AL1667" s="94"/>
      <c r="AM1667" s="94"/>
      <c r="AN1667" s="94"/>
      <c r="AO1667" s="238"/>
      <c r="AP1667" s="426"/>
      <c r="AQ1667" s="223"/>
    </row>
    <row r="1668" spans="1:43" s="15" customFormat="1">
      <c r="A1668" s="105"/>
      <c r="B1668" s="105"/>
      <c r="D1668" s="97"/>
      <c r="E1668" s="156"/>
      <c r="I1668" s="148"/>
      <c r="J1668" s="148"/>
      <c r="K1668" s="148"/>
      <c r="L1668" s="148"/>
      <c r="M1668" s="148"/>
      <c r="N1668" s="148"/>
      <c r="O1668" s="148"/>
      <c r="AC1668" s="148"/>
      <c r="AD1668" s="94"/>
      <c r="AE1668" s="94"/>
      <c r="AF1668" s="94"/>
      <c r="AG1668" s="94"/>
      <c r="AH1668" s="94"/>
      <c r="AI1668" s="94"/>
      <c r="AJ1668" s="94"/>
      <c r="AK1668" s="94"/>
      <c r="AL1668" s="94"/>
      <c r="AM1668" s="94"/>
      <c r="AN1668" s="94"/>
      <c r="AO1668" s="238"/>
      <c r="AP1668" s="426"/>
      <c r="AQ1668" s="223"/>
    </row>
    <row r="1669" spans="1:43" s="15" customFormat="1">
      <c r="A1669" s="105"/>
      <c r="B1669" s="105"/>
      <c r="D1669" s="97"/>
      <c r="E1669" s="156"/>
      <c r="I1669" s="148"/>
      <c r="J1669" s="148"/>
      <c r="K1669" s="148"/>
      <c r="L1669" s="148"/>
      <c r="M1669" s="148"/>
      <c r="N1669" s="148"/>
      <c r="O1669" s="148"/>
      <c r="AC1669" s="148"/>
      <c r="AD1669" s="94"/>
      <c r="AE1669" s="94"/>
      <c r="AF1669" s="94"/>
      <c r="AG1669" s="94"/>
      <c r="AH1669" s="94"/>
      <c r="AI1669" s="94"/>
      <c r="AJ1669" s="94"/>
      <c r="AK1669" s="94"/>
      <c r="AL1669" s="94"/>
      <c r="AM1669" s="94"/>
      <c r="AN1669" s="94"/>
      <c r="AO1669" s="238"/>
      <c r="AP1669" s="426"/>
      <c r="AQ1669" s="223"/>
    </row>
    <row r="1670" spans="1:43" s="15" customFormat="1">
      <c r="A1670" s="105"/>
      <c r="B1670" s="105"/>
      <c r="D1670" s="97"/>
      <c r="E1670" s="156"/>
      <c r="I1670" s="148"/>
      <c r="J1670" s="148"/>
      <c r="K1670" s="148"/>
      <c r="L1670" s="148"/>
      <c r="M1670" s="148"/>
      <c r="N1670" s="148"/>
      <c r="O1670" s="148"/>
      <c r="AC1670" s="148"/>
      <c r="AD1670" s="94"/>
      <c r="AE1670" s="94"/>
      <c r="AF1670" s="94"/>
      <c r="AG1670" s="94"/>
      <c r="AH1670" s="94"/>
      <c r="AI1670" s="94"/>
      <c r="AJ1670" s="94"/>
      <c r="AK1670" s="94"/>
      <c r="AL1670" s="94"/>
      <c r="AM1670" s="94"/>
      <c r="AN1670" s="94"/>
      <c r="AO1670" s="238"/>
      <c r="AP1670" s="426"/>
      <c r="AQ1670" s="223"/>
    </row>
    <row r="1671" spans="1:43" s="15" customFormat="1">
      <c r="A1671" s="105"/>
      <c r="B1671" s="105"/>
      <c r="D1671" s="97"/>
      <c r="E1671" s="156"/>
      <c r="I1671" s="148"/>
      <c r="J1671" s="148"/>
      <c r="K1671" s="148"/>
      <c r="L1671" s="148"/>
      <c r="M1671" s="148"/>
      <c r="N1671" s="148"/>
      <c r="O1671" s="148"/>
      <c r="AC1671" s="148"/>
      <c r="AD1671" s="94"/>
      <c r="AE1671" s="94"/>
      <c r="AF1671" s="94"/>
      <c r="AG1671" s="94"/>
      <c r="AH1671" s="94"/>
      <c r="AI1671" s="94"/>
      <c r="AJ1671" s="94"/>
      <c r="AK1671" s="94"/>
      <c r="AL1671" s="94"/>
      <c r="AM1671" s="94"/>
      <c r="AN1671" s="94"/>
      <c r="AO1671" s="238"/>
      <c r="AP1671" s="426"/>
      <c r="AQ1671" s="223"/>
    </row>
    <row r="1672" spans="1:43" s="15" customFormat="1">
      <c r="A1672" s="105"/>
      <c r="B1672" s="105"/>
      <c r="D1672" s="97"/>
      <c r="E1672" s="156"/>
      <c r="I1672" s="148"/>
      <c r="J1672" s="148"/>
      <c r="K1672" s="148"/>
      <c r="L1672" s="148"/>
      <c r="M1672" s="148"/>
      <c r="N1672" s="148"/>
      <c r="O1672" s="148"/>
      <c r="AC1672" s="148"/>
      <c r="AD1672" s="94"/>
      <c r="AE1672" s="94"/>
      <c r="AF1672" s="94"/>
      <c r="AG1672" s="94"/>
      <c r="AH1672" s="94"/>
      <c r="AI1672" s="94"/>
      <c r="AJ1672" s="94"/>
      <c r="AK1672" s="94"/>
      <c r="AL1672" s="94"/>
      <c r="AM1672" s="94"/>
      <c r="AN1672" s="94"/>
      <c r="AO1672" s="238"/>
      <c r="AP1672" s="426"/>
      <c r="AQ1672" s="223"/>
    </row>
    <row r="1673" spans="1:43" s="15" customFormat="1">
      <c r="A1673" s="105"/>
      <c r="B1673" s="105"/>
      <c r="D1673" s="97"/>
      <c r="E1673" s="156"/>
      <c r="I1673" s="148"/>
      <c r="J1673" s="148"/>
      <c r="K1673" s="148"/>
      <c r="L1673" s="148"/>
      <c r="M1673" s="148"/>
      <c r="N1673" s="148"/>
      <c r="O1673" s="148"/>
      <c r="AC1673" s="148"/>
      <c r="AD1673" s="94"/>
      <c r="AE1673" s="94"/>
      <c r="AF1673" s="94"/>
      <c r="AG1673" s="94"/>
      <c r="AH1673" s="94"/>
      <c r="AI1673" s="94"/>
      <c r="AJ1673" s="94"/>
      <c r="AK1673" s="94"/>
      <c r="AL1673" s="94"/>
      <c r="AM1673" s="94"/>
      <c r="AN1673" s="94"/>
      <c r="AO1673" s="238"/>
      <c r="AP1673" s="426"/>
      <c r="AQ1673" s="223"/>
    </row>
    <row r="1674" spans="1:43" s="15" customFormat="1">
      <c r="A1674" s="105"/>
      <c r="B1674" s="105"/>
      <c r="D1674" s="97"/>
      <c r="E1674" s="156"/>
      <c r="I1674" s="148"/>
      <c r="J1674" s="148"/>
      <c r="K1674" s="148"/>
      <c r="L1674" s="148"/>
      <c r="M1674" s="148"/>
      <c r="N1674" s="148"/>
      <c r="O1674" s="148"/>
      <c r="AC1674" s="148"/>
      <c r="AD1674" s="94"/>
      <c r="AE1674" s="94"/>
      <c r="AF1674" s="94"/>
      <c r="AG1674" s="94"/>
      <c r="AH1674" s="94"/>
      <c r="AI1674" s="94"/>
      <c r="AJ1674" s="94"/>
      <c r="AK1674" s="94"/>
      <c r="AL1674" s="94"/>
      <c r="AM1674" s="94"/>
      <c r="AN1674" s="94"/>
      <c r="AO1674" s="238"/>
      <c r="AP1674" s="426"/>
      <c r="AQ1674" s="223"/>
    </row>
    <row r="1675" spans="1:43" s="15" customFormat="1">
      <c r="A1675" s="105"/>
      <c r="B1675" s="105"/>
      <c r="D1675" s="97"/>
      <c r="E1675" s="156"/>
      <c r="I1675" s="148"/>
      <c r="J1675" s="148"/>
      <c r="K1675" s="148"/>
      <c r="L1675" s="148"/>
      <c r="M1675" s="148"/>
      <c r="N1675" s="148"/>
      <c r="O1675" s="148"/>
      <c r="AC1675" s="148"/>
      <c r="AD1675" s="94"/>
      <c r="AE1675" s="94"/>
      <c r="AF1675" s="94"/>
      <c r="AG1675" s="94"/>
      <c r="AH1675" s="94"/>
      <c r="AI1675" s="94"/>
      <c r="AJ1675" s="94"/>
      <c r="AK1675" s="94"/>
      <c r="AL1675" s="94"/>
      <c r="AM1675" s="94"/>
      <c r="AN1675" s="94"/>
      <c r="AO1675" s="238"/>
      <c r="AP1675" s="426"/>
      <c r="AQ1675" s="223"/>
    </row>
    <row r="1676" spans="1:43" s="15" customFormat="1">
      <c r="A1676" s="105"/>
      <c r="B1676" s="105"/>
      <c r="D1676" s="97"/>
      <c r="E1676" s="156"/>
      <c r="I1676" s="148"/>
      <c r="J1676" s="148"/>
      <c r="K1676" s="148"/>
      <c r="L1676" s="148"/>
      <c r="M1676" s="148"/>
      <c r="N1676" s="148"/>
      <c r="O1676" s="148"/>
      <c r="AC1676" s="148"/>
      <c r="AD1676" s="94"/>
      <c r="AE1676" s="94"/>
      <c r="AF1676" s="94"/>
      <c r="AG1676" s="94"/>
      <c r="AH1676" s="94"/>
      <c r="AI1676" s="94"/>
      <c r="AJ1676" s="94"/>
      <c r="AK1676" s="94"/>
      <c r="AL1676" s="94"/>
      <c r="AM1676" s="94"/>
      <c r="AN1676" s="94"/>
      <c r="AO1676" s="238"/>
      <c r="AP1676" s="426"/>
      <c r="AQ1676" s="223"/>
    </row>
    <row r="1677" spans="1:43" s="15" customFormat="1">
      <c r="A1677" s="105"/>
      <c r="B1677" s="105"/>
      <c r="D1677" s="97"/>
      <c r="E1677" s="156"/>
      <c r="I1677" s="148"/>
      <c r="J1677" s="148"/>
      <c r="K1677" s="148"/>
      <c r="L1677" s="148"/>
      <c r="M1677" s="148"/>
      <c r="N1677" s="148"/>
      <c r="O1677" s="148"/>
      <c r="AC1677" s="148"/>
      <c r="AD1677" s="94"/>
      <c r="AE1677" s="94"/>
      <c r="AF1677" s="94"/>
      <c r="AG1677" s="94"/>
      <c r="AH1677" s="94"/>
      <c r="AI1677" s="94"/>
      <c r="AJ1677" s="94"/>
      <c r="AK1677" s="94"/>
      <c r="AL1677" s="94"/>
      <c r="AM1677" s="94"/>
      <c r="AN1677" s="94"/>
      <c r="AO1677" s="238"/>
      <c r="AP1677" s="426"/>
      <c r="AQ1677" s="223"/>
    </row>
    <row r="1678" spans="1:43" s="15" customFormat="1">
      <c r="A1678" s="105"/>
      <c r="B1678" s="105"/>
      <c r="D1678" s="97"/>
      <c r="E1678" s="156"/>
      <c r="I1678" s="148"/>
      <c r="J1678" s="148"/>
      <c r="K1678" s="148"/>
      <c r="L1678" s="148"/>
      <c r="M1678" s="148"/>
      <c r="N1678" s="148"/>
      <c r="O1678" s="148"/>
      <c r="AC1678" s="148"/>
      <c r="AD1678" s="94"/>
      <c r="AE1678" s="94"/>
      <c r="AF1678" s="94"/>
      <c r="AG1678" s="94"/>
      <c r="AH1678" s="94"/>
      <c r="AI1678" s="94"/>
      <c r="AJ1678" s="94"/>
      <c r="AK1678" s="94"/>
      <c r="AL1678" s="94"/>
      <c r="AM1678" s="94"/>
      <c r="AN1678" s="94"/>
      <c r="AO1678" s="238"/>
      <c r="AP1678" s="426"/>
      <c r="AQ1678" s="223"/>
    </row>
    <row r="1679" spans="1:43" s="15" customFormat="1">
      <c r="A1679" s="105"/>
      <c r="B1679" s="105"/>
      <c r="D1679" s="97"/>
      <c r="E1679" s="156"/>
      <c r="I1679" s="148"/>
      <c r="J1679" s="148"/>
      <c r="K1679" s="148"/>
      <c r="L1679" s="148"/>
      <c r="M1679" s="148"/>
      <c r="N1679" s="148"/>
      <c r="O1679" s="148"/>
      <c r="AC1679" s="148"/>
      <c r="AD1679" s="94"/>
      <c r="AE1679" s="94"/>
      <c r="AF1679" s="94"/>
      <c r="AG1679" s="94"/>
      <c r="AH1679" s="94"/>
      <c r="AI1679" s="94"/>
      <c r="AJ1679" s="94"/>
      <c r="AK1679" s="94"/>
      <c r="AL1679" s="94"/>
      <c r="AM1679" s="94"/>
      <c r="AN1679" s="94"/>
      <c r="AO1679" s="238"/>
      <c r="AP1679" s="426"/>
      <c r="AQ1679" s="223"/>
    </row>
    <row r="1680" spans="1:43" s="15" customFormat="1">
      <c r="A1680" s="105"/>
      <c r="B1680" s="105"/>
      <c r="D1680" s="97"/>
      <c r="E1680" s="156"/>
      <c r="I1680" s="148"/>
      <c r="J1680" s="148"/>
      <c r="K1680" s="148"/>
      <c r="L1680" s="148"/>
      <c r="M1680" s="148"/>
      <c r="N1680" s="148"/>
      <c r="O1680" s="148"/>
      <c r="AC1680" s="148"/>
      <c r="AD1680" s="94"/>
      <c r="AE1680" s="94"/>
      <c r="AF1680" s="94"/>
      <c r="AG1680" s="94"/>
      <c r="AH1680" s="94"/>
      <c r="AI1680" s="94"/>
      <c r="AJ1680" s="94"/>
      <c r="AK1680" s="94"/>
      <c r="AL1680" s="94"/>
      <c r="AM1680" s="94"/>
      <c r="AN1680" s="94"/>
      <c r="AO1680" s="238"/>
      <c r="AP1680" s="426"/>
      <c r="AQ1680" s="223"/>
    </row>
    <row r="1681" spans="1:43" s="15" customFormat="1">
      <c r="A1681" s="105"/>
      <c r="B1681" s="105"/>
      <c r="D1681" s="97"/>
      <c r="E1681" s="156"/>
      <c r="I1681" s="148"/>
      <c r="J1681" s="148"/>
      <c r="K1681" s="148"/>
      <c r="L1681" s="148"/>
      <c r="M1681" s="148"/>
      <c r="N1681" s="148"/>
      <c r="O1681" s="148"/>
      <c r="AC1681" s="148"/>
      <c r="AD1681" s="94"/>
      <c r="AE1681" s="94"/>
      <c r="AF1681" s="94"/>
      <c r="AG1681" s="94"/>
      <c r="AH1681" s="94"/>
      <c r="AI1681" s="94"/>
      <c r="AJ1681" s="94"/>
      <c r="AK1681" s="94"/>
      <c r="AL1681" s="94"/>
      <c r="AM1681" s="94"/>
      <c r="AN1681" s="94"/>
      <c r="AO1681" s="238"/>
      <c r="AP1681" s="426"/>
      <c r="AQ1681" s="223"/>
    </row>
    <row r="1682" spans="1:43" s="15" customFormat="1">
      <c r="A1682" s="105"/>
      <c r="B1682" s="105"/>
      <c r="D1682" s="97"/>
      <c r="E1682" s="156"/>
      <c r="I1682" s="148"/>
      <c r="J1682" s="148"/>
      <c r="K1682" s="148"/>
      <c r="L1682" s="148"/>
      <c r="M1682" s="148"/>
      <c r="N1682" s="148"/>
      <c r="O1682" s="148"/>
      <c r="AC1682" s="148"/>
      <c r="AD1682" s="94"/>
      <c r="AE1682" s="94"/>
      <c r="AF1682" s="94"/>
      <c r="AG1682" s="94"/>
      <c r="AH1682" s="94"/>
      <c r="AI1682" s="94"/>
      <c r="AJ1682" s="94"/>
      <c r="AK1682" s="94"/>
      <c r="AL1682" s="94"/>
      <c r="AM1682" s="94"/>
      <c r="AN1682" s="94"/>
      <c r="AO1682" s="238"/>
      <c r="AP1682" s="426"/>
      <c r="AQ1682" s="223"/>
    </row>
    <row r="1683" spans="1:43" s="15" customFormat="1">
      <c r="A1683" s="105"/>
      <c r="B1683" s="105"/>
      <c r="D1683" s="97"/>
      <c r="E1683" s="156"/>
      <c r="I1683" s="148"/>
      <c r="J1683" s="148"/>
      <c r="K1683" s="148"/>
      <c r="L1683" s="148"/>
      <c r="M1683" s="148"/>
      <c r="N1683" s="148"/>
      <c r="O1683" s="148"/>
      <c r="AC1683" s="148"/>
      <c r="AD1683" s="94"/>
      <c r="AE1683" s="94"/>
      <c r="AF1683" s="94"/>
      <c r="AG1683" s="94"/>
      <c r="AH1683" s="94"/>
      <c r="AI1683" s="94"/>
      <c r="AJ1683" s="94"/>
      <c r="AK1683" s="94"/>
      <c r="AL1683" s="94"/>
      <c r="AM1683" s="94"/>
      <c r="AN1683" s="94"/>
      <c r="AO1683" s="238"/>
      <c r="AP1683" s="426"/>
      <c r="AQ1683" s="223"/>
    </row>
    <row r="1684" spans="1:43" s="15" customFormat="1">
      <c r="A1684" s="105"/>
      <c r="B1684" s="105"/>
      <c r="D1684" s="97"/>
      <c r="E1684" s="156"/>
      <c r="I1684" s="148"/>
      <c r="J1684" s="148"/>
      <c r="K1684" s="148"/>
      <c r="L1684" s="148"/>
      <c r="M1684" s="148"/>
      <c r="N1684" s="148"/>
      <c r="O1684" s="148"/>
      <c r="AC1684" s="148"/>
      <c r="AD1684" s="94"/>
      <c r="AE1684" s="94"/>
      <c r="AF1684" s="94"/>
      <c r="AG1684" s="94"/>
      <c r="AH1684" s="94"/>
      <c r="AI1684" s="94"/>
      <c r="AJ1684" s="94"/>
      <c r="AK1684" s="94"/>
      <c r="AL1684" s="94"/>
      <c r="AM1684" s="94"/>
      <c r="AN1684" s="94"/>
      <c r="AO1684" s="238"/>
      <c r="AP1684" s="426"/>
      <c r="AQ1684" s="223"/>
    </row>
    <row r="1685" spans="1:43" s="15" customFormat="1">
      <c r="A1685" s="105"/>
      <c r="B1685" s="105"/>
      <c r="D1685" s="97"/>
      <c r="E1685" s="156"/>
      <c r="I1685" s="148"/>
      <c r="J1685" s="148"/>
      <c r="K1685" s="148"/>
      <c r="L1685" s="148"/>
      <c r="M1685" s="148"/>
      <c r="N1685" s="148"/>
      <c r="O1685" s="148"/>
      <c r="AC1685" s="148"/>
      <c r="AD1685" s="94"/>
      <c r="AE1685" s="94"/>
      <c r="AF1685" s="94"/>
      <c r="AG1685" s="94"/>
      <c r="AH1685" s="94"/>
      <c r="AI1685" s="94"/>
      <c r="AJ1685" s="94"/>
      <c r="AK1685" s="94"/>
      <c r="AL1685" s="94"/>
      <c r="AM1685" s="94"/>
      <c r="AN1685" s="94"/>
      <c r="AO1685" s="238"/>
      <c r="AP1685" s="426"/>
      <c r="AQ1685" s="223"/>
    </row>
    <row r="1686" spans="1:43" s="15" customFormat="1">
      <c r="A1686" s="105"/>
      <c r="B1686" s="105"/>
      <c r="D1686" s="97"/>
      <c r="E1686" s="156"/>
      <c r="I1686" s="148"/>
      <c r="J1686" s="148"/>
      <c r="K1686" s="148"/>
      <c r="L1686" s="148"/>
      <c r="M1686" s="148"/>
      <c r="N1686" s="148"/>
      <c r="O1686" s="148"/>
      <c r="AC1686" s="148"/>
      <c r="AD1686" s="94"/>
      <c r="AE1686" s="94"/>
      <c r="AF1686" s="94"/>
      <c r="AG1686" s="94"/>
      <c r="AH1686" s="94"/>
      <c r="AI1686" s="94"/>
      <c r="AJ1686" s="94"/>
      <c r="AK1686" s="94"/>
      <c r="AL1686" s="94"/>
      <c r="AM1686" s="94"/>
      <c r="AN1686" s="94"/>
      <c r="AO1686" s="238"/>
      <c r="AP1686" s="426"/>
      <c r="AQ1686" s="223"/>
    </row>
    <row r="1687" spans="1:43" s="15" customFormat="1">
      <c r="A1687" s="105"/>
      <c r="B1687" s="105"/>
      <c r="D1687" s="97"/>
      <c r="E1687" s="156"/>
      <c r="I1687" s="148"/>
      <c r="J1687" s="148"/>
      <c r="K1687" s="148"/>
      <c r="L1687" s="148"/>
      <c r="M1687" s="148"/>
      <c r="N1687" s="148"/>
      <c r="O1687" s="148"/>
      <c r="AC1687" s="148"/>
      <c r="AD1687" s="94"/>
      <c r="AE1687" s="94"/>
      <c r="AF1687" s="94"/>
      <c r="AG1687" s="94"/>
      <c r="AH1687" s="94"/>
      <c r="AI1687" s="94"/>
      <c r="AJ1687" s="94"/>
      <c r="AK1687" s="94"/>
      <c r="AL1687" s="94"/>
      <c r="AM1687" s="94"/>
      <c r="AN1687" s="94"/>
      <c r="AO1687" s="238"/>
      <c r="AP1687" s="426"/>
      <c r="AQ1687" s="223"/>
    </row>
    <row r="1688" spans="1:43" s="15" customFormat="1">
      <c r="A1688" s="105"/>
      <c r="B1688" s="105"/>
      <c r="D1688" s="97"/>
      <c r="E1688" s="156"/>
      <c r="I1688" s="148"/>
      <c r="J1688" s="148"/>
      <c r="K1688" s="148"/>
      <c r="L1688" s="148"/>
      <c r="M1688" s="148"/>
      <c r="N1688" s="148"/>
      <c r="O1688" s="148"/>
      <c r="AC1688" s="148"/>
      <c r="AD1688" s="94"/>
      <c r="AE1688" s="94"/>
      <c r="AF1688" s="94"/>
      <c r="AG1688" s="94"/>
      <c r="AH1688" s="94"/>
      <c r="AI1688" s="94"/>
      <c r="AJ1688" s="94"/>
      <c r="AK1688" s="94"/>
      <c r="AL1688" s="94"/>
      <c r="AM1688" s="94"/>
      <c r="AN1688" s="94"/>
      <c r="AO1688" s="238"/>
      <c r="AP1688" s="426"/>
      <c r="AQ1688" s="223"/>
    </row>
    <row r="1689" spans="1:43" s="15" customFormat="1">
      <c r="A1689" s="105"/>
      <c r="B1689" s="105"/>
      <c r="D1689" s="97"/>
      <c r="E1689" s="156"/>
      <c r="I1689" s="148"/>
      <c r="J1689" s="148"/>
      <c r="K1689" s="148"/>
      <c r="L1689" s="148"/>
      <c r="M1689" s="148"/>
      <c r="N1689" s="148"/>
      <c r="O1689" s="148"/>
      <c r="AC1689" s="148"/>
      <c r="AD1689" s="94"/>
      <c r="AE1689" s="94"/>
      <c r="AF1689" s="94"/>
      <c r="AG1689" s="94"/>
      <c r="AH1689" s="94"/>
      <c r="AI1689" s="94"/>
      <c r="AJ1689" s="94"/>
      <c r="AK1689" s="94"/>
      <c r="AL1689" s="94"/>
      <c r="AM1689" s="94"/>
      <c r="AN1689" s="94"/>
      <c r="AO1689" s="238"/>
      <c r="AP1689" s="426"/>
      <c r="AQ1689" s="223"/>
    </row>
    <row r="1690" spans="1:43" s="15" customFormat="1">
      <c r="A1690" s="105"/>
      <c r="B1690" s="105"/>
      <c r="D1690" s="97"/>
      <c r="E1690" s="156"/>
      <c r="I1690" s="148"/>
      <c r="J1690" s="148"/>
      <c r="K1690" s="148"/>
      <c r="L1690" s="148"/>
      <c r="M1690" s="148"/>
      <c r="N1690" s="148"/>
      <c r="O1690" s="148"/>
      <c r="AC1690" s="148"/>
      <c r="AD1690" s="94"/>
      <c r="AE1690" s="94"/>
      <c r="AF1690" s="94"/>
      <c r="AG1690" s="94"/>
      <c r="AH1690" s="94"/>
      <c r="AI1690" s="94"/>
      <c r="AJ1690" s="94"/>
      <c r="AK1690" s="94"/>
      <c r="AL1690" s="94"/>
      <c r="AM1690" s="94"/>
      <c r="AN1690" s="94"/>
      <c r="AO1690" s="238"/>
      <c r="AP1690" s="426"/>
      <c r="AQ1690" s="223"/>
    </row>
    <row r="1691" spans="1:43" s="15" customFormat="1">
      <c r="A1691" s="105"/>
      <c r="B1691" s="105"/>
      <c r="D1691" s="97"/>
      <c r="E1691" s="156"/>
      <c r="I1691" s="148"/>
      <c r="J1691" s="148"/>
      <c r="K1691" s="148"/>
      <c r="L1691" s="148"/>
      <c r="M1691" s="148"/>
      <c r="N1691" s="148"/>
      <c r="O1691" s="148"/>
      <c r="AC1691" s="148"/>
      <c r="AD1691" s="94"/>
      <c r="AE1691" s="94"/>
      <c r="AF1691" s="94"/>
      <c r="AG1691" s="94"/>
      <c r="AH1691" s="94"/>
      <c r="AI1691" s="94"/>
      <c r="AJ1691" s="94"/>
      <c r="AK1691" s="94"/>
      <c r="AL1691" s="94"/>
      <c r="AM1691" s="94"/>
      <c r="AN1691" s="94"/>
      <c r="AO1691" s="238"/>
      <c r="AP1691" s="426"/>
      <c r="AQ1691" s="223"/>
    </row>
    <row r="1692" spans="1:43" s="15" customFormat="1">
      <c r="A1692" s="105"/>
      <c r="B1692" s="105"/>
      <c r="D1692" s="97"/>
      <c r="E1692" s="156"/>
      <c r="I1692" s="148"/>
      <c r="J1692" s="148"/>
      <c r="K1692" s="148"/>
      <c r="L1692" s="148"/>
      <c r="M1692" s="148"/>
      <c r="N1692" s="148"/>
      <c r="O1692" s="148"/>
      <c r="AC1692" s="148"/>
      <c r="AD1692" s="94"/>
      <c r="AE1692" s="94"/>
      <c r="AF1692" s="94"/>
      <c r="AG1692" s="94"/>
      <c r="AH1692" s="94"/>
      <c r="AI1692" s="94"/>
      <c r="AJ1692" s="94"/>
      <c r="AK1692" s="94"/>
      <c r="AL1692" s="94"/>
      <c r="AM1692" s="94"/>
      <c r="AN1692" s="94"/>
      <c r="AO1692" s="238"/>
      <c r="AP1692" s="426"/>
      <c r="AQ1692" s="223"/>
    </row>
    <row r="1693" spans="1:43" s="15" customFormat="1">
      <c r="A1693" s="105"/>
      <c r="B1693" s="105"/>
      <c r="D1693" s="97"/>
      <c r="E1693" s="156"/>
      <c r="I1693" s="148"/>
      <c r="J1693" s="148"/>
      <c r="K1693" s="148"/>
      <c r="L1693" s="148"/>
      <c r="M1693" s="148"/>
      <c r="N1693" s="148"/>
      <c r="O1693" s="148"/>
      <c r="AC1693" s="148"/>
      <c r="AD1693" s="94"/>
      <c r="AE1693" s="94"/>
      <c r="AF1693" s="94"/>
      <c r="AG1693" s="94"/>
      <c r="AH1693" s="94"/>
      <c r="AI1693" s="94"/>
      <c r="AJ1693" s="94"/>
      <c r="AK1693" s="94"/>
      <c r="AL1693" s="94"/>
      <c r="AM1693" s="94"/>
      <c r="AN1693" s="94"/>
      <c r="AO1693" s="238"/>
      <c r="AP1693" s="426"/>
      <c r="AQ1693" s="223"/>
    </row>
    <row r="1694" spans="1:43" s="15" customFormat="1">
      <c r="A1694" s="105"/>
      <c r="B1694" s="105"/>
      <c r="D1694" s="97"/>
      <c r="E1694" s="156"/>
      <c r="I1694" s="148"/>
      <c r="J1694" s="148"/>
      <c r="K1694" s="148"/>
      <c r="L1694" s="148"/>
      <c r="M1694" s="148"/>
      <c r="N1694" s="148"/>
      <c r="O1694" s="148"/>
      <c r="AC1694" s="148"/>
      <c r="AD1694" s="94"/>
      <c r="AE1694" s="94"/>
      <c r="AF1694" s="94"/>
      <c r="AG1694" s="94"/>
      <c r="AH1694" s="94"/>
      <c r="AI1694" s="94"/>
      <c r="AJ1694" s="94"/>
      <c r="AK1694" s="94"/>
      <c r="AL1694" s="94"/>
      <c r="AM1694" s="94"/>
      <c r="AN1694" s="94"/>
      <c r="AO1694" s="238"/>
      <c r="AP1694" s="426"/>
      <c r="AQ1694" s="223"/>
    </row>
    <row r="1695" spans="1:43" s="15" customFormat="1">
      <c r="A1695" s="105"/>
      <c r="B1695" s="105"/>
      <c r="D1695" s="97"/>
      <c r="E1695" s="156"/>
      <c r="I1695" s="148"/>
      <c r="J1695" s="148"/>
      <c r="K1695" s="148"/>
      <c r="L1695" s="148"/>
      <c r="M1695" s="148"/>
      <c r="N1695" s="148"/>
      <c r="O1695" s="148"/>
      <c r="AC1695" s="148"/>
      <c r="AD1695" s="94"/>
      <c r="AE1695" s="94"/>
      <c r="AF1695" s="94"/>
      <c r="AG1695" s="94"/>
      <c r="AH1695" s="94"/>
      <c r="AI1695" s="94"/>
      <c r="AJ1695" s="94"/>
      <c r="AK1695" s="94"/>
      <c r="AL1695" s="94"/>
      <c r="AM1695" s="94"/>
      <c r="AN1695" s="94"/>
      <c r="AO1695" s="238"/>
      <c r="AP1695" s="426"/>
      <c r="AQ1695" s="223"/>
    </row>
    <row r="1696" spans="1:43" s="15" customFormat="1">
      <c r="A1696" s="105"/>
      <c r="B1696" s="105"/>
      <c r="D1696" s="97"/>
      <c r="E1696" s="156"/>
      <c r="I1696" s="148"/>
      <c r="J1696" s="148"/>
      <c r="K1696" s="148"/>
      <c r="L1696" s="148"/>
      <c r="M1696" s="148"/>
      <c r="N1696" s="148"/>
      <c r="O1696" s="148"/>
      <c r="AC1696" s="148"/>
      <c r="AD1696" s="94"/>
      <c r="AE1696" s="94"/>
      <c r="AF1696" s="94"/>
      <c r="AG1696" s="94"/>
      <c r="AH1696" s="94"/>
      <c r="AI1696" s="94"/>
      <c r="AJ1696" s="94"/>
      <c r="AK1696" s="94"/>
      <c r="AL1696" s="94"/>
      <c r="AM1696" s="94"/>
      <c r="AN1696" s="94"/>
      <c r="AO1696" s="238"/>
      <c r="AP1696" s="426"/>
      <c r="AQ1696" s="223"/>
    </row>
    <row r="1697" spans="1:43" s="15" customFormat="1">
      <c r="A1697" s="105"/>
      <c r="B1697" s="105"/>
      <c r="D1697" s="97"/>
      <c r="E1697" s="156"/>
      <c r="I1697" s="148"/>
      <c r="J1697" s="148"/>
      <c r="K1697" s="148"/>
      <c r="L1697" s="148"/>
      <c r="M1697" s="148"/>
      <c r="N1697" s="148"/>
      <c r="O1697" s="148"/>
      <c r="AC1697" s="148"/>
      <c r="AD1697" s="94"/>
      <c r="AE1697" s="94"/>
      <c r="AF1697" s="94"/>
      <c r="AG1697" s="94"/>
      <c r="AH1697" s="94"/>
      <c r="AI1697" s="94"/>
      <c r="AJ1697" s="94"/>
      <c r="AK1697" s="94"/>
      <c r="AL1697" s="94"/>
      <c r="AM1697" s="94"/>
      <c r="AN1697" s="94"/>
      <c r="AO1697" s="238"/>
      <c r="AP1697" s="426"/>
      <c r="AQ1697" s="223"/>
    </row>
    <row r="1698" spans="1:43" s="15" customFormat="1">
      <c r="A1698" s="105"/>
      <c r="B1698" s="105"/>
      <c r="D1698" s="97"/>
      <c r="E1698" s="156"/>
      <c r="I1698" s="148"/>
      <c r="J1698" s="148"/>
      <c r="K1698" s="148"/>
      <c r="L1698" s="148"/>
      <c r="M1698" s="148"/>
      <c r="N1698" s="148"/>
      <c r="O1698" s="148"/>
      <c r="AC1698" s="148"/>
      <c r="AD1698" s="94"/>
      <c r="AE1698" s="94"/>
      <c r="AF1698" s="94"/>
      <c r="AG1698" s="94"/>
      <c r="AH1698" s="94"/>
      <c r="AI1698" s="94"/>
      <c r="AJ1698" s="94"/>
      <c r="AK1698" s="94"/>
      <c r="AL1698" s="94"/>
      <c r="AM1698" s="94"/>
      <c r="AN1698" s="94"/>
      <c r="AO1698" s="238"/>
      <c r="AP1698" s="426"/>
      <c r="AQ1698" s="223"/>
    </row>
    <row r="1699" spans="1:43" s="15" customFormat="1">
      <c r="A1699" s="105"/>
      <c r="B1699" s="105"/>
      <c r="D1699" s="97"/>
      <c r="E1699" s="156"/>
      <c r="I1699" s="148"/>
      <c r="J1699" s="148"/>
      <c r="K1699" s="148"/>
      <c r="L1699" s="148"/>
      <c r="M1699" s="148"/>
      <c r="N1699" s="148"/>
      <c r="O1699" s="148"/>
      <c r="AC1699" s="148"/>
      <c r="AD1699" s="94"/>
      <c r="AE1699" s="94"/>
      <c r="AF1699" s="94"/>
      <c r="AG1699" s="94"/>
      <c r="AH1699" s="94"/>
      <c r="AI1699" s="94"/>
      <c r="AJ1699" s="94"/>
      <c r="AK1699" s="94"/>
      <c r="AL1699" s="94"/>
      <c r="AM1699" s="94"/>
      <c r="AN1699" s="94"/>
      <c r="AO1699" s="238"/>
      <c r="AP1699" s="426"/>
      <c r="AQ1699" s="223"/>
    </row>
    <row r="1700" spans="1:43" s="15" customFormat="1">
      <c r="A1700" s="105"/>
      <c r="B1700" s="105"/>
      <c r="D1700" s="97"/>
      <c r="E1700" s="156"/>
      <c r="I1700" s="148"/>
      <c r="J1700" s="148"/>
      <c r="K1700" s="148"/>
      <c r="L1700" s="148"/>
      <c r="M1700" s="148"/>
      <c r="N1700" s="148"/>
      <c r="O1700" s="148"/>
      <c r="AC1700" s="148"/>
      <c r="AD1700" s="94"/>
      <c r="AE1700" s="94"/>
      <c r="AF1700" s="94"/>
      <c r="AG1700" s="94"/>
      <c r="AH1700" s="94"/>
      <c r="AI1700" s="94"/>
      <c r="AJ1700" s="94"/>
      <c r="AK1700" s="94"/>
      <c r="AL1700" s="94"/>
      <c r="AM1700" s="94"/>
      <c r="AN1700" s="94"/>
      <c r="AO1700" s="238"/>
      <c r="AP1700" s="426"/>
      <c r="AQ1700" s="223"/>
    </row>
    <row r="1701" spans="1:43" s="15" customFormat="1">
      <c r="A1701" s="105"/>
      <c r="B1701" s="105"/>
      <c r="D1701" s="97"/>
      <c r="E1701" s="156"/>
      <c r="I1701" s="148"/>
      <c r="J1701" s="148"/>
      <c r="K1701" s="148"/>
      <c r="L1701" s="148"/>
      <c r="M1701" s="148"/>
      <c r="N1701" s="148"/>
      <c r="O1701" s="148"/>
      <c r="AC1701" s="148"/>
      <c r="AD1701" s="94"/>
      <c r="AE1701" s="94"/>
      <c r="AF1701" s="94"/>
      <c r="AG1701" s="94"/>
      <c r="AH1701" s="94"/>
      <c r="AI1701" s="94"/>
      <c r="AJ1701" s="94"/>
      <c r="AK1701" s="94"/>
      <c r="AL1701" s="94"/>
      <c r="AM1701" s="94"/>
      <c r="AN1701" s="94"/>
      <c r="AO1701" s="238"/>
      <c r="AP1701" s="426"/>
      <c r="AQ1701" s="223"/>
    </row>
    <row r="1702" spans="1:43" s="15" customFormat="1">
      <c r="A1702" s="105"/>
      <c r="B1702" s="105"/>
      <c r="D1702" s="97"/>
      <c r="E1702" s="156"/>
      <c r="I1702" s="148"/>
      <c r="J1702" s="148"/>
      <c r="K1702" s="148"/>
      <c r="L1702" s="148"/>
      <c r="M1702" s="148"/>
      <c r="N1702" s="148"/>
      <c r="O1702" s="148"/>
      <c r="AC1702" s="148"/>
      <c r="AD1702" s="94"/>
      <c r="AE1702" s="94"/>
      <c r="AF1702" s="94"/>
      <c r="AG1702" s="94"/>
      <c r="AH1702" s="94"/>
      <c r="AI1702" s="94"/>
      <c r="AJ1702" s="94"/>
      <c r="AK1702" s="94"/>
      <c r="AL1702" s="94"/>
      <c r="AM1702" s="94"/>
      <c r="AN1702" s="94"/>
      <c r="AO1702" s="238"/>
      <c r="AP1702" s="426"/>
      <c r="AQ1702" s="223"/>
    </row>
    <row r="1703" spans="1:43" s="15" customFormat="1">
      <c r="A1703" s="105"/>
      <c r="B1703" s="105"/>
      <c r="D1703" s="97"/>
      <c r="E1703" s="156"/>
      <c r="I1703" s="148"/>
      <c r="J1703" s="148"/>
      <c r="K1703" s="148"/>
      <c r="L1703" s="148"/>
      <c r="M1703" s="148"/>
      <c r="N1703" s="148"/>
      <c r="O1703" s="148"/>
      <c r="AC1703" s="148"/>
      <c r="AD1703" s="94"/>
      <c r="AE1703" s="94"/>
      <c r="AF1703" s="94"/>
      <c r="AG1703" s="94"/>
      <c r="AH1703" s="94"/>
      <c r="AI1703" s="94"/>
      <c r="AJ1703" s="94"/>
      <c r="AK1703" s="94"/>
      <c r="AL1703" s="94"/>
      <c r="AM1703" s="94"/>
      <c r="AN1703" s="94"/>
      <c r="AO1703" s="238"/>
      <c r="AP1703" s="426"/>
      <c r="AQ1703" s="223"/>
    </row>
    <row r="1704" spans="1:43" s="15" customFormat="1">
      <c r="A1704" s="105"/>
      <c r="B1704" s="105"/>
      <c r="D1704" s="97"/>
      <c r="E1704" s="156"/>
      <c r="I1704" s="148"/>
      <c r="J1704" s="148"/>
      <c r="K1704" s="148"/>
      <c r="L1704" s="148"/>
      <c r="M1704" s="148"/>
      <c r="N1704" s="148"/>
      <c r="O1704" s="148"/>
      <c r="AC1704" s="148"/>
      <c r="AD1704" s="94"/>
      <c r="AE1704" s="94"/>
      <c r="AF1704" s="94"/>
      <c r="AG1704" s="94"/>
      <c r="AH1704" s="94"/>
      <c r="AI1704" s="94"/>
      <c r="AJ1704" s="94"/>
      <c r="AK1704" s="94"/>
      <c r="AL1704" s="94"/>
      <c r="AM1704" s="94"/>
      <c r="AN1704" s="94"/>
      <c r="AO1704" s="238"/>
      <c r="AP1704" s="426"/>
      <c r="AQ1704" s="223"/>
    </row>
    <row r="1705" spans="1:43" s="15" customFormat="1">
      <c r="A1705" s="105"/>
      <c r="B1705" s="105"/>
      <c r="D1705" s="97"/>
      <c r="E1705" s="156"/>
      <c r="I1705" s="148"/>
      <c r="J1705" s="148"/>
      <c r="K1705" s="148"/>
      <c r="L1705" s="148"/>
      <c r="M1705" s="148"/>
      <c r="N1705" s="148"/>
      <c r="O1705" s="148"/>
      <c r="AC1705" s="148"/>
      <c r="AD1705" s="94"/>
      <c r="AE1705" s="94"/>
      <c r="AF1705" s="94"/>
      <c r="AG1705" s="94"/>
      <c r="AH1705" s="94"/>
      <c r="AI1705" s="94"/>
      <c r="AJ1705" s="94"/>
      <c r="AK1705" s="94"/>
      <c r="AL1705" s="94"/>
      <c r="AM1705" s="94"/>
      <c r="AN1705" s="94"/>
      <c r="AO1705" s="238"/>
      <c r="AP1705" s="426"/>
      <c r="AQ1705" s="223"/>
    </row>
    <row r="1706" spans="1:43" s="15" customFormat="1">
      <c r="A1706" s="105"/>
      <c r="B1706" s="105"/>
      <c r="D1706" s="97"/>
      <c r="E1706" s="156"/>
      <c r="I1706" s="148"/>
      <c r="J1706" s="148"/>
      <c r="K1706" s="148"/>
      <c r="L1706" s="148"/>
      <c r="M1706" s="148"/>
      <c r="N1706" s="148"/>
      <c r="O1706" s="148"/>
      <c r="AC1706" s="148"/>
      <c r="AD1706" s="94"/>
      <c r="AE1706" s="94"/>
      <c r="AF1706" s="94"/>
      <c r="AG1706" s="94"/>
      <c r="AH1706" s="94"/>
      <c r="AI1706" s="94"/>
      <c r="AJ1706" s="94"/>
      <c r="AK1706" s="94"/>
      <c r="AL1706" s="94"/>
      <c r="AM1706" s="94"/>
      <c r="AN1706" s="94"/>
      <c r="AO1706" s="238"/>
      <c r="AP1706" s="426"/>
      <c r="AQ1706" s="223"/>
    </row>
    <row r="1707" spans="1:43" s="15" customFormat="1">
      <c r="A1707" s="105"/>
      <c r="B1707" s="105"/>
      <c r="D1707" s="97"/>
      <c r="E1707" s="156"/>
      <c r="I1707" s="148"/>
      <c r="J1707" s="148"/>
      <c r="K1707" s="148"/>
      <c r="L1707" s="148"/>
      <c r="M1707" s="148"/>
      <c r="N1707" s="148"/>
      <c r="O1707" s="148"/>
      <c r="AC1707" s="148"/>
      <c r="AD1707" s="94"/>
      <c r="AE1707" s="94"/>
      <c r="AF1707" s="94"/>
      <c r="AG1707" s="94"/>
      <c r="AH1707" s="94"/>
      <c r="AI1707" s="94"/>
      <c r="AJ1707" s="94"/>
      <c r="AK1707" s="94"/>
      <c r="AL1707" s="94"/>
      <c r="AM1707" s="94"/>
      <c r="AN1707" s="94"/>
      <c r="AO1707" s="238"/>
      <c r="AP1707" s="426"/>
      <c r="AQ1707" s="223"/>
    </row>
    <row r="1708" spans="1:43" s="15" customFormat="1">
      <c r="A1708" s="105"/>
      <c r="B1708" s="105"/>
      <c r="D1708" s="97"/>
      <c r="E1708" s="156"/>
      <c r="I1708" s="148"/>
      <c r="J1708" s="148"/>
      <c r="K1708" s="148"/>
      <c r="L1708" s="148"/>
      <c r="M1708" s="148"/>
      <c r="N1708" s="148"/>
      <c r="O1708" s="148"/>
      <c r="AC1708" s="148"/>
      <c r="AD1708" s="94"/>
      <c r="AE1708" s="94"/>
      <c r="AF1708" s="94"/>
      <c r="AG1708" s="94"/>
      <c r="AH1708" s="94"/>
      <c r="AI1708" s="94"/>
      <c r="AJ1708" s="94"/>
      <c r="AK1708" s="94"/>
      <c r="AL1708" s="94"/>
      <c r="AM1708" s="94"/>
      <c r="AN1708" s="94"/>
      <c r="AO1708" s="238"/>
      <c r="AP1708" s="426"/>
      <c r="AQ1708" s="223"/>
    </row>
    <row r="1709" spans="1:43" s="15" customFormat="1">
      <c r="A1709" s="105"/>
      <c r="B1709" s="105"/>
      <c r="D1709" s="97"/>
      <c r="E1709" s="156"/>
      <c r="I1709" s="148"/>
      <c r="J1709" s="148"/>
      <c r="K1709" s="148"/>
      <c r="L1709" s="148"/>
      <c r="M1709" s="148"/>
      <c r="N1709" s="148"/>
      <c r="O1709" s="148"/>
      <c r="AC1709" s="148"/>
      <c r="AD1709" s="94"/>
      <c r="AE1709" s="94"/>
      <c r="AF1709" s="94"/>
      <c r="AG1709" s="94"/>
      <c r="AH1709" s="94"/>
      <c r="AI1709" s="94"/>
      <c r="AJ1709" s="94"/>
      <c r="AK1709" s="94"/>
      <c r="AL1709" s="94"/>
      <c r="AM1709" s="94"/>
      <c r="AN1709" s="94"/>
      <c r="AO1709" s="238"/>
      <c r="AP1709" s="426"/>
      <c r="AQ1709" s="223"/>
    </row>
    <row r="1710" spans="1:43" s="15" customFormat="1">
      <c r="A1710" s="105"/>
      <c r="B1710" s="105"/>
      <c r="D1710" s="97"/>
      <c r="E1710" s="156"/>
      <c r="I1710" s="148"/>
      <c r="J1710" s="148"/>
      <c r="K1710" s="148"/>
      <c r="L1710" s="148"/>
      <c r="M1710" s="148"/>
      <c r="N1710" s="148"/>
      <c r="O1710" s="148"/>
      <c r="AC1710" s="148"/>
      <c r="AD1710" s="94"/>
      <c r="AE1710" s="94"/>
      <c r="AF1710" s="94"/>
      <c r="AG1710" s="94"/>
      <c r="AH1710" s="94"/>
      <c r="AI1710" s="94"/>
      <c r="AJ1710" s="94"/>
      <c r="AK1710" s="94"/>
      <c r="AL1710" s="94"/>
      <c r="AM1710" s="94"/>
      <c r="AN1710" s="94"/>
      <c r="AO1710" s="238"/>
      <c r="AP1710" s="426"/>
      <c r="AQ1710" s="223"/>
    </row>
    <row r="1711" spans="1:43" s="15" customFormat="1">
      <c r="A1711" s="105"/>
      <c r="B1711" s="105"/>
      <c r="D1711" s="97"/>
      <c r="E1711" s="156"/>
      <c r="I1711" s="148"/>
      <c r="J1711" s="148"/>
      <c r="K1711" s="148"/>
      <c r="L1711" s="148"/>
      <c r="M1711" s="148"/>
      <c r="N1711" s="148"/>
      <c r="O1711" s="148"/>
      <c r="AC1711" s="148"/>
      <c r="AD1711" s="94"/>
      <c r="AE1711" s="94"/>
      <c r="AF1711" s="94"/>
      <c r="AG1711" s="94"/>
      <c r="AH1711" s="94"/>
      <c r="AI1711" s="94"/>
      <c r="AJ1711" s="94"/>
      <c r="AK1711" s="94"/>
      <c r="AL1711" s="94"/>
      <c r="AM1711" s="94"/>
      <c r="AN1711" s="94"/>
      <c r="AO1711" s="238"/>
      <c r="AP1711" s="426"/>
      <c r="AQ1711" s="223"/>
    </row>
    <row r="1712" spans="1:43" s="15" customFormat="1">
      <c r="A1712" s="105"/>
      <c r="B1712" s="105"/>
      <c r="D1712" s="97"/>
      <c r="E1712" s="156"/>
      <c r="I1712" s="148"/>
      <c r="J1712" s="148"/>
      <c r="K1712" s="148"/>
      <c r="L1712" s="148"/>
      <c r="M1712" s="148"/>
      <c r="N1712" s="148"/>
      <c r="O1712" s="148"/>
      <c r="AC1712" s="148"/>
      <c r="AD1712" s="94"/>
      <c r="AE1712" s="94"/>
      <c r="AF1712" s="94"/>
      <c r="AG1712" s="94"/>
      <c r="AH1712" s="94"/>
      <c r="AI1712" s="94"/>
      <c r="AJ1712" s="94"/>
      <c r="AK1712" s="94"/>
      <c r="AL1712" s="94"/>
      <c r="AM1712" s="94"/>
      <c r="AN1712" s="94"/>
      <c r="AO1712" s="238"/>
      <c r="AP1712" s="426"/>
      <c r="AQ1712" s="223"/>
    </row>
    <row r="1713" spans="1:43" s="15" customFormat="1">
      <c r="A1713" s="105"/>
      <c r="B1713" s="105"/>
      <c r="D1713" s="97"/>
      <c r="E1713" s="156"/>
      <c r="I1713" s="148"/>
      <c r="J1713" s="148"/>
      <c r="K1713" s="148"/>
      <c r="L1713" s="148"/>
      <c r="M1713" s="148"/>
      <c r="N1713" s="148"/>
      <c r="O1713" s="148"/>
      <c r="AC1713" s="148"/>
      <c r="AD1713" s="94"/>
      <c r="AE1713" s="94"/>
      <c r="AF1713" s="94"/>
      <c r="AG1713" s="94"/>
      <c r="AH1713" s="94"/>
      <c r="AI1713" s="94"/>
      <c r="AJ1713" s="94"/>
      <c r="AK1713" s="94"/>
      <c r="AL1713" s="94"/>
      <c r="AM1713" s="94"/>
      <c r="AN1713" s="94"/>
      <c r="AO1713" s="238"/>
      <c r="AP1713" s="426"/>
      <c r="AQ1713" s="223"/>
    </row>
    <row r="1714" spans="1:43" s="15" customFormat="1">
      <c r="A1714" s="105"/>
      <c r="B1714" s="105"/>
      <c r="D1714" s="97"/>
      <c r="E1714" s="156"/>
      <c r="I1714" s="148"/>
      <c r="J1714" s="148"/>
      <c r="K1714" s="148"/>
      <c r="L1714" s="148"/>
      <c r="M1714" s="148"/>
      <c r="N1714" s="148"/>
      <c r="O1714" s="148"/>
      <c r="AC1714" s="148"/>
      <c r="AD1714" s="94"/>
      <c r="AE1714" s="94"/>
      <c r="AF1714" s="94"/>
      <c r="AG1714" s="94"/>
      <c r="AH1714" s="94"/>
      <c r="AI1714" s="94"/>
      <c r="AJ1714" s="94"/>
      <c r="AK1714" s="94"/>
      <c r="AL1714" s="94"/>
      <c r="AM1714" s="94"/>
      <c r="AN1714" s="94"/>
      <c r="AO1714" s="238"/>
      <c r="AP1714" s="426"/>
      <c r="AQ1714" s="223"/>
    </row>
    <row r="1715" spans="1:43" s="15" customFormat="1">
      <c r="A1715" s="105"/>
      <c r="B1715" s="105"/>
      <c r="D1715" s="97"/>
      <c r="E1715" s="156"/>
      <c r="I1715" s="148"/>
      <c r="J1715" s="148"/>
      <c r="K1715" s="148"/>
      <c r="L1715" s="148"/>
      <c r="M1715" s="148"/>
      <c r="N1715" s="148"/>
      <c r="O1715" s="148"/>
      <c r="AC1715" s="148"/>
      <c r="AD1715" s="94"/>
      <c r="AE1715" s="94"/>
      <c r="AF1715" s="94"/>
      <c r="AG1715" s="94"/>
      <c r="AH1715" s="94"/>
      <c r="AI1715" s="94"/>
      <c r="AJ1715" s="94"/>
      <c r="AK1715" s="94"/>
      <c r="AL1715" s="94"/>
      <c r="AM1715" s="94"/>
      <c r="AN1715" s="94"/>
      <c r="AO1715" s="238"/>
      <c r="AP1715" s="426"/>
      <c r="AQ1715" s="223"/>
    </row>
    <row r="1716" spans="1:43" s="15" customFormat="1">
      <c r="A1716" s="105"/>
      <c r="B1716" s="105"/>
      <c r="D1716" s="97"/>
      <c r="E1716" s="156"/>
      <c r="I1716" s="148"/>
      <c r="J1716" s="148"/>
      <c r="K1716" s="148"/>
      <c r="L1716" s="148"/>
      <c r="M1716" s="148"/>
      <c r="N1716" s="148"/>
      <c r="O1716" s="148"/>
      <c r="AC1716" s="148"/>
      <c r="AD1716" s="94"/>
      <c r="AE1716" s="94"/>
      <c r="AF1716" s="94"/>
      <c r="AG1716" s="94"/>
      <c r="AH1716" s="94"/>
      <c r="AI1716" s="94"/>
      <c r="AJ1716" s="94"/>
      <c r="AK1716" s="94"/>
      <c r="AL1716" s="94"/>
      <c r="AM1716" s="94"/>
      <c r="AN1716" s="94"/>
      <c r="AO1716" s="238"/>
      <c r="AP1716" s="426"/>
      <c r="AQ1716" s="223"/>
    </row>
    <row r="1717" spans="1:43" s="15" customFormat="1">
      <c r="A1717" s="105"/>
      <c r="B1717" s="105"/>
      <c r="D1717" s="97"/>
      <c r="E1717" s="156"/>
      <c r="I1717" s="148"/>
      <c r="J1717" s="148"/>
      <c r="K1717" s="148"/>
      <c r="L1717" s="148"/>
      <c r="M1717" s="148"/>
      <c r="N1717" s="148"/>
      <c r="O1717" s="148"/>
      <c r="AC1717" s="148"/>
      <c r="AD1717" s="94"/>
      <c r="AE1717" s="94"/>
      <c r="AF1717" s="94"/>
      <c r="AG1717" s="94"/>
      <c r="AH1717" s="94"/>
      <c r="AI1717" s="94"/>
      <c r="AJ1717" s="94"/>
      <c r="AK1717" s="94"/>
      <c r="AL1717" s="94"/>
      <c r="AM1717" s="94"/>
      <c r="AN1717" s="94"/>
      <c r="AO1717" s="238"/>
      <c r="AP1717" s="426"/>
      <c r="AQ1717" s="223"/>
    </row>
    <row r="1718" spans="1:43" s="15" customFormat="1">
      <c r="A1718" s="105"/>
      <c r="B1718" s="105"/>
      <c r="D1718" s="97"/>
      <c r="E1718" s="156"/>
      <c r="I1718" s="148"/>
      <c r="J1718" s="148"/>
      <c r="K1718" s="148"/>
      <c r="L1718" s="148"/>
      <c r="M1718" s="148"/>
      <c r="N1718" s="148"/>
      <c r="O1718" s="148"/>
      <c r="AC1718" s="148"/>
      <c r="AD1718" s="94"/>
      <c r="AE1718" s="94"/>
      <c r="AF1718" s="94"/>
      <c r="AG1718" s="94"/>
      <c r="AH1718" s="94"/>
      <c r="AI1718" s="94"/>
      <c r="AJ1718" s="94"/>
      <c r="AK1718" s="94"/>
      <c r="AL1718" s="94"/>
      <c r="AM1718" s="94"/>
      <c r="AN1718" s="94"/>
      <c r="AO1718" s="238"/>
      <c r="AP1718" s="426"/>
      <c r="AQ1718" s="223"/>
    </row>
    <row r="1719" spans="1:43" s="15" customFormat="1">
      <c r="A1719" s="105"/>
      <c r="B1719" s="105"/>
      <c r="D1719" s="97"/>
      <c r="E1719" s="156"/>
      <c r="I1719" s="148"/>
      <c r="J1719" s="148"/>
      <c r="K1719" s="148"/>
      <c r="L1719" s="148"/>
      <c r="M1719" s="148"/>
      <c r="N1719" s="148"/>
      <c r="O1719" s="148"/>
      <c r="AC1719" s="148"/>
      <c r="AD1719" s="94"/>
      <c r="AE1719" s="94"/>
      <c r="AF1719" s="94"/>
      <c r="AG1719" s="94"/>
      <c r="AH1719" s="94"/>
      <c r="AI1719" s="94"/>
      <c r="AJ1719" s="94"/>
      <c r="AK1719" s="94"/>
      <c r="AL1719" s="94"/>
      <c r="AM1719" s="94"/>
      <c r="AN1719" s="94"/>
      <c r="AO1719" s="238"/>
      <c r="AP1719" s="426"/>
      <c r="AQ1719" s="223"/>
    </row>
    <row r="1720" spans="1:43" s="15" customFormat="1">
      <c r="A1720" s="105"/>
      <c r="B1720" s="105"/>
      <c r="D1720" s="97"/>
      <c r="E1720" s="156"/>
      <c r="I1720" s="148"/>
      <c r="J1720" s="148"/>
      <c r="K1720" s="148"/>
      <c r="L1720" s="148"/>
      <c r="M1720" s="148"/>
      <c r="N1720" s="148"/>
      <c r="O1720" s="148"/>
      <c r="AC1720" s="148"/>
      <c r="AD1720" s="94"/>
      <c r="AE1720" s="94"/>
      <c r="AF1720" s="94"/>
      <c r="AG1720" s="94"/>
      <c r="AH1720" s="94"/>
      <c r="AI1720" s="94"/>
      <c r="AJ1720" s="94"/>
      <c r="AK1720" s="94"/>
      <c r="AL1720" s="94"/>
      <c r="AM1720" s="94"/>
      <c r="AN1720" s="94"/>
      <c r="AO1720" s="238"/>
      <c r="AP1720" s="426"/>
      <c r="AQ1720" s="223"/>
    </row>
    <row r="1721" spans="1:43" s="15" customFormat="1">
      <c r="A1721" s="105"/>
      <c r="B1721" s="105"/>
      <c r="D1721" s="97"/>
      <c r="E1721" s="156"/>
      <c r="I1721" s="148"/>
      <c r="J1721" s="148"/>
      <c r="K1721" s="148"/>
      <c r="L1721" s="148"/>
      <c r="M1721" s="148"/>
      <c r="N1721" s="148"/>
      <c r="O1721" s="148"/>
      <c r="AC1721" s="148"/>
      <c r="AD1721" s="94"/>
      <c r="AE1721" s="94"/>
      <c r="AF1721" s="94"/>
      <c r="AG1721" s="94"/>
      <c r="AH1721" s="94"/>
      <c r="AI1721" s="94"/>
      <c r="AJ1721" s="94"/>
      <c r="AK1721" s="94"/>
      <c r="AL1721" s="94"/>
      <c r="AM1721" s="94"/>
      <c r="AN1721" s="94"/>
      <c r="AO1721" s="238"/>
      <c r="AP1721" s="426"/>
      <c r="AQ1721" s="223"/>
    </row>
    <row r="1722" spans="1:43" s="15" customFormat="1">
      <c r="A1722" s="105"/>
      <c r="B1722" s="105"/>
      <c r="D1722" s="97"/>
      <c r="E1722" s="156"/>
      <c r="I1722" s="148"/>
      <c r="J1722" s="148"/>
      <c r="K1722" s="148"/>
      <c r="L1722" s="148"/>
      <c r="M1722" s="148"/>
      <c r="N1722" s="148"/>
      <c r="O1722" s="148"/>
      <c r="AC1722" s="148"/>
      <c r="AD1722" s="94"/>
      <c r="AE1722" s="94"/>
      <c r="AF1722" s="94"/>
      <c r="AG1722" s="94"/>
      <c r="AH1722" s="94"/>
      <c r="AI1722" s="94"/>
      <c r="AJ1722" s="94"/>
      <c r="AK1722" s="94"/>
      <c r="AL1722" s="94"/>
      <c r="AM1722" s="94"/>
      <c r="AN1722" s="94"/>
      <c r="AO1722" s="238"/>
      <c r="AP1722" s="426"/>
      <c r="AQ1722" s="223"/>
    </row>
    <row r="1723" spans="1:43" s="15" customFormat="1">
      <c r="A1723" s="105"/>
      <c r="B1723" s="105"/>
      <c r="D1723" s="97"/>
      <c r="E1723" s="156"/>
      <c r="I1723" s="148"/>
      <c r="J1723" s="148"/>
      <c r="K1723" s="148"/>
      <c r="L1723" s="148"/>
      <c r="M1723" s="148"/>
      <c r="N1723" s="148"/>
      <c r="O1723" s="148"/>
      <c r="AC1723" s="148"/>
      <c r="AD1723" s="94"/>
      <c r="AE1723" s="94"/>
      <c r="AF1723" s="94"/>
      <c r="AG1723" s="94"/>
      <c r="AH1723" s="94"/>
      <c r="AI1723" s="94"/>
      <c r="AJ1723" s="94"/>
      <c r="AK1723" s="94"/>
      <c r="AL1723" s="94"/>
      <c r="AM1723" s="94"/>
      <c r="AN1723" s="94"/>
      <c r="AO1723" s="238"/>
      <c r="AP1723" s="426"/>
      <c r="AQ1723" s="223"/>
    </row>
    <row r="1724" spans="1:43" s="15" customFormat="1">
      <c r="A1724" s="105"/>
      <c r="B1724" s="105"/>
      <c r="D1724" s="97"/>
      <c r="E1724" s="156"/>
      <c r="I1724" s="148"/>
      <c r="J1724" s="148"/>
      <c r="K1724" s="148"/>
      <c r="L1724" s="148"/>
      <c r="M1724" s="148"/>
      <c r="N1724" s="148"/>
      <c r="O1724" s="148"/>
      <c r="AC1724" s="148"/>
      <c r="AD1724" s="94"/>
      <c r="AE1724" s="94"/>
      <c r="AF1724" s="94"/>
      <c r="AG1724" s="94"/>
      <c r="AH1724" s="94"/>
      <c r="AI1724" s="94"/>
      <c r="AJ1724" s="94"/>
      <c r="AK1724" s="94"/>
      <c r="AL1724" s="94"/>
      <c r="AM1724" s="94"/>
      <c r="AN1724" s="94"/>
      <c r="AO1724" s="238"/>
      <c r="AP1724" s="426"/>
      <c r="AQ1724" s="223"/>
    </row>
    <row r="1725" spans="1:43" s="15" customFormat="1">
      <c r="A1725" s="105"/>
      <c r="B1725" s="105"/>
      <c r="D1725" s="97"/>
      <c r="E1725" s="156"/>
      <c r="I1725" s="148"/>
      <c r="J1725" s="148"/>
      <c r="K1725" s="148"/>
      <c r="L1725" s="148"/>
      <c r="M1725" s="148"/>
      <c r="N1725" s="148"/>
      <c r="O1725" s="148"/>
      <c r="AC1725" s="148"/>
      <c r="AD1725" s="94"/>
      <c r="AE1725" s="94"/>
      <c r="AF1725" s="94"/>
      <c r="AG1725" s="94"/>
      <c r="AH1725" s="94"/>
      <c r="AI1725" s="94"/>
      <c r="AJ1725" s="94"/>
      <c r="AK1725" s="94"/>
      <c r="AL1725" s="94"/>
      <c r="AM1725" s="94"/>
      <c r="AN1725" s="94"/>
      <c r="AO1725" s="238"/>
      <c r="AP1725" s="426"/>
      <c r="AQ1725" s="223"/>
    </row>
    <row r="1726" spans="1:43" s="15" customFormat="1">
      <c r="A1726" s="105"/>
      <c r="B1726" s="105"/>
      <c r="D1726" s="97"/>
      <c r="E1726" s="156"/>
      <c r="I1726" s="148"/>
      <c r="J1726" s="148"/>
      <c r="K1726" s="148"/>
      <c r="L1726" s="148"/>
      <c r="M1726" s="148"/>
      <c r="N1726" s="148"/>
      <c r="O1726" s="148"/>
      <c r="AC1726" s="148"/>
      <c r="AD1726" s="94"/>
      <c r="AE1726" s="94"/>
      <c r="AF1726" s="94"/>
      <c r="AG1726" s="94"/>
      <c r="AH1726" s="94"/>
      <c r="AI1726" s="94"/>
      <c r="AJ1726" s="94"/>
      <c r="AK1726" s="94"/>
      <c r="AL1726" s="94"/>
      <c r="AM1726" s="94"/>
      <c r="AN1726" s="94"/>
      <c r="AO1726" s="238"/>
      <c r="AP1726" s="426"/>
      <c r="AQ1726" s="223"/>
    </row>
    <row r="1727" spans="1:43" s="15" customFormat="1">
      <c r="A1727" s="105"/>
      <c r="B1727" s="105"/>
      <c r="D1727" s="97"/>
      <c r="E1727" s="156"/>
      <c r="I1727" s="148"/>
      <c r="J1727" s="148"/>
      <c r="K1727" s="148"/>
      <c r="L1727" s="148"/>
      <c r="M1727" s="148"/>
      <c r="N1727" s="148"/>
      <c r="O1727" s="148"/>
      <c r="AC1727" s="148"/>
      <c r="AD1727" s="94"/>
      <c r="AE1727" s="94"/>
      <c r="AF1727" s="94"/>
      <c r="AG1727" s="94"/>
      <c r="AH1727" s="94"/>
      <c r="AI1727" s="94"/>
      <c r="AJ1727" s="94"/>
      <c r="AK1727" s="94"/>
      <c r="AL1727" s="94"/>
      <c r="AM1727" s="94"/>
      <c r="AN1727" s="94"/>
      <c r="AO1727" s="238"/>
      <c r="AP1727" s="426"/>
      <c r="AQ1727" s="223"/>
    </row>
    <row r="1728" spans="1:43" s="15" customFormat="1">
      <c r="A1728" s="105"/>
      <c r="B1728" s="105"/>
      <c r="D1728" s="97"/>
      <c r="E1728" s="156"/>
      <c r="I1728" s="148"/>
      <c r="J1728" s="148"/>
      <c r="K1728" s="148"/>
      <c r="L1728" s="148"/>
      <c r="M1728" s="148"/>
      <c r="N1728" s="148"/>
      <c r="O1728" s="148"/>
      <c r="AC1728" s="148"/>
      <c r="AD1728" s="94"/>
      <c r="AE1728" s="94"/>
      <c r="AF1728" s="94"/>
      <c r="AG1728" s="94"/>
      <c r="AH1728" s="94"/>
      <c r="AI1728" s="94"/>
      <c r="AJ1728" s="94"/>
      <c r="AK1728" s="94"/>
      <c r="AL1728" s="94"/>
      <c r="AM1728" s="94"/>
      <c r="AN1728" s="94"/>
      <c r="AO1728" s="238"/>
      <c r="AP1728" s="426"/>
      <c r="AQ1728" s="223"/>
    </row>
    <row r="1729" spans="1:43" s="15" customFormat="1">
      <c r="A1729" s="105"/>
      <c r="B1729" s="105"/>
      <c r="D1729" s="97"/>
      <c r="E1729" s="156"/>
      <c r="I1729" s="148"/>
      <c r="J1729" s="148"/>
      <c r="K1729" s="148"/>
      <c r="L1729" s="148"/>
      <c r="M1729" s="148"/>
      <c r="N1729" s="148"/>
      <c r="O1729" s="148"/>
      <c r="AC1729" s="148"/>
      <c r="AD1729" s="94"/>
      <c r="AE1729" s="94"/>
      <c r="AF1729" s="94"/>
      <c r="AG1729" s="94"/>
      <c r="AH1729" s="94"/>
      <c r="AI1729" s="94"/>
      <c r="AJ1729" s="94"/>
      <c r="AK1729" s="94"/>
      <c r="AL1729" s="94"/>
      <c r="AM1729" s="94"/>
      <c r="AN1729" s="94"/>
      <c r="AO1729" s="238"/>
      <c r="AP1729" s="426"/>
      <c r="AQ1729" s="223"/>
    </row>
    <row r="1730" spans="1:43" s="15" customFormat="1">
      <c r="A1730" s="105"/>
      <c r="B1730" s="105"/>
      <c r="D1730" s="97"/>
      <c r="E1730" s="156"/>
      <c r="I1730" s="148"/>
      <c r="J1730" s="148"/>
      <c r="K1730" s="148"/>
      <c r="L1730" s="148"/>
      <c r="M1730" s="148"/>
      <c r="N1730" s="148"/>
      <c r="O1730" s="148"/>
      <c r="AC1730" s="148"/>
      <c r="AD1730" s="94"/>
      <c r="AE1730" s="94"/>
      <c r="AF1730" s="94"/>
      <c r="AG1730" s="94"/>
      <c r="AH1730" s="94"/>
      <c r="AI1730" s="94"/>
      <c r="AJ1730" s="94"/>
      <c r="AK1730" s="94"/>
      <c r="AL1730" s="94"/>
      <c r="AM1730" s="94"/>
      <c r="AN1730" s="94"/>
      <c r="AO1730" s="238"/>
      <c r="AP1730" s="426"/>
      <c r="AQ1730" s="223"/>
    </row>
    <row r="1731" spans="1:43" s="15" customFormat="1">
      <c r="A1731" s="105"/>
      <c r="B1731" s="105"/>
      <c r="D1731" s="97"/>
      <c r="E1731" s="156"/>
      <c r="I1731" s="148"/>
      <c r="J1731" s="148"/>
      <c r="K1731" s="148"/>
      <c r="L1731" s="148"/>
      <c r="M1731" s="148"/>
      <c r="N1731" s="148"/>
      <c r="O1731" s="148"/>
      <c r="AC1731" s="148"/>
      <c r="AD1731" s="94"/>
      <c r="AE1731" s="94"/>
      <c r="AF1731" s="94"/>
      <c r="AG1731" s="94"/>
      <c r="AH1731" s="94"/>
      <c r="AI1731" s="94"/>
      <c r="AJ1731" s="94"/>
      <c r="AK1731" s="94"/>
      <c r="AL1731" s="94"/>
      <c r="AM1731" s="94"/>
      <c r="AN1731" s="94"/>
      <c r="AO1731" s="238"/>
      <c r="AP1731" s="426"/>
      <c r="AQ1731" s="223"/>
    </row>
    <row r="1732" spans="1:43" s="15" customFormat="1">
      <c r="A1732" s="105"/>
      <c r="B1732" s="105"/>
      <c r="D1732" s="97"/>
      <c r="E1732" s="156"/>
      <c r="I1732" s="148"/>
      <c r="J1732" s="148"/>
      <c r="K1732" s="148"/>
      <c r="L1732" s="148"/>
      <c r="M1732" s="148"/>
      <c r="N1732" s="148"/>
      <c r="O1732" s="148"/>
      <c r="AC1732" s="148"/>
      <c r="AD1732" s="94"/>
      <c r="AE1732" s="94"/>
      <c r="AF1732" s="94"/>
      <c r="AG1732" s="94"/>
      <c r="AH1732" s="94"/>
      <c r="AI1732" s="94"/>
      <c r="AJ1732" s="94"/>
      <c r="AK1732" s="94"/>
      <c r="AL1732" s="94"/>
      <c r="AM1732" s="94"/>
      <c r="AN1732" s="94"/>
      <c r="AO1732" s="238"/>
      <c r="AP1732" s="426"/>
      <c r="AQ1732" s="223"/>
    </row>
    <row r="1733" spans="1:43" s="15" customFormat="1">
      <c r="A1733" s="105"/>
      <c r="B1733" s="105"/>
      <c r="D1733" s="97"/>
      <c r="E1733" s="156"/>
      <c r="I1733" s="148"/>
      <c r="J1733" s="148"/>
      <c r="K1733" s="148"/>
      <c r="L1733" s="148"/>
      <c r="M1733" s="148"/>
      <c r="N1733" s="148"/>
      <c r="O1733" s="148"/>
      <c r="AC1733" s="148"/>
      <c r="AD1733" s="94"/>
      <c r="AE1733" s="94"/>
      <c r="AF1733" s="94"/>
      <c r="AG1733" s="94"/>
      <c r="AH1733" s="94"/>
      <c r="AI1733" s="94"/>
      <c r="AJ1733" s="94"/>
      <c r="AK1733" s="94"/>
      <c r="AL1733" s="94"/>
      <c r="AM1733" s="94"/>
      <c r="AN1733" s="94"/>
      <c r="AO1733" s="238"/>
      <c r="AP1733" s="426"/>
      <c r="AQ1733" s="223"/>
    </row>
    <row r="1734" spans="1:43" s="15" customFormat="1">
      <c r="A1734" s="105"/>
      <c r="B1734" s="105"/>
      <c r="D1734" s="97"/>
      <c r="E1734" s="156"/>
      <c r="I1734" s="148"/>
      <c r="J1734" s="148"/>
      <c r="K1734" s="148"/>
      <c r="L1734" s="148"/>
      <c r="M1734" s="148"/>
      <c r="N1734" s="148"/>
      <c r="O1734" s="148"/>
      <c r="AC1734" s="148"/>
      <c r="AD1734" s="94"/>
      <c r="AE1734" s="94"/>
      <c r="AF1734" s="94"/>
      <c r="AG1734" s="94"/>
      <c r="AH1734" s="94"/>
      <c r="AI1734" s="94"/>
      <c r="AJ1734" s="94"/>
      <c r="AK1734" s="94"/>
      <c r="AL1734" s="94"/>
      <c r="AM1734" s="94"/>
      <c r="AN1734" s="94"/>
      <c r="AO1734" s="238"/>
      <c r="AP1734" s="426"/>
      <c r="AQ1734" s="223"/>
    </row>
    <row r="1735" spans="1:43" s="15" customFormat="1">
      <c r="A1735" s="105"/>
      <c r="B1735" s="105"/>
      <c r="D1735" s="97"/>
      <c r="E1735" s="156"/>
      <c r="I1735" s="148"/>
      <c r="J1735" s="148"/>
      <c r="K1735" s="148"/>
      <c r="L1735" s="148"/>
      <c r="M1735" s="148"/>
      <c r="N1735" s="148"/>
      <c r="O1735" s="148"/>
      <c r="AC1735" s="148"/>
      <c r="AD1735" s="94"/>
      <c r="AE1735" s="94"/>
      <c r="AF1735" s="94"/>
      <c r="AG1735" s="94"/>
      <c r="AH1735" s="94"/>
      <c r="AI1735" s="94"/>
      <c r="AJ1735" s="94"/>
      <c r="AK1735" s="94"/>
      <c r="AL1735" s="94"/>
      <c r="AM1735" s="94"/>
      <c r="AN1735" s="94"/>
      <c r="AO1735" s="238"/>
      <c r="AP1735" s="426"/>
      <c r="AQ1735" s="223"/>
    </row>
    <row r="1736" spans="1:43" s="15" customFormat="1">
      <c r="A1736" s="105"/>
      <c r="B1736" s="105"/>
      <c r="D1736" s="97"/>
      <c r="E1736" s="156"/>
      <c r="I1736" s="148"/>
      <c r="J1736" s="148"/>
      <c r="K1736" s="148"/>
      <c r="L1736" s="148"/>
      <c r="M1736" s="148"/>
      <c r="N1736" s="148"/>
      <c r="O1736" s="148"/>
      <c r="AC1736" s="148"/>
      <c r="AD1736" s="94"/>
      <c r="AE1736" s="94"/>
      <c r="AF1736" s="94"/>
      <c r="AG1736" s="94"/>
      <c r="AH1736" s="94"/>
      <c r="AI1736" s="94"/>
      <c r="AJ1736" s="94"/>
      <c r="AK1736" s="94"/>
      <c r="AL1736" s="94"/>
      <c r="AM1736" s="94"/>
      <c r="AN1736" s="94"/>
      <c r="AO1736" s="238"/>
      <c r="AP1736" s="426"/>
      <c r="AQ1736" s="223"/>
    </row>
    <row r="1737" spans="1:43" s="15" customFormat="1">
      <c r="A1737" s="105"/>
      <c r="B1737" s="105"/>
      <c r="D1737" s="97"/>
      <c r="E1737" s="156"/>
      <c r="I1737" s="148"/>
      <c r="J1737" s="148"/>
      <c r="K1737" s="148"/>
      <c r="L1737" s="148"/>
      <c r="M1737" s="148"/>
      <c r="N1737" s="148"/>
      <c r="O1737" s="148"/>
      <c r="AC1737" s="148"/>
      <c r="AD1737" s="94"/>
      <c r="AE1737" s="94"/>
      <c r="AF1737" s="94"/>
      <c r="AG1737" s="94"/>
      <c r="AH1737" s="94"/>
      <c r="AI1737" s="94"/>
      <c r="AJ1737" s="94"/>
      <c r="AK1737" s="94"/>
      <c r="AL1737" s="94"/>
      <c r="AM1737" s="94"/>
      <c r="AN1737" s="94"/>
      <c r="AO1737" s="238"/>
      <c r="AP1737" s="426"/>
      <c r="AQ1737" s="223"/>
    </row>
    <row r="1738" spans="1:43" s="15" customFormat="1">
      <c r="A1738" s="105"/>
      <c r="B1738" s="105"/>
      <c r="D1738" s="97"/>
      <c r="E1738" s="156"/>
      <c r="I1738" s="148"/>
      <c r="J1738" s="148"/>
      <c r="K1738" s="148"/>
      <c r="L1738" s="148"/>
      <c r="M1738" s="148"/>
      <c r="N1738" s="148"/>
      <c r="O1738" s="148"/>
      <c r="AC1738" s="148"/>
      <c r="AD1738" s="94"/>
      <c r="AE1738" s="94"/>
      <c r="AF1738" s="94"/>
      <c r="AG1738" s="94"/>
      <c r="AH1738" s="94"/>
      <c r="AI1738" s="94"/>
      <c r="AJ1738" s="94"/>
      <c r="AK1738" s="94"/>
      <c r="AL1738" s="94"/>
      <c r="AM1738" s="94"/>
      <c r="AN1738" s="94"/>
      <c r="AO1738" s="238"/>
      <c r="AP1738" s="426"/>
      <c r="AQ1738" s="223"/>
    </row>
    <row r="1739" spans="1:43" s="15" customFormat="1">
      <c r="A1739" s="105"/>
      <c r="B1739" s="105"/>
      <c r="D1739" s="97"/>
      <c r="E1739" s="156"/>
      <c r="I1739" s="148"/>
      <c r="J1739" s="148"/>
      <c r="K1739" s="148"/>
      <c r="L1739" s="148"/>
      <c r="M1739" s="148"/>
      <c r="N1739" s="148"/>
      <c r="O1739" s="148"/>
      <c r="AC1739" s="148"/>
      <c r="AD1739" s="94"/>
      <c r="AE1739" s="94"/>
      <c r="AF1739" s="94"/>
      <c r="AG1739" s="94"/>
      <c r="AH1739" s="94"/>
      <c r="AI1739" s="94"/>
      <c r="AJ1739" s="94"/>
      <c r="AK1739" s="94"/>
      <c r="AL1739" s="94"/>
      <c r="AM1739" s="94"/>
      <c r="AN1739" s="94"/>
      <c r="AO1739" s="238"/>
      <c r="AP1739" s="426"/>
      <c r="AQ1739" s="223"/>
    </row>
    <row r="1740" spans="1:43" s="15" customFormat="1">
      <c r="A1740" s="105"/>
      <c r="B1740" s="105"/>
      <c r="D1740" s="97"/>
      <c r="E1740" s="156"/>
      <c r="I1740" s="148"/>
      <c r="J1740" s="148"/>
      <c r="K1740" s="148"/>
      <c r="L1740" s="148"/>
      <c r="M1740" s="148"/>
      <c r="N1740" s="148"/>
      <c r="O1740" s="148"/>
      <c r="AC1740" s="148"/>
      <c r="AD1740" s="94"/>
      <c r="AE1740" s="94"/>
      <c r="AF1740" s="94"/>
      <c r="AG1740" s="94"/>
      <c r="AH1740" s="94"/>
      <c r="AI1740" s="94"/>
      <c r="AJ1740" s="94"/>
      <c r="AK1740" s="94"/>
      <c r="AL1740" s="94"/>
      <c r="AM1740" s="94"/>
      <c r="AN1740" s="94"/>
      <c r="AO1740" s="238"/>
      <c r="AP1740" s="426"/>
      <c r="AQ1740" s="223"/>
    </row>
    <row r="1741" spans="1:43" s="15" customFormat="1">
      <c r="A1741" s="105"/>
      <c r="B1741" s="105"/>
      <c r="D1741" s="97"/>
      <c r="E1741" s="156"/>
      <c r="I1741" s="148"/>
      <c r="J1741" s="148"/>
      <c r="K1741" s="148"/>
      <c r="L1741" s="148"/>
      <c r="M1741" s="148"/>
      <c r="N1741" s="148"/>
      <c r="O1741" s="148"/>
      <c r="AC1741" s="148"/>
      <c r="AD1741" s="94"/>
      <c r="AE1741" s="94"/>
      <c r="AF1741" s="94"/>
      <c r="AG1741" s="94"/>
      <c r="AH1741" s="94"/>
      <c r="AI1741" s="94"/>
      <c r="AJ1741" s="94"/>
      <c r="AK1741" s="94"/>
      <c r="AL1741" s="94"/>
      <c r="AM1741" s="94"/>
      <c r="AN1741" s="94"/>
      <c r="AO1741" s="238"/>
      <c r="AP1741" s="426"/>
      <c r="AQ1741" s="223"/>
    </row>
    <row r="1742" spans="1:43" s="15" customFormat="1">
      <c r="A1742" s="105"/>
      <c r="B1742" s="105"/>
      <c r="D1742" s="97"/>
      <c r="E1742" s="156"/>
      <c r="I1742" s="148"/>
      <c r="J1742" s="148"/>
      <c r="K1742" s="148"/>
      <c r="L1742" s="148"/>
      <c r="M1742" s="148"/>
      <c r="N1742" s="148"/>
      <c r="O1742" s="148"/>
      <c r="AC1742" s="148"/>
      <c r="AD1742" s="94"/>
      <c r="AE1742" s="94"/>
      <c r="AF1742" s="94"/>
      <c r="AG1742" s="94"/>
      <c r="AH1742" s="94"/>
      <c r="AI1742" s="94"/>
      <c r="AJ1742" s="94"/>
      <c r="AK1742" s="94"/>
      <c r="AL1742" s="94"/>
      <c r="AM1742" s="94"/>
      <c r="AN1742" s="94"/>
      <c r="AO1742" s="238"/>
      <c r="AP1742" s="426"/>
      <c r="AQ1742" s="223"/>
    </row>
    <row r="1743" spans="1:43" s="15" customFormat="1">
      <c r="A1743" s="105"/>
      <c r="B1743" s="105"/>
      <c r="D1743" s="97"/>
      <c r="E1743" s="156"/>
      <c r="I1743" s="148"/>
      <c r="J1743" s="148"/>
      <c r="K1743" s="148"/>
      <c r="L1743" s="148"/>
      <c r="M1743" s="148"/>
      <c r="N1743" s="148"/>
      <c r="O1743" s="148"/>
      <c r="AC1743" s="148"/>
      <c r="AD1743" s="94"/>
      <c r="AE1743" s="94"/>
      <c r="AF1743" s="94"/>
      <c r="AG1743" s="94"/>
      <c r="AH1743" s="94"/>
      <c r="AI1743" s="94"/>
      <c r="AJ1743" s="94"/>
      <c r="AK1743" s="94"/>
      <c r="AL1743" s="94"/>
      <c r="AM1743" s="94"/>
      <c r="AN1743" s="94"/>
      <c r="AO1743" s="238"/>
      <c r="AP1743" s="426"/>
      <c r="AQ1743" s="223"/>
    </row>
    <row r="1744" spans="1:43" s="15" customFormat="1">
      <c r="A1744" s="105"/>
      <c r="B1744" s="105"/>
      <c r="D1744" s="97"/>
      <c r="E1744" s="156"/>
      <c r="I1744" s="148"/>
      <c r="J1744" s="148"/>
      <c r="K1744" s="148"/>
      <c r="L1744" s="148"/>
      <c r="M1744" s="148"/>
      <c r="N1744" s="148"/>
      <c r="O1744" s="148"/>
      <c r="AC1744" s="148"/>
      <c r="AD1744" s="94"/>
      <c r="AE1744" s="94"/>
      <c r="AF1744" s="94"/>
      <c r="AG1744" s="94"/>
      <c r="AH1744" s="94"/>
      <c r="AI1744" s="94"/>
      <c r="AJ1744" s="94"/>
      <c r="AK1744" s="94"/>
      <c r="AL1744" s="94"/>
      <c r="AM1744" s="94"/>
      <c r="AN1744" s="94"/>
      <c r="AO1744" s="238"/>
      <c r="AP1744" s="426"/>
      <c r="AQ1744" s="223"/>
    </row>
    <row r="1745" spans="1:43" s="15" customFormat="1">
      <c r="A1745" s="105"/>
      <c r="B1745" s="105"/>
      <c r="D1745" s="97"/>
      <c r="E1745" s="156"/>
      <c r="I1745" s="148"/>
      <c r="J1745" s="148"/>
      <c r="K1745" s="148"/>
      <c r="L1745" s="148"/>
      <c r="M1745" s="148"/>
      <c r="N1745" s="148"/>
      <c r="O1745" s="148"/>
      <c r="AC1745" s="148"/>
      <c r="AD1745" s="94"/>
      <c r="AE1745" s="94"/>
      <c r="AF1745" s="94"/>
      <c r="AG1745" s="94"/>
      <c r="AH1745" s="94"/>
      <c r="AI1745" s="94"/>
      <c r="AJ1745" s="94"/>
      <c r="AK1745" s="94"/>
      <c r="AL1745" s="94"/>
      <c r="AM1745" s="94"/>
      <c r="AN1745" s="94"/>
      <c r="AO1745" s="238"/>
      <c r="AP1745" s="426"/>
      <c r="AQ1745" s="223"/>
    </row>
    <row r="1746" spans="1:43" s="15" customFormat="1">
      <c r="A1746" s="105"/>
      <c r="B1746" s="105"/>
      <c r="D1746" s="97"/>
      <c r="E1746" s="156"/>
      <c r="I1746" s="148"/>
      <c r="J1746" s="148"/>
      <c r="K1746" s="148"/>
      <c r="L1746" s="148"/>
      <c r="M1746" s="148"/>
      <c r="N1746" s="148"/>
      <c r="O1746" s="148"/>
      <c r="AC1746" s="148"/>
      <c r="AD1746" s="94"/>
      <c r="AE1746" s="94"/>
      <c r="AF1746" s="94"/>
      <c r="AG1746" s="94"/>
      <c r="AH1746" s="94"/>
      <c r="AI1746" s="94"/>
      <c r="AJ1746" s="94"/>
      <c r="AK1746" s="94"/>
      <c r="AL1746" s="94"/>
      <c r="AM1746" s="94"/>
      <c r="AN1746" s="94"/>
      <c r="AO1746" s="238"/>
      <c r="AP1746" s="426"/>
      <c r="AQ1746" s="223"/>
    </row>
    <row r="1747" spans="1:43" s="15" customFormat="1">
      <c r="A1747" s="105"/>
      <c r="B1747" s="105"/>
      <c r="D1747" s="97"/>
      <c r="E1747" s="156"/>
      <c r="I1747" s="148"/>
      <c r="J1747" s="148"/>
      <c r="K1747" s="148"/>
      <c r="L1747" s="148"/>
      <c r="M1747" s="148"/>
      <c r="N1747" s="148"/>
      <c r="O1747" s="148"/>
      <c r="AC1747" s="148"/>
      <c r="AD1747" s="94"/>
      <c r="AE1747" s="94"/>
      <c r="AF1747" s="94"/>
      <c r="AG1747" s="94"/>
      <c r="AH1747" s="94"/>
      <c r="AI1747" s="94"/>
      <c r="AJ1747" s="94"/>
      <c r="AK1747" s="94"/>
      <c r="AL1747" s="94"/>
      <c r="AM1747" s="94"/>
      <c r="AN1747" s="94"/>
      <c r="AO1747" s="238"/>
      <c r="AP1747" s="426"/>
      <c r="AQ1747" s="223"/>
    </row>
    <row r="1748" spans="1:43" s="15" customFormat="1">
      <c r="A1748" s="105"/>
      <c r="B1748" s="105"/>
      <c r="D1748" s="97"/>
      <c r="E1748" s="156"/>
      <c r="I1748" s="148"/>
      <c r="J1748" s="148"/>
      <c r="K1748" s="148"/>
      <c r="L1748" s="148"/>
      <c r="M1748" s="148"/>
      <c r="N1748" s="148"/>
      <c r="O1748" s="148"/>
      <c r="AC1748" s="148"/>
      <c r="AD1748" s="94"/>
      <c r="AE1748" s="94"/>
      <c r="AF1748" s="94"/>
      <c r="AG1748" s="94"/>
      <c r="AH1748" s="94"/>
      <c r="AI1748" s="94"/>
      <c r="AJ1748" s="94"/>
      <c r="AK1748" s="94"/>
      <c r="AL1748" s="94"/>
      <c r="AM1748" s="94"/>
      <c r="AN1748" s="94"/>
      <c r="AO1748" s="238"/>
      <c r="AP1748" s="426"/>
      <c r="AQ1748" s="223"/>
    </row>
    <row r="1749" spans="1:43" s="15" customFormat="1">
      <c r="A1749" s="105"/>
      <c r="B1749" s="105"/>
      <c r="D1749" s="97"/>
      <c r="E1749" s="156"/>
      <c r="I1749" s="148"/>
      <c r="J1749" s="148"/>
      <c r="K1749" s="148"/>
      <c r="L1749" s="148"/>
      <c r="M1749" s="148"/>
      <c r="N1749" s="148"/>
      <c r="O1749" s="148"/>
      <c r="AC1749" s="148"/>
      <c r="AD1749" s="94"/>
      <c r="AE1749" s="94"/>
      <c r="AF1749" s="94"/>
      <c r="AG1749" s="94"/>
      <c r="AH1749" s="94"/>
      <c r="AI1749" s="94"/>
      <c r="AJ1749" s="94"/>
      <c r="AK1749" s="94"/>
      <c r="AL1749" s="94"/>
      <c r="AM1749" s="94"/>
      <c r="AN1749" s="94"/>
      <c r="AO1749" s="238"/>
      <c r="AP1749" s="426"/>
      <c r="AQ1749" s="223"/>
    </row>
    <row r="1750" spans="1:43" s="15" customFormat="1">
      <c r="A1750" s="105"/>
      <c r="B1750" s="105"/>
      <c r="D1750" s="97"/>
      <c r="E1750" s="156"/>
      <c r="I1750" s="148"/>
      <c r="J1750" s="148"/>
      <c r="K1750" s="148"/>
      <c r="L1750" s="148"/>
      <c r="M1750" s="148"/>
      <c r="N1750" s="148"/>
      <c r="O1750" s="148"/>
      <c r="AC1750" s="148"/>
      <c r="AD1750" s="94"/>
      <c r="AE1750" s="94"/>
      <c r="AF1750" s="94"/>
      <c r="AG1750" s="94"/>
      <c r="AH1750" s="94"/>
      <c r="AI1750" s="94"/>
      <c r="AJ1750" s="94"/>
      <c r="AK1750" s="94"/>
      <c r="AL1750" s="94"/>
      <c r="AM1750" s="94"/>
      <c r="AN1750" s="94"/>
      <c r="AO1750" s="238"/>
      <c r="AP1750" s="426"/>
      <c r="AQ1750" s="223"/>
    </row>
    <row r="1751" spans="1:43" s="15" customFormat="1">
      <c r="A1751" s="105"/>
      <c r="B1751" s="105"/>
      <c r="D1751" s="97"/>
      <c r="E1751" s="156"/>
      <c r="I1751" s="148"/>
      <c r="J1751" s="148"/>
      <c r="K1751" s="148"/>
      <c r="L1751" s="148"/>
      <c r="M1751" s="148"/>
      <c r="N1751" s="148"/>
      <c r="O1751" s="148"/>
      <c r="AC1751" s="148"/>
      <c r="AD1751" s="94"/>
      <c r="AE1751" s="94"/>
      <c r="AF1751" s="94"/>
      <c r="AG1751" s="94"/>
      <c r="AH1751" s="94"/>
      <c r="AI1751" s="94"/>
      <c r="AJ1751" s="94"/>
      <c r="AK1751" s="94"/>
      <c r="AL1751" s="94"/>
      <c r="AM1751" s="94"/>
      <c r="AN1751" s="94"/>
      <c r="AO1751" s="238"/>
      <c r="AP1751" s="426"/>
      <c r="AQ1751" s="223"/>
    </row>
    <row r="1752" spans="1:43" s="15" customFormat="1">
      <c r="A1752" s="105"/>
      <c r="B1752" s="105"/>
      <c r="D1752" s="97"/>
      <c r="E1752" s="156"/>
      <c r="I1752" s="148"/>
      <c r="J1752" s="148"/>
      <c r="K1752" s="148"/>
      <c r="L1752" s="148"/>
      <c r="M1752" s="148"/>
      <c r="N1752" s="148"/>
      <c r="O1752" s="148"/>
      <c r="AC1752" s="148"/>
      <c r="AD1752" s="94"/>
      <c r="AE1752" s="94"/>
      <c r="AF1752" s="94"/>
      <c r="AG1752" s="94"/>
      <c r="AH1752" s="94"/>
      <c r="AI1752" s="94"/>
      <c r="AJ1752" s="94"/>
      <c r="AK1752" s="94"/>
      <c r="AL1752" s="94"/>
      <c r="AM1752" s="94"/>
      <c r="AN1752" s="94"/>
      <c r="AO1752" s="238"/>
      <c r="AP1752" s="426"/>
      <c r="AQ1752" s="223"/>
    </row>
    <row r="1753" spans="1:43" s="15" customFormat="1">
      <c r="A1753" s="105"/>
      <c r="B1753" s="105"/>
      <c r="D1753" s="97"/>
      <c r="E1753" s="156"/>
      <c r="I1753" s="148"/>
      <c r="J1753" s="148"/>
      <c r="K1753" s="148"/>
      <c r="L1753" s="148"/>
      <c r="M1753" s="148"/>
      <c r="N1753" s="148"/>
      <c r="O1753" s="148"/>
      <c r="AC1753" s="148"/>
      <c r="AD1753" s="94"/>
      <c r="AE1753" s="94"/>
      <c r="AF1753" s="94"/>
      <c r="AG1753" s="94"/>
      <c r="AH1753" s="94"/>
      <c r="AI1753" s="94"/>
      <c r="AJ1753" s="94"/>
      <c r="AK1753" s="94"/>
      <c r="AL1753" s="94"/>
      <c r="AM1753" s="94"/>
      <c r="AN1753" s="94"/>
      <c r="AO1753" s="238"/>
      <c r="AP1753" s="426"/>
      <c r="AQ1753" s="223"/>
    </row>
    <row r="1754" spans="1:43" s="15" customFormat="1">
      <c r="A1754" s="105"/>
      <c r="B1754" s="105"/>
      <c r="D1754" s="97"/>
      <c r="E1754" s="156"/>
      <c r="I1754" s="148"/>
      <c r="J1754" s="148"/>
      <c r="K1754" s="148"/>
      <c r="L1754" s="148"/>
      <c r="M1754" s="148"/>
      <c r="N1754" s="148"/>
      <c r="O1754" s="148"/>
      <c r="AC1754" s="148"/>
      <c r="AD1754" s="94"/>
      <c r="AE1754" s="94"/>
      <c r="AF1754" s="94"/>
      <c r="AG1754" s="94"/>
      <c r="AH1754" s="94"/>
      <c r="AI1754" s="94"/>
      <c r="AJ1754" s="94"/>
      <c r="AK1754" s="94"/>
      <c r="AL1754" s="94"/>
      <c r="AM1754" s="94"/>
      <c r="AN1754" s="94"/>
      <c r="AO1754" s="238"/>
      <c r="AP1754" s="426"/>
      <c r="AQ1754" s="223"/>
    </row>
    <row r="1755" spans="1:43" s="15" customFormat="1">
      <c r="A1755" s="105"/>
      <c r="B1755" s="105"/>
      <c r="D1755" s="97"/>
      <c r="E1755" s="156"/>
      <c r="I1755" s="148"/>
      <c r="J1755" s="148"/>
      <c r="K1755" s="148"/>
      <c r="L1755" s="148"/>
      <c r="M1755" s="148"/>
      <c r="N1755" s="148"/>
      <c r="O1755" s="148"/>
      <c r="AC1755" s="148"/>
      <c r="AD1755" s="94"/>
      <c r="AE1755" s="94"/>
      <c r="AF1755" s="94"/>
      <c r="AG1755" s="94"/>
      <c r="AH1755" s="94"/>
      <c r="AI1755" s="94"/>
      <c r="AJ1755" s="94"/>
      <c r="AK1755" s="94"/>
      <c r="AL1755" s="94"/>
      <c r="AM1755" s="94"/>
      <c r="AN1755" s="94"/>
      <c r="AO1755" s="238"/>
      <c r="AP1755" s="426"/>
      <c r="AQ1755" s="223"/>
    </row>
    <row r="1756" spans="1:43" s="15" customFormat="1">
      <c r="A1756" s="105"/>
      <c r="B1756" s="105"/>
      <c r="D1756" s="97"/>
      <c r="E1756" s="156"/>
      <c r="I1756" s="148"/>
      <c r="J1756" s="148"/>
      <c r="K1756" s="148"/>
      <c r="L1756" s="148"/>
      <c r="M1756" s="148"/>
      <c r="N1756" s="148"/>
      <c r="O1756" s="148"/>
      <c r="AC1756" s="148"/>
      <c r="AD1756" s="94"/>
      <c r="AE1756" s="94"/>
      <c r="AF1756" s="94"/>
      <c r="AG1756" s="94"/>
      <c r="AH1756" s="94"/>
      <c r="AI1756" s="94"/>
      <c r="AJ1756" s="94"/>
      <c r="AK1756" s="94"/>
      <c r="AL1756" s="94"/>
      <c r="AM1756" s="94"/>
      <c r="AN1756" s="94"/>
      <c r="AO1756" s="238"/>
      <c r="AP1756" s="426"/>
      <c r="AQ1756" s="223"/>
    </row>
    <row r="1757" spans="1:43" s="15" customFormat="1">
      <c r="A1757" s="105"/>
      <c r="B1757" s="105"/>
      <c r="D1757" s="97"/>
      <c r="E1757" s="156"/>
      <c r="I1757" s="148"/>
      <c r="J1757" s="148"/>
      <c r="K1757" s="148"/>
      <c r="L1757" s="148"/>
      <c r="M1757" s="148"/>
      <c r="N1757" s="148"/>
      <c r="O1757" s="148"/>
      <c r="AC1757" s="148"/>
      <c r="AD1757" s="94"/>
      <c r="AE1757" s="94"/>
      <c r="AF1757" s="94"/>
      <c r="AG1757" s="94"/>
      <c r="AH1757" s="94"/>
      <c r="AI1757" s="94"/>
      <c r="AJ1757" s="94"/>
      <c r="AK1757" s="94"/>
      <c r="AL1757" s="94"/>
      <c r="AM1757" s="94"/>
      <c r="AN1757" s="94"/>
      <c r="AO1757" s="238"/>
      <c r="AP1757" s="426"/>
      <c r="AQ1757" s="223"/>
    </row>
    <row r="1758" spans="1:43" s="15" customFormat="1">
      <c r="A1758" s="105"/>
      <c r="B1758" s="105"/>
      <c r="D1758" s="97"/>
      <c r="E1758" s="156"/>
      <c r="I1758" s="148"/>
      <c r="J1758" s="148"/>
      <c r="K1758" s="148"/>
      <c r="L1758" s="148"/>
      <c r="M1758" s="148"/>
      <c r="N1758" s="148"/>
      <c r="O1758" s="148"/>
      <c r="AC1758" s="148"/>
      <c r="AD1758" s="94"/>
      <c r="AE1758" s="94"/>
      <c r="AF1758" s="94"/>
      <c r="AG1758" s="94"/>
      <c r="AH1758" s="94"/>
      <c r="AI1758" s="94"/>
      <c r="AJ1758" s="94"/>
      <c r="AK1758" s="94"/>
      <c r="AL1758" s="94"/>
      <c r="AM1758" s="94"/>
      <c r="AN1758" s="94"/>
      <c r="AO1758" s="238"/>
      <c r="AP1758" s="426"/>
      <c r="AQ1758" s="223"/>
    </row>
    <row r="1759" spans="1:43" s="15" customFormat="1">
      <c r="A1759" s="105"/>
      <c r="B1759" s="105"/>
      <c r="D1759" s="97"/>
      <c r="E1759" s="156"/>
      <c r="I1759" s="148"/>
      <c r="J1759" s="148"/>
      <c r="K1759" s="148"/>
      <c r="L1759" s="148"/>
      <c r="M1759" s="148"/>
      <c r="N1759" s="148"/>
      <c r="O1759" s="148"/>
      <c r="AC1759" s="148"/>
      <c r="AD1759" s="94"/>
      <c r="AE1759" s="94"/>
      <c r="AF1759" s="94"/>
      <c r="AG1759" s="94"/>
      <c r="AH1759" s="94"/>
      <c r="AI1759" s="94"/>
      <c r="AJ1759" s="94"/>
      <c r="AK1759" s="94"/>
      <c r="AL1759" s="94"/>
      <c r="AM1759" s="94"/>
      <c r="AN1759" s="94"/>
      <c r="AO1759" s="238"/>
      <c r="AP1759" s="426"/>
      <c r="AQ1759" s="223"/>
    </row>
    <row r="1760" spans="1:43" s="15" customFormat="1">
      <c r="A1760" s="105"/>
      <c r="B1760" s="105"/>
      <c r="D1760" s="97"/>
      <c r="E1760" s="156"/>
      <c r="I1760" s="148"/>
      <c r="J1760" s="148"/>
      <c r="K1760" s="148"/>
      <c r="L1760" s="148"/>
      <c r="M1760" s="148"/>
      <c r="N1760" s="148"/>
      <c r="O1760" s="148"/>
      <c r="AC1760" s="148"/>
      <c r="AD1760" s="94"/>
      <c r="AE1760" s="94"/>
      <c r="AF1760" s="94"/>
      <c r="AG1760" s="94"/>
      <c r="AH1760" s="94"/>
      <c r="AI1760" s="94"/>
      <c r="AJ1760" s="94"/>
      <c r="AK1760" s="94"/>
      <c r="AL1760" s="94"/>
      <c r="AM1760" s="94"/>
      <c r="AN1760" s="94"/>
      <c r="AO1760" s="238"/>
      <c r="AP1760" s="426"/>
      <c r="AQ1760" s="223"/>
    </row>
    <row r="1761" spans="1:43" s="15" customFormat="1">
      <c r="A1761" s="105"/>
      <c r="B1761" s="105"/>
      <c r="D1761" s="97"/>
      <c r="E1761" s="156"/>
      <c r="I1761" s="148"/>
      <c r="J1761" s="148"/>
      <c r="K1761" s="148"/>
      <c r="L1761" s="148"/>
      <c r="M1761" s="148"/>
      <c r="N1761" s="148"/>
      <c r="O1761" s="148"/>
      <c r="AC1761" s="148"/>
      <c r="AD1761" s="94"/>
      <c r="AE1761" s="94"/>
      <c r="AF1761" s="94"/>
      <c r="AG1761" s="94"/>
      <c r="AH1761" s="94"/>
      <c r="AI1761" s="94"/>
      <c r="AJ1761" s="94"/>
      <c r="AK1761" s="94"/>
      <c r="AL1761" s="94"/>
      <c r="AM1761" s="94"/>
      <c r="AN1761" s="94"/>
      <c r="AO1761" s="238"/>
      <c r="AP1761" s="426"/>
      <c r="AQ1761" s="223"/>
    </row>
    <row r="1762" spans="1:43" s="15" customFormat="1">
      <c r="A1762" s="105"/>
      <c r="B1762" s="105"/>
      <c r="D1762" s="97"/>
      <c r="E1762" s="156"/>
      <c r="I1762" s="148"/>
      <c r="J1762" s="148"/>
      <c r="K1762" s="148"/>
      <c r="L1762" s="148"/>
      <c r="M1762" s="148"/>
      <c r="N1762" s="148"/>
      <c r="O1762" s="148"/>
      <c r="AC1762" s="148"/>
      <c r="AD1762" s="94"/>
      <c r="AE1762" s="94"/>
      <c r="AF1762" s="94"/>
      <c r="AG1762" s="94"/>
      <c r="AH1762" s="94"/>
      <c r="AI1762" s="94"/>
      <c r="AJ1762" s="94"/>
      <c r="AK1762" s="94"/>
      <c r="AL1762" s="94"/>
      <c r="AM1762" s="94"/>
      <c r="AN1762" s="94"/>
      <c r="AO1762" s="238"/>
      <c r="AP1762" s="426"/>
      <c r="AQ1762" s="223"/>
    </row>
    <row r="1763" spans="1:43" s="15" customFormat="1">
      <c r="A1763" s="105"/>
      <c r="B1763" s="105"/>
      <c r="D1763" s="97"/>
      <c r="E1763" s="156"/>
      <c r="I1763" s="148"/>
      <c r="J1763" s="148"/>
      <c r="K1763" s="148"/>
      <c r="L1763" s="148"/>
      <c r="M1763" s="148"/>
      <c r="N1763" s="148"/>
      <c r="O1763" s="148"/>
      <c r="AC1763" s="148"/>
      <c r="AD1763" s="94"/>
      <c r="AE1763" s="94"/>
      <c r="AF1763" s="94"/>
      <c r="AG1763" s="94"/>
      <c r="AH1763" s="94"/>
      <c r="AI1763" s="94"/>
      <c r="AJ1763" s="94"/>
      <c r="AK1763" s="94"/>
      <c r="AL1763" s="94"/>
      <c r="AM1763" s="94"/>
      <c r="AN1763" s="94"/>
      <c r="AO1763" s="238"/>
      <c r="AP1763" s="426"/>
      <c r="AQ1763" s="223"/>
    </row>
    <row r="1764" spans="1:43" s="15" customFormat="1">
      <c r="A1764" s="105"/>
      <c r="B1764" s="105"/>
      <c r="D1764" s="97"/>
      <c r="E1764" s="156"/>
      <c r="I1764" s="148"/>
      <c r="J1764" s="148"/>
      <c r="K1764" s="148"/>
      <c r="L1764" s="148"/>
      <c r="M1764" s="148"/>
      <c r="N1764" s="148"/>
      <c r="O1764" s="148"/>
      <c r="AC1764" s="148"/>
      <c r="AD1764" s="94"/>
      <c r="AE1764" s="94"/>
      <c r="AF1764" s="94"/>
      <c r="AG1764" s="94"/>
      <c r="AH1764" s="94"/>
      <c r="AI1764" s="94"/>
      <c r="AJ1764" s="94"/>
      <c r="AK1764" s="94"/>
      <c r="AL1764" s="94"/>
      <c r="AM1764" s="94"/>
      <c r="AN1764" s="94"/>
      <c r="AO1764" s="238"/>
      <c r="AP1764" s="426"/>
      <c r="AQ1764" s="223"/>
    </row>
    <row r="1765" spans="1:43" s="15" customFormat="1">
      <c r="A1765" s="105"/>
      <c r="B1765" s="105"/>
      <c r="D1765" s="97"/>
      <c r="E1765" s="156"/>
      <c r="I1765" s="148"/>
      <c r="J1765" s="148"/>
      <c r="K1765" s="148"/>
      <c r="L1765" s="148"/>
      <c r="M1765" s="148"/>
      <c r="N1765" s="148"/>
      <c r="O1765" s="148"/>
      <c r="AC1765" s="148"/>
      <c r="AD1765" s="94"/>
      <c r="AE1765" s="94"/>
      <c r="AF1765" s="94"/>
      <c r="AG1765" s="94"/>
      <c r="AH1765" s="94"/>
      <c r="AI1765" s="94"/>
      <c r="AJ1765" s="94"/>
      <c r="AK1765" s="94"/>
      <c r="AL1765" s="94"/>
      <c r="AM1765" s="94"/>
      <c r="AN1765" s="94"/>
      <c r="AO1765" s="238"/>
      <c r="AP1765" s="426"/>
      <c r="AQ1765" s="223"/>
    </row>
    <row r="1766" spans="1:43" s="15" customFormat="1">
      <c r="A1766" s="105"/>
      <c r="B1766" s="105"/>
      <c r="D1766" s="97"/>
      <c r="E1766" s="156"/>
      <c r="I1766" s="148"/>
      <c r="J1766" s="148"/>
      <c r="K1766" s="148"/>
      <c r="L1766" s="148"/>
      <c r="M1766" s="148"/>
      <c r="N1766" s="148"/>
      <c r="O1766" s="148"/>
      <c r="AC1766" s="148"/>
      <c r="AD1766" s="94"/>
      <c r="AE1766" s="94"/>
      <c r="AF1766" s="94"/>
      <c r="AG1766" s="94"/>
      <c r="AH1766" s="94"/>
      <c r="AI1766" s="94"/>
      <c r="AJ1766" s="94"/>
      <c r="AK1766" s="94"/>
      <c r="AL1766" s="94"/>
      <c r="AM1766" s="94"/>
      <c r="AN1766" s="94"/>
      <c r="AO1766" s="238"/>
      <c r="AP1766" s="426"/>
      <c r="AQ1766" s="223"/>
    </row>
    <row r="1767" spans="1:43" s="15" customFormat="1">
      <c r="A1767" s="105"/>
      <c r="B1767" s="105"/>
      <c r="D1767" s="97"/>
      <c r="E1767" s="156"/>
      <c r="I1767" s="148"/>
      <c r="J1767" s="148"/>
      <c r="K1767" s="148"/>
      <c r="L1767" s="148"/>
      <c r="M1767" s="148"/>
      <c r="N1767" s="148"/>
      <c r="O1767" s="148"/>
      <c r="AC1767" s="148"/>
      <c r="AD1767" s="94"/>
      <c r="AE1767" s="94"/>
      <c r="AF1767" s="94"/>
      <c r="AG1767" s="94"/>
      <c r="AH1767" s="94"/>
      <c r="AI1767" s="94"/>
      <c r="AJ1767" s="94"/>
      <c r="AK1767" s="94"/>
      <c r="AL1767" s="94"/>
      <c r="AM1767" s="94"/>
      <c r="AN1767" s="94"/>
      <c r="AO1767" s="238"/>
      <c r="AP1767" s="426"/>
      <c r="AQ1767" s="223"/>
    </row>
    <row r="1768" spans="1:43" s="15" customFormat="1">
      <c r="A1768" s="105"/>
      <c r="B1768" s="105"/>
      <c r="D1768" s="97"/>
      <c r="E1768" s="156"/>
      <c r="I1768" s="148"/>
      <c r="J1768" s="148"/>
      <c r="K1768" s="148"/>
      <c r="L1768" s="148"/>
      <c r="M1768" s="148"/>
      <c r="N1768" s="148"/>
      <c r="O1768" s="148"/>
      <c r="AC1768" s="148"/>
      <c r="AD1768" s="94"/>
      <c r="AE1768" s="94"/>
      <c r="AF1768" s="94"/>
      <c r="AG1768" s="94"/>
      <c r="AH1768" s="94"/>
      <c r="AI1768" s="94"/>
      <c r="AJ1768" s="94"/>
      <c r="AK1768" s="94"/>
      <c r="AL1768" s="94"/>
      <c r="AM1768" s="94"/>
      <c r="AN1768" s="94"/>
      <c r="AO1768" s="238"/>
      <c r="AP1768" s="426"/>
      <c r="AQ1768" s="223"/>
    </row>
    <row r="1769" spans="1:43" s="15" customFormat="1">
      <c r="A1769" s="105"/>
      <c r="B1769" s="105"/>
      <c r="D1769" s="97"/>
      <c r="E1769" s="156"/>
      <c r="I1769" s="148"/>
      <c r="J1769" s="148"/>
      <c r="K1769" s="148"/>
      <c r="L1769" s="148"/>
      <c r="M1769" s="148"/>
      <c r="N1769" s="148"/>
      <c r="O1769" s="148"/>
      <c r="AC1769" s="148"/>
      <c r="AD1769" s="94"/>
      <c r="AE1769" s="94"/>
      <c r="AF1769" s="94"/>
      <c r="AG1769" s="94"/>
      <c r="AH1769" s="94"/>
      <c r="AI1769" s="94"/>
      <c r="AJ1769" s="94"/>
      <c r="AK1769" s="94"/>
      <c r="AL1769" s="94"/>
      <c r="AM1769" s="94"/>
      <c r="AN1769" s="94"/>
      <c r="AO1769" s="238"/>
      <c r="AP1769" s="426"/>
      <c r="AQ1769" s="223"/>
    </row>
    <row r="1770" spans="1:43" s="15" customFormat="1">
      <c r="A1770" s="105"/>
      <c r="B1770" s="105"/>
      <c r="D1770" s="97"/>
      <c r="E1770" s="156"/>
      <c r="I1770" s="148"/>
      <c r="J1770" s="148"/>
      <c r="K1770" s="148"/>
      <c r="L1770" s="148"/>
      <c r="M1770" s="148"/>
      <c r="N1770" s="148"/>
      <c r="O1770" s="148"/>
      <c r="AC1770" s="148"/>
      <c r="AD1770" s="94"/>
      <c r="AE1770" s="94"/>
      <c r="AF1770" s="94"/>
      <c r="AG1770" s="94"/>
      <c r="AH1770" s="94"/>
      <c r="AI1770" s="94"/>
      <c r="AJ1770" s="94"/>
      <c r="AK1770" s="94"/>
      <c r="AL1770" s="94"/>
      <c r="AM1770" s="94"/>
      <c r="AN1770" s="94"/>
      <c r="AO1770" s="238"/>
      <c r="AP1770" s="426"/>
      <c r="AQ1770" s="223"/>
    </row>
    <row r="1771" spans="1:43" s="15" customFormat="1">
      <c r="A1771" s="105"/>
      <c r="B1771" s="105"/>
      <c r="D1771" s="97"/>
      <c r="E1771" s="156"/>
      <c r="I1771" s="148"/>
      <c r="J1771" s="148"/>
      <c r="K1771" s="148"/>
      <c r="L1771" s="148"/>
      <c r="M1771" s="148"/>
      <c r="N1771" s="148"/>
      <c r="O1771" s="148"/>
      <c r="AC1771" s="148"/>
      <c r="AD1771" s="94"/>
      <c r="AE1771" s="94"/>
      <c r="AF1771" s="94"/>
      <c r="AG1771" s="94"/>
      <c r="AH1771" s="94"/>
      <c r="AI1771" s="94"/>
      <c r="AJ1771" s="94"/>
      <c r="AK1771" s="94"/>
      <c r="AL1771" s="94"/>
      <c r="AM1771" s="94"/>
      <c r="AN1771" s="94"/>
      <c r="AO1771" s="238"/>
      <c r="AP1771" s="426"/>
      <c r="AQ1771" s="223"/>
    </row>
    <row r="1772" spans="1:43" s="15" customFormat="1">
      <c r="A1772" s="105"/>
      <c r="B1772" s="105"/>
      <c r="D1772" s="97"/>
      <c r="E1772" s="156"/>
      <c r="I1772" s="148"/>
      <c r="J1772" s="148"/>
      <c r="K1772" s="148"/>
      <c r="L1772" s="148"/>
      <c r="M1772" s="148"/>
      <c r="N1772" s="148"/>
      <c r="O1772" s="148"/>
      <c r="AC1772" s="148"/>
      <c r="AD1772" s="94"/>
      <c r="AE1772" s="94"/>
      <c r="AF1772" s="94"/>
      <c r="AG1772" s="94"/>
      <c r="AH1772" s="94"/>
      <c r="AI1772" s="94"/>
      <c r="AJ1772" s="94"/>
      <c r="AK1772" s="94"/>
      <c r="AL1772" s="94"/>
      <c r="AM1772" s="94"/>
      <c r="AN1772" s="94"/>
      <c r="AO1772" s="238"/>
      <c r="AP1772" s="426"/>
      <c r="AQ1772" s="223"/>
    </row>
    <row r="1773" spans="1:43" s="15" customFormat="1">
      <c r="A1773" s="105"/>
      <c r="B1773" s="105"/>
      <c r="D1773" s="97"/>
      <c r="E1773" s="156"/>
      <c r="I1773" s="148"/>
      <c r="J1773" s="148"/>
      <c r="K1773" s="148"/>
      <c r="L1773" s="148"/>
      <c r="M1773" s="148"/>
      <c r="N1773" s="148"/>
      <c r="O1773" s="148"/>
      <c r="AC1773" s="148"/>
      <c r="AD1773" s="94"/>
      <c r="AE1773" s="94"/>
      <c r="AF1773" s="94"/>
      <c r="AG1773" s="94"/>
      <c r="AH1773" s="94"/>
      <c r="AI1773" s="94"/>
      <c r="AJ1773" s="94"/>
      <c r="AK1773" s="94"/>
      <c r="AL1773" s="94"/>
      <c r="AM1773" s="94"/>
      <c r="AN1773" s="94"/>
      <c r="AO1773" s="238"/>
      <c r="AP1773" s="426"/>
      <c r="AQ1773" s="223"/>
    </row>
    <row r="1774" spans="1:43" s="15" customFormat="1">
      <c r="A1774" s="105"/>
      <c r="B1774" s="105"/>
      <c r="D1774" s="97"/>
      <c r="E1774" s="156"/>
      <c r="I1774" s="148"/>
      <c r="J1774" s="148"/>
      <c r="K1774" s="148"/>
      <c r="L1774" s="148"/>
      <c r="M1774" s="148"/>
      <c r="N1774" s="148"/>
      <c r="O1774" s="148"/>
      <c r="AC1774" s="148"/>
      <c r="AD1774" s="94"/>
      <c r="AE1774" s="94"/>
      <c r="AF1774" s="94"/>
      <c r="AG1774" s="94"/>
      <c r="AH1774" s="94"/>
      <c r="AI1774" s="94"/>
      <c r="AJ1774" s="94"/>
      <c r="AK1774" s="94"/>
      <c r="AL1774" s="94"/>
      <c r="AM1774" s="94"/>
      <c r="AN1774" s="94"/>
      <c r="AO1774" s="238"/>
      <c r="AP1774" s="426"/>
      <c r="AQ1774" s="223"/>
    </row>
    <row r="1775" spans="1:43" s="15" customFormat="1">
      <c r="A1775" s="105"/>
      <c r="B1775" s="105"/>
      <c r="D1775" s="97"/>
      <c r="E1775" s="156"/>
      <c r="I1775" s="148"/>
      <c r="J1775" s="148"/>
      <c r="K1775" s="148"/>
      <c r="L1775" s="148"/>
      <c r="M1775" s="148"/>
      <c r="N1775" s="148"/>
      <c r="O1775" s="148"/>
      <c r="AC1775" s="148"/>
      <c r="AD1775" s="94"/>
      <c r="AE1775" s="94"/>
      <c r="AF1775" s="94"/>
      <c r="AG1775" s="94"/>
      <c r="AH1775" s="94"/>
      <c r="AI1775" s="94"/>
      <c r="AJ1775" s="94"/>
      <c r="AK1775" s="94"/>
      <c r="AL1775" s="94"/>
      <c r="AM1775" s="94"/>
      <c r="AN1775" s="94"/>
      <c r="AO1775" s="238"/>
      <c r="AP1775" s="426"/>
      <c r="AQ1775" s="223"/>
    </row>
    <row r="1776" spans="1:43" s="15" customFormat="1">
      <c r="A1776" s="105"/>
      <c r="B1776" s="105"/>
      <c r="D1776" s="97"/>
      <c r="E1776" s="156"/>
      <c r="I1776" s="148"/>
      <c r="J1776" s="148"/>
      <c r="K1776" s="148"/>
      <c r="L1776" s="148"/>
      <c r="M1776" s="148"/>
      <c r="N1776" s="148"/>
      <c r="O1776" s="148"/>
      <c r="AC1776" s="148"/>
      <c r="AD1776" s="94"/>
      <c r="AE1776" s="94"/>
      <c r="AF1776" s="94"/>
      <c r="AG1776" s="94"/>
      <c r="AH1776" s="94"/>
      <c r="AI1776" s="94"/>
      <c r="AJ1776" s="94"/>
      <c r="AK1776" s="94"/>
      <c r="AL1776" s="94"/>
      <c r="AM1776" s="94"/>
      <c r="AN1776" s="94"/>
      <c r="AO1776" s="238"/>
      <c r="AP1776" s="426"/>
      <c r="AQ1776" s="223"/>
    </row>
    <row r="1777" spans="1:43" s="15" customFormat="1">
      <c r="A1777" s="105"/>
      <c r="B1777" s="105"/>
      <c r="D1777" s="97"/>
      <c r="E1777" s="156"/>
      <c r="I1777" s="148"/>
      <c r="J1777" s="148"/>
      <c r="K1777" s="148"/>
      <c r="L1777" s="148"/>
      <c r="M1777" s="148"/>
      <c r="N1777" s="148"/>
      <c r="O1777" s="148"/>
      <c r="AC1777" s="148"/>
      <c r="AD1777" s="94"/>
      <c r="AE1777" s="94"/>
      <c r="AF1777" s="94"/>
      <c r="AG1777" s="94"/>
      <c r="AH1777" s="94"/>
      <c r="AI1777" s="94"/>
      <c r="AJ1777" s="94"/>
      <c r="AK1777" s="94"/>
      <c r="AL1777" s="94"/>
      <c r="AM1777" s="94"/>
      <c r="AN1777" s="94"/>
      <c r="AO1777" s="238"/>
      <c r="AP1777" s="426"/>
      <c r="AQ1777" s="223"/>
    </row>
    <row r="1778" spans="1:43" s="15" customFormat="1">
      <c r="A1778" s="105"/>
      <c r="B1778" s="105"/>
      <c r="D1778" s="97"/>
      <c r="E1778" s="156"/>
      <c r="I1778" s="148"/>
      <c r="J1778" s="148"/>
      <c r="K1778" s="148"/>
      <c r="L1778" s="148"/>
      <c r="M1778" s="148"/>
      <c r="N1778" s="148"/>
      <c r="O1778" s="148"/>
      <c r="AC1778" s="148"/>
      <c r="AD1778" s="94"/>
      <c r="AE1778" s="94"/>
      <c r="AF1778" s="94"/>
      <c r="AG1778" s="94"/>
      <c r="AH1778" s="94"/>
      <c r="AI1778" s="94"/>
      <c r="AJ1778" s="94"/>
      <c r="AK1778" s="94"/>
      <c r="AL1778" s="94"/>
      <c r="AM1778" s="94"/>
      <c r="AN1778" s="94"/>
      <c r="AO1778" s="238"/>
      <c r="AP1778" s="426"/>
      <c r="AQ1778" s="223"/>
    </row>
    <row r="1779" spans="1:43" s="15" customFormat="1">
      <c r="A1779" s="105"/>
      <c r="B1779" s="105"/>
      <c r="D1779" s="97"/>
      <c r="E1779" s="156"/>
      <c r="I1779" s="148"/>
      <c r="J1779" s="148"/>
      <c r="K1779" s="148"/>
      <c r="L1779" s="148"/>
      <c r="M1779" s="148"/>
      <c r="N1779" s="148"/>
      <c r="O1779" s="148"/>
      <c r="AC1779" s="148"/>
      <c r="AD1779" s="94"/>
      <c r="AE1779" s="94"/>
      <c r="AF1779" s="94"/>
      <c r="AG1779" s="94"/>
      <c r="AH1779" s="94"/>
      <c r="AI1779" s="94"/>
      <c r="AJ1779" s="94"/>
      <c r="AK1779" s="94"/>
      <c r="AL1779" s="94"/>
      <c r="AM1779" s="94"/>
      <c r="AN1779" s="94"/>
      <c r="AO1779" s="238"/>
      <c r="AP1779" s="426"/>
      <c r="AQ1779" s="223"/>
    </row>
    <row r="1780" spans="1:43" s="15" customFormat="1">
      <c r="A1780" s="105"/>
      <c r="B1780" s="105"/>
      <c r="D1780" s="97"/>
      <c r="E1780" s="156"/>
      <c r="I1780" s="148"/>
      <c r="J1780" s="148"/>
      <c r="K1780" s="148"/>
      <c r="L1780" s="148"/>
      <c r="M1780" s="148"/>
      <c r="N1780" s="148"/>
      <c r="O1780" s="148"/>
      <c r="AC1780" s="148"/>
      <c r="AD1780" s="94"/>
      <c r="AE1780" s="94"/>
      <c r="AF1780" s="94"/>
      <c r="AG1780" s="94"/>
      <c r="AH1780" s="94"/>
      <c r="AI1780" s="94"/>
      <c r="AJ1780" s="94"/>
      <c r="AK1780" s="94"/>
      <c r="AL1780" s="94"/>
      <c r="AM1780" s="94"/>
      <c r="AN1780" s="94"/>
      <c r="AO1780" s="238"/>
      <c r="AP1780" s="426"/>
      <c r="AQ1780" s="223"/>
    </row>
    <row r="1781" spans="1:43" s="15" customFormat="1">
      <c r="A1781" s="105"/>
      <c r="B1781" s="105"/>
      <c r="D1781" s="97"/>
      <c r="E1781" s="156"/>
      <c r="I1781" s="148"/>
      <c r="J1781" s="148"/>
      <c r="K1781" s="148"/>
      <c r="L1781" s="148"/>
      <c r="M1781" s="148"/>
      <c r="N1781" s="148"/>
      <c r="O1781" s="148"/>
      <c r="AC1781" s="148"/>
      <c r="AD1781" s="94"/>
      <c r="AE1781" s="94"/>
      <c r="AF1781" s="94"/>
      <c r="AG1781" s="94"/>
      <c r="AH1781" s="94"/>
      <c r="AI1781" s="94"/>
      <c r="AJ1781" s="94"/>
      <c r="AK1781" s="94"/>
      <c r="AL1781" s="94"/>
      <c r="AM1781" s="94"/>
      <c r="AN1781" s="94"/>
      <c r="AO1781" s="238"/>
      <c r="AP1781" s="426"/>
      <c r="AQ1781" s="223"/>
    </row>
    <row r="1782" spans="1:43" s="15" customFormat="1">
      <c r="A1782" s="105"/>
      <c r="B1782" s="105"/>
      <c r="D1782" s="97"/>
      <c r="E1782" s="156"/>
      <c r="I1782" s="148"/>
      <c r="J1782" s="148"/>
      <c r="K1782" s="148"/>
      <c r="L1782" s="148"/>
      <c r="M1782" s="148"/>
      <c r="N1782" s="148"/>
      <c r="O1782" s="148"/>
      <c r="AC1782" s="148"/>
      <c r="AD1782" s="94"/>
      <c r="AE1782" s="94"/>
      <c r="AF1782" s="94"/>
      <c r="AG1782" s="94"/>
      <c r="AH1782" s="94"/>
      <c r="AI1782" s="94"/>
      <c r="AJ1782" s="94"/>
      <c r="AK1782" s="94"/>
      <c r="AL1782" s="94"/>
      <c r="AM1782" s="94"/>
      <c r="AN1782" s="94"/>
      <c r="AO1782" s="238"/>
      <c r="AP1782" s="426"/>
      <c r="AQ1782" s="223"/>
    </row>
    <row r="1783" spans="1:43" s="15" customFormat="1">
      <c r="A1783" s="105"/>
      <c r="B1783" s="105"/>
      <c r="D1783" s="97"/>
      <c r="E1783" s="156"/>
      <c r="I1783" s="148"/>
      <c r="J1783" s="148"/>
      <c r="K1783" s="148"/>
      <c r="L1783" s="148"/>
      <c r="M1783" s="148"/>
      <c r="N1783" s="148"/>
      <c r="O1783" s="148"/>
      <c r="AC1783" s="148"/>
      <c r="AD1783" s="94"/>
      <c r="AE1783" s="94"/>
      <c r="AF1783" s="94"/>
      <c r="AG1783" s="94"/>
      <c r="AH1783" s="94"/>
      <c r="AI1783" s="94"/>
      <c r="AJ1783" s="94"/>
      <c r="AK1783" s="94"/>
      <c r="AL1783" s="94"/>
      <c r="AM1783" s="94"/>
      <c r="AN1783" s="94"/>
      <c r="AO1783" s="238"/>
      <c r="AP1783" s="426"/>
      <c r="AQ1783" s="223"/>
    </row>
    <row r="1784" spans="1:43" s="15" customFormat="1">
      <c r="A1784" s="105"/>
      <c r="B1784" s="105"/>
      <c r="D1784" s="97"/>
      <c r="E1784" s="156"/>
      <c r="I1784" s="148"/>
      <c r="J1784" s="148"/>
      <c r="K1784" s="148"/>
      <c r="L1784" s="148"/>
      <c r="M1784" s="148"/>
      <c r="N1784" s="148"/>
      <c r="O1784" s="148"/>
      <c r="AC1784" s="148"/>
      <c r="AD1784" s="94"/>
      <c r="AE1784" s="94"/>
      <c r="AF1784" s="94"/>
      <c r="AG1784" s="94"/>
      <c r="AH1784" s="94"/>
      <c r="AI1784" s="94"/>
      <c r="AJ1784" s="94"/>
      <c r="AK1784" s="94"/>
      <c r="AL1784" s="94"/>
      <c r="AM1784" s="94"/>
      <c r="AN1784" s="94"/>
      <c r="AO1784" s="238"/>
      <c r="AP1784" s="426"/>
      <c r="AQ1784" s="223"/>
    </row>
    <row r="1785" spans="1:43" s="15" customFormat="1">
      <c r="A1785" s="105"/>
      <c r="B1785" s="105"/>
      <c r="D1785" s="97"/>
      <c r="E1785" s="156"/>
      <c r="I1785" s="148"/>
      <c r="J1785" s="148"/>
      <c r="K1785" s="148"/>
      <c r="L1785" s="148"/>
      <c r="M1785" s="148"/>
      <c r="N1785" s="148"/>
      <c r="O1785" s="148"/>
      <c r="AC1785" s="148"/>
      <c r="AD1785" s="94"/>
      <c r="AE1785" s="94"/>
      <c r="AF1785" s="94"/>
      <c r="AG1785" s="94"/>
      <c r="AH1785" s="94"/>
      <c r="AI1785" s="94"/>
      <c r="AJ1785" s="94"/>
      <c r="AK1785" s="94"/>
      <c r="AL1785" s="94"/>
      <c r="AM1785" s="94"/>
      <c r="AN1785" s="94"/>
      <c r="AO1785" s="238"/>
      <c r="AP1785" s="426"/>
      <c r="AQ1785" s="223"/>
    </row>
    <row r="1786" spans="1:43" s="15" customFormat="1">
      <c r="A1786" s="105"/>
      <c r="B1786" s="105"/>
      <c r="D1786" s="97"/>
      <c r="E1786" s="156"/>
      <c r="I1786" s="148"/>
      <c r="J1786" s="148"/>
      <c r="K1786" s="148"/>
      <c r="L1786" s="148"/>
      <c r="M1786" s="148"/>
      <c r="N1786" s="148"/>
      <c r="O1786" s="148"/>
      <c r="AC1786" s="148"/>
      <c r="AD1786" s="94"/>
      <c r="AE1786" s="94"/>
      <c r="AF1786" s="94"/>
      <c r="AG1786" s="94"/>
      <c r="AH1786" s="94"/>
      <c r="AI1786" s="94"/>
      <c r="AJ1786" s="94"/>
      <c r="AK1786" s="94"/>
      <c r="AL1786" s="94"/>
      <c r="AM1786" s="94"/>
      <c r="AN1786" s="94"/>
      <c r="AO1786" s="238"/>
      <c r="AP1786" s="426"/>
      <c r="AQ1786" s="223"/>
    </row>
    <row r="1787" spans="1:43" s="15" customFormat="1">
      <c r="A1787" s="105"/>
      <c r="B1787" s="105"/>
      <c r="D1787" s="97"/>
      <c r="E1787" s="156"/>
      <c r="I1787" s="148"/>
      <c r="J1787" s="148"/>
      <c r="K1787" s="148"/>
      <c r="L1787" s="148"/>
      <c r="M1787" s="148"/>
      <c r="N1787" s="148"/>
      <c r="O1787" s="148"/>
      <c r="AC1787" s="148"/>
      <c r="AD1787" s="94"/>
      <c r="AE1787" s="94"/>
      <c r="AF1787" s="94"/>
      <c r="AG1787" s="94"/>
      <c r="AH1787" s="94"/>
      <c r="AI1787" s="94"/>
      <c r="AJ1787" s="94"/>
      <c r="AK1787" s="94"/>
      <c r="AL1787" s="94"/>
      <c r="AM1787" s="94"/>
      <c r="AN1787" s="94"/>
      <c r="AO1787" s="238"/>
      <c r="AP1787" s="426"/>
      <c r="AQ1787" s="223"/>
    </row>
    <row r="1788" spans="1:43" s="15" customFormat="1">
      <c r="A1788" s="105"/>
      <c r="B1788" s="105"/>
      <c r="D1788" s="97"/>
      <c r="E1788" s="156"/>
      <c r="I1788" s="148"/>
      <c r="J1788" s="148"/>
      <c r="K1788" s="148"/>
      <c r="L1788" s="148"/>
      <c r="M1788" s="148"/>
      <c r="N1788" s="148"/>
      <c r="O1788" s="148"/>
      <c r="AC1788" s="148"/>
      <c r="AD1788" s="94"/>
      <c r="AE1788" s="94"/>
      <c r="AF1788" s="94"/>
      <c r="AG1788" s="94"/>
      <c r="AH1788" s="94"/>
      <c r="AI1788" s="94"/>
      <c r="AJ1788" s="94"/>
      <c r="AK1788" s="94"/>
      <c r="AL1788" s="94"/>
      <c r="AM1788" s="94"/>
      <c r="AN1788" s="94"/>
      <c r="AO1788" s="238"/>
      <c r="AP1788" s="426"/>
      <c r="AQ1788" s="223"/>
    </row>
    <row r="1789" spans="1:43" s="15" customFormat="1">
      <c r="A1789" s="105"/>
      <c r="B1789" s="105"/>
      <c r="D1789" s="97"/>
      <c r="E1789" s="156"/>
      <c r="I1789" s="148"/>
      <c r="J1789" s="148"/>
      <c r="K1789" s="148"/>
      <c r="L1789" s="148"/>
      <c r="M1789" s="148"/>
      <c r="N1789" s="148"/>
      <c r="O1789" s="148"/>
      <c r="AC1789" s="148"/>
      <c r="AD1789" s="94"/>
      <c r="AE1789" s="94"/>
      <c r="AF1789" s="94"/>
      <c r="AG1789" s="94"/>
      <c r="AH1789" s="94"/>
      <c r="AI1789" s="94"/>
      <c r="AJ1789" s="94"/>
      <c r="AK1789" s="94"/>
      <c r="AL1789" s="94"/>
      <c r="AM1789" s="94"/>
      <c r="AN1789" s="94"/>
      <c r="AO1789" s="238"/>
      <c r="AP1789" s="426"/>
      <c r="AQ1789" s="223"/>
    </row>
    <row r="1790" spans="1:43" s="15" customFormat="1">
      <c r="A1790" s="105"/>
      <c r="B1790" s="105"/>
      <c r="D1790" s="97"/>
      <c r="E1790" s="156"/>
      <c r="I1790" s="148"/>
      <c r="J1790" s="148"/>
      <c r="K1790" s="148"/>
      <c r="L1790" s="148"/>
      <c r="M1790" s="148"/>
      <c r="N1790" s="148"/>
      <c r="O1790" s="148"/>
      <c r="AC1790" s="148"/>
      <c r="AD1790" s="94"/>
      <c r="AE1790" s="94"/>
      <c r="AF1790" s="94"/>
      <c r="AG1790" s="94"/>
      <c r="AH1790" s="94"/>
      <c r="AI1790" s="94"/>
      <c r="AJ1790" s="94"/>
      <c r="AK1790" s="94"/>
      <c r="AL1790" s="94"/>
      <c r="AM1790" s="94"/>
      <c r="AN1790" s="94"/>
      <c r="AO1790" s="238"/>
      <c r="AP1790" s="426"/>
      <c r="AQ1790" s="223"/>
    </row>
    <row r="1791" spans="1:43" s="15" customFormat="1">
      <c r="A1791" s="105"/>
      <c r="B1791" s="105"/>
      <c r="D1791" s="97"/>
      <c r="E1791" s="156"/>
      <c r="I1791" s="148"/>
      <c r="J1791" s="148"/>
      <c r="K1791" s="148"/>
      <c r="L1791" s="148"/>
      <c r="M1791" s="148"/>
      <c r="N1791" s="148"/>
      <c r="O1791" s="148"/>
      <c r="AC1791" s="148"/>
      <c r="AD1791" s="94"/>
      <c r="AE1791" s="94"/>
      <c r="AF1791" s="94"/>
      <c r="AG1791" s="94"/>
      <c r="AH1791" s="94"/>
      <c r="AI1791" s="94"/>
      <c r="AJ1791" s="94"/>
      <c r="AK1791" s="94"/>
      <c r="AL1791" s="94"/>
      <c r="AM1791" s="94"/>
      <c r="AN1791" s="94"/>
      <c r="AO1791" s="238"/>
      <c r="AP1791" s="426"/>
      <c r="AQ1791" s="223"/>
    </row>
    <row r="1792" spans="1:43" s="15" customFormat="1">
      <c r="A1792" s="105"/>
      <c r="B1792" s="105"/>
      <c r="D1792" s="97"/>
      <c r="E1792" s="156"/>
      <c r="I1792" s="148"/>
      <c r="J1792" s="148"/>
      <c r="K1792" s="148"/>
      <c r="L1792" s="148"/>
      <c r="M1792" s="148"/>
      <c r="N1792" s="148"/>
      <c r="O1792" s="148"/>
      <c r="AC1792" s="148"/>
      <c r="AD1792" s="94"/>
      <c r="AE1792" s="94"/>
      <c r="AF1792" s="94"/>
      <c r="AG1792" s="94"/>
      <c r="AH1792" s="94"/>
      <c r="AI1792" s="94"/>
      <c r="AJ1792" s="94"/>
      <c r="AK1792" s="94"/>
      <c r="AL1792" s="94"/>
      <c r="AM1792" s="94"/>
      <c r="AN1792" s="94"/>
      <c r="AO1792" s="238"/>
      <c r="AP1792" s="426"/>
      <c r="AQ1792" s="223"/>
    </row>
    <row r="1793" spans="1:43" s="15" customFormat="1">
      <c r="A1793" s="105"/>
      <c r="B1793" s="105"/>
      <c r="D1793" s="97"/>
      <c r="E1793" s="156"/>
      <c r="I1793" s="148"/>
      <c r="J1793" s="148"/>
      <c r="K1793" s="148"/>
      <c r="L1793" s="148"/>
      <c r="M1793" s="148"/>
      <c r="N1793" s="148"/>
      <c r="O1793" s="148"/>
      <c r="AC1793" s="148"/>
      <c r="AD1793" s="94"/>
      <c r="AE1793" s="94"/>
      <c r="AF1793" s="94"/>
      <c r="AG1793" s="94"/>
      <c r="AH1793" s="94"/>
      <c r="AI1793" s="94"/>
      <c r="AJ1793" s="94"/>
      <c r="AK1793" s="94"/>
      <c r="AL1793" s="94"/>
      <c r="AM1793" s="94"/>
      <c r="AN1793" s="94"/>
      <c r="AO1793" s="238"/>
      <c r="AP1793" s="426"/>
      <c r="AQ1793" s="223"/>
    </row>
    <row r="1794" spans="1:43" s="15" customFormat="1">
      <c r="A1794" s="105"/>
      <c r="B1794" s="105"/>
      <c r="D1794" s="97"/>
      <c r="E1794" s="156"/>
      <c r="I1794" s="148"/>
      <c r="J1794" s="148"/>
      <c r="K1794" s="148"/>
      <c r="L1794" s="148"/>
      <c r="M1794" s="148"/>
      <c r="N1794" s="148"/>
      <c r="O1794" s="148"/>
      <c r="AC1794" s="148"/>
      <c r="AD1794" s="94"/>
      <c r="AE1794" s="94"/>
      <c r="AF1794" s="94"/>
      <c r="AG1794" s="94"/>
      <c r="AH1794" s="94"/>
      <c r="AI1794" s="94"/>
      <c r="AJ1794" s="94"/>
      <c r="AK1794" s="94"/>
      <c r="AL1794" s="94"/>
      <c r="AM1794" s="94"/>
      <c r="AN1794" s="94"/>
      <c r="AO1794" s="238"/>
      <c r="AP1794" s="426"/>
      <c r="AQ1794" s="223"/>
    </row>
    <row r="1795" spans="1:43" s="15" customFormat="1">
      <c r="A1795" s="105"/>
      <c r="B1795" s="105"/>
      <c r="D1795" s="97"/>
      <c r="E1795" s="156"/>
      <c r="I1795" s="148"/>
      <c r="J1795" s="148"/>
      <c r="K1795" s="148"/>
      <c r="L1795" s="148"/>
      <c r="M1795" s="148"/>
      <c r="N1795" s="148"/>
      <c r="O1795" s="148"/>
      <c r="AC1795" s="148"/>
      <c r="AD1795" s="94"/>
      <c r="AE1795" s="94"/>
      <c r="AF1795" s="94"/>
      <c r="AG1795" s="94"/>
      <c r="AH1795" s="94"/>
      <c r="AI1795" s="94"/>
      <c r="AJ1795" s="94"/>
      <c r="AK1795" s="94"/>
      <c r="AL1795" s="94"/>
      <c r="AM1795" s="94"/>
      <c r="AN1795" s="94"/>
      <c r="AO1795" s="238"/>
      <c r="AP1795" s="426"/>
      <c r="AQ1795" s="223"/>
    </row>
    <row r="1796" spans="1:43" s="15" customFormat="1">
      <c r="A1796" s="105"/>
      <c r="B1796" s="105"/>
      <c r="D1796" s="97"/>
      <c r="E1796" s="156"/>
      <c r="I1796" s="148"/>
      <c r="J1796" s="148"/>
      <c r="K1796" s="148"/>
      <c r="L1796" s="148"/>
      <c r="M1796" s="148"/>
      <c r="N1796" s="148"/>
      <c r="O1796" s="148"/>
      <c r="AC1796" s="148"/>
      <c r="AD1796" s="94"/>
      <c r="AE1796" s="94"/>
      <c r="AF1796" s="94"/>
      <c r="AG1796" s="94"/>
      <c r="AH1796" s="94"/>
      <c r="AI1796" s="94"/>
      <c r="AJ1796" s="94"/>
      <c r="AK1796" s="94"/>
      <c r="AL1796" s="94"/>
      <c r="AM1796" s="94"/>
      <c r="AN1796" s="94"/>
      <c r="AO1796" s="238"/>
      <c r="AP1796" s="426"/>
      <c r="AQ1796" s="223"/>
    </row>
    <row r="1797" spans="1:43" s="15" customFormat="1">
      <c r="A1797" s="105"/>
      <c r="B1797" s="105"/>
      <c r="D1797" s="97"/>
      <c r="E1797" s="156"/>
      <c r="I1797" s="148"/>
      <c r="J1797" s="148"/>
      <c r="K1797" s="148"/>
      <c r="L1797" s="148"/>
      <c r="M1797" s="148"/>
      <c r="N1797" s="148"/>
      <c r="O1797" s="148"/>
      <c r="AC1797" s="148"/>
      <c r="AD1797" s="94"/>
      <c r="AE1797" s="94"/>
      <c r="AF1797" s="94"/>
      <c r="AG1797" s="94"/>
      <c r="AH1797" s="94"/>
      <c r="AI1797" s="94"/>
      <c r="AJ1797" s="94"/>
      <c r="AK1797" s="94"/>
      <c r="AL1797" s="94"/>
      <c r="AM1797" s="94"/>
      <c r="AN1797" s="94"/>
      <c r="AO1797" s="238"/>
      <c r="AP1797" s="426"/>
      <c r="AQ1797" s="223"/>
    </row>
    <row r="1798" spans="1:43" s="15" customFormat="1">
      <c r="A1798" s="105"/>
      <c r="B1798" s="105"/>
      <c r="D1798" s="97"/>
      <c r="E1798" s="156"/>
      <c r="I1798" s="148"/>
      <c r="J1798" s="148"/>
      <c r="K1798" s="148"/>
      <c r="L1798" s="148"/>
      <c r="M1798" s="148"/>
      <c r="N1798" s="148"/>
      <c r="O1798" s="148"/>
      <c r="AC1798" s="148"/>
      <c r="AD1798" s="94"/>
      <c r="AE1798" s="94"/>
      <c r="AF1798" s="94"/>
      <c r="AG1798" s="94"/>
      <c r="AH1798" s="94"/>
      <c r="AI1798" s="94"/>
      <c r="AJ1798" s="94"/>
      <c r="AK1798" s="94"/>
      <c r="AL1798" s="94"/>
      <c r="AM1798" s="94"/>
      <c r="AN1798" s="94"/>
      <c r="AO1798" s="238"/>
      <c r="AP1798" s="426"/>
      <c r="AQ1798" s="223"/>
    </row>
    <row r="1799" spans="1:43" s="15" customFormat="1">
      <c r="A1799" s="105"/>
      <c r="B1799" s="105"/>
      <c r="D1799" s="97"/>
      <c r="E1799" s="156"/>
      <c r="I1799" s="148"/>
      <c r="J1799" s="148"/>
      <c r="K1799" s="148"/>
      <c r="L1799" s="148"/>
      <c r="M1799" s="148"/>
      <c r="N1799" s="148"/>
      <c r="O1799" s="148"/>
      <c r="AC1799" s="148"/>
      <c r="AD1799" s="94"/>
      <c r="AE1799" s="94"/>
      <c r="AF1799" s="94"/>
      <c r="AG1799" s="94"/>
      <c r="AH1799" s="94"/>
      <c r="AI1799" s="94"/>
      <c r="AJ1799" s="94"/>
      <c r="AK1799" s="94"/>
      <c r="AL1799" s="94"/>
      <c r="AM1799" s="94"/>
      <c r="AN1799" s="94"/>
      <c r="AO1799" s="238"/>
      <c r="AP1799" s="426"/>
      <c r="AQ1799" s="223"/>
    </row>
    <row r="1800" spans="1:43" s="15" customFormat="1">
      <c r="A1800" s="105"/>
      <c r="B1800" s="105"/>
      <c r="D1800" s="97"/>
      <c r="E1800" s="156"/>
      <c r="I1800" s="148"/>
      <c r="J1800" s="148"/>
      <c r="K1800" s="148"/>
      <c r="L1800" s="148"/>
      <c r="M1800" s="148"/>
      <c r="N1800" s="148"/>
      <c r="O1800" s="148"/>
      <c r="AC1800" s="148"/>
      <c r="AD1800" s="94"/>
      <c r="AE1800" s="94"/>
      <c r="AF1800" s="94"/>
      <c r="AG1800" s="94"/>
      <c r="AH1800" s="94"/>
      <c r="AI1800" s="94"/>
      <c r="AJ1800" s="94"/>
      <c r="AK1800" s="94"/>
      <c r="AL1800" s="94"/>
      <c r="AM1800" s="94"/>
      <c r="AN1800" s="94"/>
      <c r="AO1800" s="238"/>
      <c r="AP1800" s="426"/>
      <c r="AQ1800" s="223"/>
    </row>
    <row r="1801" spans="1:43" s="15" customFormat="1">
      <c r="A1801" s="105"/>
      <c r="B1801" s="105"/>
      <c r="D1801" s="97"/>
      <c r="E1801" s="156"/>
      <c r="I1801" s="148"/>
      <c r="J1801" s="148"/>
      <c r="K1801" s="148"/>
      <c r="L1801" s="148"/>
      <c r="M1801" s="148"/>
      <c r="N1801" s="148"/>
      <c r="O1801" s="148"/>
      <c r="AC1801" s="148"/>
      <c r="AD1801" s="94"/>
      <c r="AE1801" s="94"/>
      <c r="AF1801" s="94"/>
      <c r="AG1801" s="94"/>
      <c r="AH1801" s="94"/>
      <c r="AI1801" s="94"/>
      <c r="AJ1801" s="94"/>
      <c r="AK1801" s="94"/>
      <c r="AL1801" s="94"/>
      <c r="AM1801" s="94"/>
      <c r="AN1801" s="94"/>
      <c r="AO1801" s="238"/>
      <c r="AP1801" s="426"/>
      <c r="AQ1801" s="223"/>
    </row>
    <row r="1802" spans="1:43" s="15" customFormat="1">
      <c r="A1802" s="105"/>
      <c r="B1802" s="105"/>
      <c r="D1802" s="97"/>
      <c r="E1802" s="156"/>
      <c r="I1802" s="148"/>
      <c r="J1802" s="148"/>
      <c r="K1802" s="148"/>
      <c r="L1802" s="148"/>
      <c r="M1802" s="148"/>
      <c r="N1802" s="148"/>
      <c r="O1802" s="148"/>
      <c r="AC1802" s="148"/>
      <c r="AD1802" s="94"/>
      <c r="AE1802" s="94"/>
      <c r="AF1802" s="94"/>
      <c r="AG1802" s="94"/>
      <c r="AH1802" s="94"/>
      <c r="AI1802" s="94"/>
      <c r="AJ1802" s="94"/>
      <c r="AK1802" s="94"/>
      <c r="AL1802" s="94"/>
      <c r="AM1802" s="94"/>
      <c r="AN1802" s="94"/>
      <c r="AO1802" s="238"/>
      <c r="AP1802" s="426"/>
      <c r="AQ1802" s="223"/>
    </row>
    <row r="1803" spans="1:43" s="15" customFormat="1">
      <c r="A1803" s="105"/>
      <c r="B1803" s="105"/>
      <c r="D1803" s="97"/>
      <c r="E1803" s="156"/>
      <c r="I1803" s="148"/>
      <c r="J1803" s="148"/>
      <c r="K1803" s="148"/>
      <c r="L1803" s="148"/>
      <c r="M1803" s="148"/>
      <c r="N1803" s="148"/>
      <c r="O1803" s="148"/>
      <c r="AC1803" s="148"/>
      <c r="AD1803" s="94"/>
      <c r="AE1803" s="94"/>
      <c r="AF1803" s="94"/>
      <c r="AG1803" s="94"/>
      <c r="AH1803" s="94"/>
      <c r="AI1803" s="94"/>
      <c r="AJ1803" s="94"/>
      <c r="AK1803" s="94"/>
      <c r="AL1803" s="94"/>
      <c r="AM1803" s="94"/>
      <c r="AN1803" s="94"/>
      <c r="AO1803" s="238"/>
      <c r="AP1803" s="426"/>
      <c r="AQ1803" s="223"/>
    </row>
    <row r="1804" spans="1:43" s="15" customFormat="1">
      <c r="A1804" s="105"/>
      <c r="B1804" s="105"/>
      <c r="D1804" s="97"/>
      <c r="E1804" s="156"/>
      <c r="I1804" s="148"/>
      <c r="J1804" s="148"/>
      <c r="K1804" s="148"/>
      <c r="L1804" s="148"/>
      <c r="M1804" s="148"/>
      <c r="N1804" s="148"/>
      <c r="O1804" s="148"/>
      <c r="AC1804" s="148"/>
      <c r="AD1804" s="94"/>
      <c r="AE1804" s="94"/>
      <c r="AF1804" s="94"/>
      <c r="AG1804" s="94"/>
      <c r="AH1804" s="94"/>
      <c r="AI1804" s="94"/>
      <c r="AJ1804" s="94"/>
      <c r="AK1804" s="94"/>
      <c r="AL1804" s="94"/>
      <c r="AM1804" s="94"/>
      <c r="AN1804" s="94"/>
      <c r="AO1804" s="238"/>
      <c r="AP1804" s="426"/>
      <c r="AQ1804" s="223"/>
    </row>
    <row r="1805" spans="1:43" s="15" customFormat="1">
      <c r="A1805" s="105"/>
      <c r="B1805" s="105"/>
      <c r="D1805" s="97"/>
      <c r="E1805" s="156"/>
      <c r="I1805" s="148"/>
      <c r="J1805" s="148"/>
      <c r="K1805" s="148"/>
      <c r="L1805" s="148"/>
      <c r="M1805" s="148"/>
      <c r="N1805" s="148"/>
      <c r="O1805" s="148"/>
      <c r="AC1805" s="148"/>
      <c r="AD1805" s="94"/>
      <c r="AE1805" s="94"/>
      <c r="AF1805" s="94"/>
      <c r="AG1805" s="94"/>
      <c r="AH1805" s="94"/>
      <c r="AI1805" s="94"/>
      <c r="AJ1805" s="94"/>
      <c r="AK1805" s="94"/>
      <c r="AL1805" s="94"/>
      <c r="AM1805" s="94"/>
      <c r="AN1805" s="94"/>
      <c r="AO1805" s="238"/>
      <c r="AP1805" s="426"/>
      <c r="AQ1805" s="223"/>
    </row>
    <row r="1806" spans="1:43" s="15" customFormat="1">
      <c r="A1806" s="105"/>
      <c r="B1806" s="105"/>
      <c r="D1806" s="97"/>
      <c r="E1806" s="156"/>
      <c r="I1806" s="148"/>
      <c r="J1806" s="148"/>
      <c r="K1806" s="148"/>
      <c r="L1806" s="148"/>
      <c r="M1806" s="148"/>
      <c r="N1806" s="148"/>
      <c r="O1806" s="148"/>
      <c r="AC1806" s="148"/>
      <c r="AD1806" s="94"/>
      <c r="AE1806" s="94"/>
      <c r="AF1806" s="94"/>
      <c r="AG1806" s="94"/>
      <c r="AH1806" s="94"/>
      <c r="AI1806" s="94"/>
      <c r="AJ1806" s="94"/>
      <c r="AK1806" s="94"/>
      <c r="AL1806" s="94"/>
      <c r="AM1806" s="94"/>
      <c r="AN1806" s="94"/>
      <c r="AO1806" s="238"/>
      <c r="AP1806" s="426"/>
      <c r="AQ1806" s="223"/>
    </row>
    <row r="1807" spans="1:43" s="15" customFormat="1">
      <c r="A1807" s="105"/>
      <c r="B1807" s="105"/>
      <c r="D1807" s="97"/>
      <c r="E1807" s="156"/>
      <c r="I1807" s="148"/>
      <c r="J1807" s="148"/>
      <c r="K1807" s="148"/>
      <c r="L1807" s="148"/>
      <c r="M1807" s="148"/>
      <c r="N1807" s="148"/>
      <c r="O1807" s="148"/>
      <c r="AC1807" s="148"/>
      <c r="AD1807" s="94"/>
      <c r="AE1807" s="94"/>
      <c r="AF1807" s="94"/>
      <c r="AG1807" s="94"/>
      <c r="AH1807" s="94"/>
      <c r="AI1807" s="94"/>
      <c r="AJ1807" s="94"/>
      <c r="AK1807" s="94"/>
      <c r="AL1807" s="94"/>
      <c r="AM1807" s="94"/>
      <c r="AN1807" s="94"/>
      <c r="AO1807" s="238"/>
      <c r="AP1807" s="426"/>
      <c r="AQ1807" s="223"/>
    </row>
    <row r="1808" spans="1:43" s="15" customFormat="1">
      <c r="A1808" s="105"/>
      <c r="B1808" s="105"/>
      <c r="D1808" s="97"/>
      <c r="E1808" s="156"/>
      <c r="I1808" s="148"/>
      <c r="J1808" s="148"/>
      <c r="K1808" s="148"/>
      <c r="L1808" s="148"/>
      <c r="M1808" s="148"/>
      <c r="N1808" s="148"/>
      <c r="O1808" s="148"/>
      <c r="AC1808" s="148"/>
      <c r="AD1808" s="94"/>
      <c r="AE1808" s="94"/>
      <c r="AF1808" s="94"/>
      <c r="AG1808" s="94"/>
      <c r="AH1808" s="94"/>
      <c r="AI1808" s="94"/>
      <c r="AJ1808" s="94"/>
      <c r="AK1808" s="94"/>
      <c r="AL1808" s="94"/>
      <c r="AM1808" s="94"/>
      <c r="AN1808" s="94"/>
      <c r="AO1808" s="238"/>
      <c r="AP1808" s="426"/>
      <c r="AQ1808" s="223"/>
    </row>
    <row r="1809" spans="1:43" s="15" customFormat="1">
      <c r="A1809" s="105"/>
      <c r="B1809" s="105"/>
      <c r="D1809" s="97"/>
      <c r="E1809" s="156"/>
      <c r="I1809" s="148"/>
      <c r="J1809" s="148"/>
      <c r="K1809" s="148"/>
      <c r="L1809" s="148"/>
      <c r="M1809" s="148"/>
      <c r="N1809" s="148"/>
      <c r="O1809" s="148"/>
      <c r="AC1809" s="148"/>
      <c r="AD1809" s="94"/>
      <c r="AE1809" s="94"/>
      <c r="AF1809" s="94"/>
      <c r="AG1809" s="94"/>
      <c r="AH1809" s="94"/>
      <c r="AI1809" s="94"/>
      <c r="AJ1809" s="94"/>
      <c r="AK1809" s="94"/>
      <c r="AL1809" s="94"/>
      <c r="AM1809" s="94"/>
      <c r="AN1809" s="94"/>
      <c r="AO1809" s="238"/>
      <c r="AP1809" s="426"/>
      <c r="AQ1809" s="223"/>
    </row>
    <row r="1810" spans="1:43" s="15" customFormat="1">
      <c r="A1810" s="105"/>
      <c r="B1810" s="105"/>
      <c r="D1810" s="97"/>
      <c r="E1810" s="156"/>
      <c r="I1810" s="148"/>
      <c r="J1810" s="148"/>
      <c r="K1810" s="148"/>
      <c r="L1810" s="148"/>
      <c r="M1810" s="148"/>
      <c r="N1810" s="148"/>
      <c r="O1810" s="148"/>
      <c r="AC1810" s="148"/>
      <c r="AD1810" s="94"/>
      <c r="AE1810" s="94"/>
      <c r="AF1810" s="94"/>
      <c r="AG1810" s="94"/>
      <c r="AH1810" s="94"/>
      <c r="AI1810" s="94"/>
      <c r="AJ1810" s="94"/>
      <c r="AK1810" s="94"/>
      <c r="AL1810" s="94"/>
      <c r="AM1810" s="94"/>
      <c r="AN1810" s="94"/>
      <c r="AO1810" s="238"/>
      <c r="AP1810" s="426"/>
      <c r="AQ1810" s="223"/>
    </row>
    <row r="1811" spans="1:43" s="15" customFormat="1">
      <c r="A1811" s="105"/>
      <c r="B1811" s="105"/>
      <c r="D1811" s="97"/>
      <c r="E1811" s="156"/>
      <c r="I1811" s="148"/>
      <c r="J1811" s="148"/>
      <c r="K1811" s="148"/>
      <c r="L1811" s="148"/>
      <c r="M1811" s="148"/>
      <c r="N1811" s="148"/>
      <c r="O1811" s="148"/>
      <c r="AC1811" s="148"/>
      <c r="AD1811" s="94"/>
      <c r="AE1811" s="94"/>
      <c r="AF1811" s="94"/>
      <c r="AG1811" s="94"/>
      <c r="AH1811" s="94"/>
      <c r="AI1811" s="94"/>
      <c r="AJ1811" s="94"/>
      <c r="AK1811" s="94"/>
      <c r="AL1811" s="94"/>
      <c r="AM1811" s="94"/>
      <c r="AN1811" s="94"/>
      <c r="AO1811" s="238"/>
      <c r="AP1811" s="426"/>
      <c r="AQ1811" s="223"/>
    </row>
    <row r="1812" spans="1:43" s="15" customFormat="1">
      <c r="A1812" s="105"/>
      <c r="B1812" s="105"/>
      <c r="D1812" s="97"/>
      <c r="E1812" s="156"/>
      <c r="I1812" s="148"/>
      <c r="J1812" s="148"/>
      <c r="K1812" s="148"/>
      <c r="L1812" s="148"/>
      <c r="M1812" s="148"/>
      <c r="N1812" s="148"/>
      <c r="O1812" s="148"/>
      <c r="AC1812" s="148"/>
      <c r="AD1812" s="94"/>
      <c r="AE1812" s="94"/>
      <c r="AF1812" s="94"/>
      <c r="AG1812" s="94"/>
      <c r="AH1812" s="94"/>
      <c r="AI1812" s="94"/>
      <c r="AJ1812" s="94"/>
      <c r="AK1812" s="94"/>
      <c r="AL1812" s="94"/>
      <c r="AM1812" s="94"/>
      <c r="AN1812" s="94"/>
      <c r="AO1812" s="238"/>
      <c r="AP1812" s="426"/>
      <c r="AQ1812" s="223"/>
    </row>
    <row r="1813" spans="1:43" s="15" customFormat="1">
      <c r="A1813" s="105"/>
      <c r="B1813" s="105"/>
      <c r="D1813" s="97"/>
      <c r="E1813" s="156"/>
      <c r="I1813" s="148"/>
      <c r="J1813" s="148"/>
      <c r="K1813" s="148"/>
      <c r="L1813" s="148"/>
      <c r="M1813" s="148"/>
      <c r="N1813" s="148"/>
      <c r="O1813" s="148"/>
      <c r="AC1813" s="148"/>
      <c r="AD1813" s="94"/>
      <c r="AE1813" s="94"/>
      <c r="AF1813" s="94"/>
      <c r="AG1813" s="94"/>
      <c r="AH1813" s="94"/>
      <c r="AI1813" s="94"/>
      <c r="AJ1813" s="94"/>
      <c r="AK1813" s="94"/>
      <c r="AL1813" s="94"/>
      <c r="AM1813" s="94"/>
      <c r="AN1813" s="94"/>
      <c r="AO1813" s="238"/>
      <c r="AP1813" s="426"/>
      <c r="AQ1813" s="223"/>
    </row>
    <row r="1814" spans="1:43" s="15" customFormat="1">
      <c r="A1814" s="105"/>
      <c r="B1814" s="105"/>
      <c r="D1814" s="97"/>
      <c r="E1814" s="156"/>
      <c r="I1814" s="148"/>
      <c r="J1814" s="148"/>
      <c r="K1814" s="148"/>
      <c r="L1814" s="148"/>
      <c r="M1814" s="148"/>
      <c r="N1814" s="148"/>
      <c r="O1814" s="148"/>
      <c r="AC1814" s="148"/>
      <c r="AD1814" s="94"/>
      <c r="AE1814" s="94"/>
      <c r="AF1814" s="94"/>
      <c r="AG1814" s="94"/>
      <c r="AH1814" s="94"/>
      <c r="AI1814" s="94"/>
      <c r="AJ1814" s="94"/>
      <c r="AK1814" s="94"/>
      <c r="AL1814" s="94"/>
      <c r="AM1814" s="94"/>
      <c r="AN1814" s="94"/>
      <c r="AO1814" s="238"/>
      <c r="AP1814" s="426"/>
      <c r="AQ1814" s="223"/>
    </row>
    <row r="1815" spans="1:43" s="15" customFormat="1">
      <c r="A1815" s="105"/>
      <c r="B1815" s="105"/>
      <c r="D1815" s="97"/>
      <c r="E1815" s="156"/>
      <c r="I1815" s="148"/>
      <c r="J1815" s="148"/>
      <c r="K1815" s="148"/>
      <c r="L1815" s="148"/>
      <c r="M1815" s="148"/>
      <c r="N1815" s="148"/>
      <c r="O1815" s="148"/>
      <c r="AC1815" s="148"/>
      <c r="AD1815" s="94"/>
      <c r="AE1815" s="94"/>
      <c r="AF1815" s="94"/>
      <c r="AG1815" s="94"/>
      <c r="AH1815" s="94"/>
      <c r="AI1815" s="94"/>
      <c r="AJ1815" s="94"/>
      <c r="AK1815" s="94"/>
      <c r="AL1815" s="94"/>
      <c r="AM1815" s="94"/>
      <c r="AN1815" s="94"/>
      <c r="AO1815" s="238"/>
      <c r="AP1815" s="426"/>
      <c r="AQ1815" s="223"/>
    </row>
    <row r="1816" spans="1:43" s="15" customFormat="1">
      <c r="A1816" s="105"/>
      <c r="B1816" s="105"/>
      <c r="D1816" s="97"/>
      <c r="E1816" s="156"/>
      <c r="I1816" s="148"/>
      <c r="J1816" s="148"/>
      <c r="K1816" s="148"/>
      <c r="L1816" s="148"/>
      <c r="M1816" s="148"/>
      <c r="N1816" s="148"/>
      <c r="O1816" s="148"/>
      <c r="AC1816" s="148"/>
      <c r="AD1816" s="94"/>
      <c r="AE1816" s="94"/>
      <c r="AF1816" s="94"/>
      <c r="AG1816" s="94"/>
      <c r="AH1816" s="94"/>
      <c r="AI1816" s="94"/>
      <c r="AJ1816" s="94"/>
      <c r="AK1816" s="94"/>
      <c r="AL1816" s="94"/>
      <c r="AM1816" s="94"/>
      <c r="AN1816" s="94"/>
      <c r="AO1816" s="238"/>
      <c r="AP1816" s="426"/>
      <c r="AQ1816" s="223"/>
    </row>
    <row r="1817" spans="1:43" s="15" customFormat="1">
      <c r="A1817" s="105"/>
      <c r="B1817" s="105"/>
      <c r="D1817" s="97"/>
      <c r="E1817" s="156"/>
      <c r="I1817" s="148"/>
      <c r="J1817" s="148"/>
      <c r="K1817" s="148"/>
      <c r="L1817" s="148"/>
      <c r="M1817" s="148"/>
      <c r="N1817" s="148"/>
      <c r="O1817" s="148"/>
      <c r="AC1817" s="148"/>
      <c r="AD1817" s="94"/>
      <c r="AE1817" s="94"/>
      <c r="AF1817" s="94"/>
      <c r="AG1817" s="94"/>
      <c r="AH1817" s="94"/>
      <c r="AI1817" s="94"/>
      <c r="AJ1817" s="94"/>
      <c r="AK1817" s="94"/>
      <c r="AL1817" s="94"/>
      <c r="AM1817" s="94"/>
      <c r="AN1817" s="94"/>
      <c r="AO1817" s="238"/>
      <c r="AP1817" s="426"/>
      <c r="AQ1817" s="223"/>
    </row>
    <row r="1818" spans="1:43" s="15" customFormat="1">
      <c r="A1818" s="105"/>
      <c r="B1818" s="105"/>
      <c r="D1818" s="97"/>
      <c r="E1818" s="156"/>
      <c r="I1818" s="148"/>
      <c r="J1818" s="148"/>
      <c r="K1818" s="148"/>
      <c r="L1818" s="148"/>
      <c r="M1818" s="148"/>
      <c r="N1818" s="148"/>
      <c r="O1818" s="148"/>
      <c r="AC1818" s="148"/>
      <c r="AD1818" s="94"/>
      <c r="AE1818" s="94"/>
      <c r="AF1818" s="94"/>
      <c r="AG1818" s="94"/>
      <c r="AH1818" s="94"/>
      <c r="AI1818" s="94"/>
      <c r="AJ1818" s="94"/>
      <c r="AK1818" s="94"/>
      <c r="AL1818" s="94"/>
      <c r="AM1818" s="94"/>
      <c r="AN1818" s="94"/>
      <c r="AO1818" s="238"/>
      <c r="AP1818" s="426"/>
      <c r="AQ1818" s="223"/>
    </row>
    <row r="1819" spans="1:43" s="15" customFormat="1">
      <c r="A1819" s="105"/>
      <c r="B1819" s="105"/>
      <c r="D1819" s="97"/>
      <c r="E1819" s="156"/>
      <c r="I1819" s="148"/>
      <c r="J1819" s="148"/>
      <c r="K1819" s="148"/>
      <c r="L1819" s="148"/>
      <c r="M1819" s="148"/>
      <c r="N1819" s="148"/>
      <c r="O1819" s="148"/>
      <c r="AC1819" s="148"/>
      <c r="AD1819" s="94"/>
      <c r="AE1819" s="94"/>
      <c r="AF1819" s="94"/>
      <c r="AG1819" s="94"/>
      <c r="AH1819" s="94"/>
      <c r="AI1819" s="94"/>
      <c r="AJ1819" s="94"/>
      <c r="AK1819" s="94"/>
      <c r="AL1819" s="94"/>
      <c r="AM1819" s="94"/>
      <c r="AN1819" s="94"/>
      <c r="AO1819" s="238"/>
      <c r="AP1819" s="426"/>
      <c r="AQ1819" s="223"/>
    </row>
    <row r="1820" spans="1:43" s="15" customFormat="1">
      <c r="A1820" s="105"/>
      <c r="B1820" s="105"/>
      <c r="D1820" s="97"/>
      <c r="E1820" s="156"/>
      <c r="I1820" s="148"/>
      <c r="J1820" s="148"/>
      <c r="K1820" s="148"/>
      <c r="L1820" s="148"/>
      <c r="M1820" s="148"/>
      <c r="N1820" s="148"/>
      <c r="O1820" s="148"/>
      <c r="AC1820" s="148"/>
      <c r="AD1820" s="94"/>
      <c r="AE1820" s="94"/>
      <c r="AF1820" s="94"/>
      <c r="AG1820" s="94"/>
      <c r="AH1820" s="94"/>
      <c r="AI1820" s="94"/>
      <c r="AJ1820" s="94"/>
      <c r="AK1820" s="94"/>
      <c r="AL1820" s="94"/>
      <c r="AM1820" s="94"/>
      <c r="AN1820" s="94"/>
      <c r="AO1820" s="238"/>
      <c r="AP1820" s="426"/>
      <c r="AQ1820" s="223"/>
    </row>
    <row r="1821" spans="1:43" s="15" customFormat="1">
      <c r="A1821" s="105"/>
      <c r="B1821" s="105"/>
      <c r="D1821" s="97"/>
      <c r="E1821" s="156"/>
      <c r="I1821" s="148"/>
      <c r="J1821" s="148"/>
      <c r="K1821" s="148"/>
      <c r="L1821" s="148"/>
      <c r="M1821" s="148"/>
      <c r="N1821" s="148"/>
      <c r="O1821" s="148"/>
      <c r="AC1821" s="148"/>
      <c r="AD1821" s="94"/>
      <c r="AE1821" s="94"/>
      <c r="AF1821" s="94"/>
      <c r="AG1821" s="94"/>
      <c r="AH1821" s="94"/>
      <c r="AI1821" s="94"/>
      <c r="AJ1821" s="94"/>
      <c r="AK1821" s="94"/>
      <c r="AL1821" s="94"/>
      <c r="AM1821" s="94"/>
      <c r="AN1821" s="94"/>
      <c r="AO1821" s="238"/>
      <c r="AP1821" s="426"/>
      <c r="AQ1821" s="223"/>
    </row>
    <row r="1822" spans="1:43" s="15" customFormat="1">
      <c r="A1822" s="105"/>
      <c r="B1822" s="105"/>
      <c r="D1822" s="97"/>
      <c r="E1822" s="156"/>
      <c r="I1822" s="148"/>
      <c r="J1822" s="148"/>
      <c r="K1822" s="148"/>
      <c r="L1822" s="148"/>
      <c r="M1822" s="148"/>
      <c r="N1822" s="148"/>
      <c r="O1822" s="148"/>
      <c r="AC1822" s="148"/>
      <c r="AD1822" s="94"/>
      <c r="AE1822" s="94"/>
      <c r="AF1822" s="94"/>
      <c r="AG1822" s="94"/>
      <c r="AH1822" s="94"/>
      <c r="AI1822" s="94"/>
      <c r="AJ1822" s="94"/>
      <c r="AK1822" s="94"/>
      <c r="AL1822" s="94"/>
      <c r="AM1822" s="94"/>
      <c r="AN1822" s="94"/>
      <c r="AO1822" s="238"/>
      <c r="AP1822" s="426"/>
      <c r="AQ1822" s="223"/>
    </row>
    <row r="1823" spans="1:43" s="15" customFormat="1">
      <c r="A1823" s="105"/>
      <c r="B1823" s="105"/>
      <c r="D1823" s="97"/>
      <c r="E1823" s="156"/>
      <c r="I1823" s="148"/>
      <c r="J1823" s="148"/>
      <c r="K1823" s="148"/>
      <c r="L1823" s="148"/>
      <c r="M1823" s="148"/>
      <c r="N1823" s="148"/>
      <c r="O1823" s="148"/>
      <c r="AC1823" s="148"/>
      <c r="AD1823" s="94"/>
      <c r="AE1823" s="94"/>
      <c r="AF1823" s="94"/>
      <c r="AG1823" s="94"/>
      <c r="AH1823" s="94"/>
      <c r="AI1823" s="94"/>
      <c r="AJ1823" s="94"/>
      <c r="AK1823" s="94"/>
      <c r="AL1823" s="94"/>
      <c r="AM1823" s="94"/>
      <c r="AN1823" s="94"/>
      <c r="AO1823" s="238"/>
      <c r="AP1823" s="426"/>
      <c r="AQ1823" s="223"/>
    </row>
    <row r="1824" spans="1:43" s="15" customFormat="1">
      <c r="A1824" s="105"/>
      <c r="B1824" s="105"/>
      <c r="D1824" s="97"/>
      <c r="E1824" s="156"/>
      <c r="I1824" s="148"/>
      <c r="J1824" s="148"/>
      <c r="K1824" s="148"/>
      <c r="L1824" s="148"/>
      <c r="M1824" s="148"/>
      <c r="N1824" s="148"/>
      <c r="O1824" s="148"/>
      <c r="AC1824" s="148"/>
      <c r="AD1824" s="94"/>
      <c r="AE1824" s="94"/>
      <c r="AF1824" s="94"/>
      <c r="AG1824" s="94"/>
      <c r="AH1824" s="94"/>
      <c r="AI1824" s="94"/>
      <c r="AJ1824" s="94"/>
      <c r="AK1824" s="94"/>
      <c r="AL1824" s="94"/>
      <c r="AM1824" s="94"/>
      <c r="AN1824" s="94"/>
      <c r="AO1824" s="238"/>
      <c r="AP1824" s="426"/>
      <c r="AQ1824" s="223"/>
    </row>
    <row r="1825" spans="1:43" s="15" customFormat="1">
      <c r="A1825" s="105"/>
      <c r="B1825" s="105"/>
      <c r="D1825" s="97"/>
      <c r="E1825" s="156"/>
      <c r="I1825" s="148"/>
      <c r="J1825" s="148"/>
      <c r="K1825" s="148"/>
      <c r="L1825" s="148"/>
      <c r="M1825" s="148"/>
      <c r="N1825" s="148"/>
      <c r="O1825" s="148"/>
      <c r="AC1825" s="148"/>
      <c r="AD1825" s="94"/>
      <c r="AE1825" s="94"/>
      <c r="AF1825" s="94"/>
      <c r="AG1825" s="94"/>
      <c r="AH1825" s="94"/>
      <c r="AI1825" s="94"/>
      <c r="AJ1825" s="94"/>
      <c r="AK1825" s="94"/>
      <c r="AL1825" s="94"/>
      <c r="AM1825" s="94"/>
      <c r="AN1825" s="94"/>
      <c r="AO1825" s="238"/>
      <c r="AP1825" s="426"/>
      <c r="AQ1825" s="223"/>
    </row>
    <row r="1826" spans="1:43" s="15" customFormat="1">
      <c r="A1826" s="105"/>
      <c r="B1826" s="105"/>
      <c r="D1826" s="97"/>
      <c r="E1826" s="156"/>
      <c r="I1826" s="148"/>
      <c r="J1826" s="148"/>
      <c r="K1826" s="148"/>
      <c r="L1826" s="148"/>
      <c r="M1826" s="148"/>
      <c r="N1826" s="148"/>
      <c r="O1826" s="148"/>
      <c r="AC1826" s="148"/>
      <c r="AD1826" s="94"/>
      <c r="AE1826" s="94"/>
      <c r="AF1826" s="94"/>
      <c r="AG1826" s="94"/>
      <c r="AH1826" s="94"/>
      <c r="AI1826" s="94"/>
      <c r="AJ1826" s="94"/>
      <c r="AK1826" s="94"/>
      <c r="AL1826" s="94"/>
      <c r="AM1826" s="94"/>
      <c r="AN1826" s="94"/>
      <c r="AO1826" s="238"/>
      <c r="AP1826" s="426"/>
      <c r="AQ1826" s="223"/>
    </row>
    <row r="1827" spans="1:43" s="15" customFormat="1">
      <c r="A1827" s="105"/>
      <c r="B1827" s="105"/>
      <c r="D1827" s="97"/>
      <c r="E1827" s="156"/>
      <c r="I1827" s="148"/>
      <c r="J1827" s="148"/>
      <c r="K1827" s="148"/>
      <c r="L1827" s="148"/>
      <c r="M1827" s="148"/>
      <c r="N1827" s="148"/>
      <c r="O1827" s="148"/>
      <c r="AC1827" s="148"/>
      <c r="AD1827" s="94"/>
      <c r="AE1827" s="94"/>
      <c r="AF1827" s="94"/>
      <c r="AG1827" s="94"/>
      <c r="AH1827" s="94"/>
      <c r="AI1827" s="94"/>
      <c r="AJ1827" s="94"/>
      <c r="AK1827" s="94"/>
      <c r="AL1827" s="94"/>
      <c r="AM1827" s="94"/>
      <c r="AN1827" s="94"/>
      <c r="AO1827" s="238"/>
      <c r="AP1827" s="426"/>
      <c r="AQ1827" s="223"/>
    </row>
    <row r="1828" spans="1:43" s="15" customFormat="1">
      <c r="A1828" s="105"/>
      <c r="B1828" s="105"/>
      <c r="D1828" s="97"/>
      <c r="E1828" s="156"/>
      <c r="I1828" s="148"/>
      <c r="J1828" s="148"/>
      <c r="K1828" s="148"/>
      <c r="L1828" s="148"/>
      <c r="M1828" s="148"/>
      <c r="N1828" s="148"/>
      <c r="O1828" s="148"/>
      <c r="AC1828" s="148"/>
      <c r="AD1828" s="94"/>
      <c r="AE1828" s="94"/>
      <c r="AF1828" s="94"/>
      <c r="AG1828" s="94"/>
      <c r="AH1828" s="94"/>
      <c r="AI1828" s="94"/>
      <c r="AJ1828" s="94"/>
      <c r="AK1828" s="94"/>
      <c r="AL1828" s="94"/>
      <c r="AM1828" s="94"/>
      <c r="AN1828" s="94"/>
      <c r="AO1828" s="238"/>
      <c r="AP1828" s="426"/>
      <c r="AQ1828" s="223"/>
    </row>
    <row r="1829" spans="1:43" s="15" customFormat="1">
      <c r="A1829" s="105"/>
      <c r="B1829" s="105"/>
      <c r="D1829" s="97"/>
      <c r="E1829" s="156"/>
      <c r="I1829" s="148"/>
      <c r="J1829" s="148"/>
      <c r="K1829" s="148"/>
      <c r="L1829" s="148"/>
      <c r="M1829" s="148"/>
      <c r="N1829" s="148"/>
      <c r="O1829" s="148"/>
      <c r="AC1829" s="148"/>
      <c r="AD1829" s="94"/>
      <c r="AE1829" s="94"/>
      <c r="AF1829" s="94"/>
      <c r="AG1829" s="94"/>
      <c r="AH1829" s="94"/>
      <c r="AI1829" s="94"/>
      <c r="AJ1829" s="94"/>
      <c r="AK1829" s="94"/>
      <c r="AL1829" s="94"/>
      <c r="AM1829" s="94"/>
      <c r="AN1829" s="94"/>
      <c r="AO1829" s="238"/>
      <c r="AP1829" s="426"/>
      <c r="AQ1829" s="223"/>
    </row>
    <row r="1830" spans="1:43" s="15" customFormat="1">
      <c r="A1830" s="105"/>
      <c r="B1830" s="105"/>
      <c r="D1830" s="97"/>
      <c r="E1830" s="156"/>
      <c r="I1830" s="148"/>
      <c r="J1830" s="148"/>
      <c r="K1830" s="148"/>
      <c r="L1830" s="148"/>
      <c r="M1830" s="148"/>
      <c r="N1830" s="148"/>
      <c r="O1830" s="148"/>
      <c r="AC1830" s="148"/>
      <c r="AD1830" s="94"/>
      <c r="AE1830" s="94"/>
      <c r="AF1830" s="94"/>
      <c r="AG1830" s="94"/>
      <c r="AH1830" s="94"/>
      <c r="AI1830" s="94"/>
      <c r="AJ1830" s="94"/>
      <c r="AK1830" s="94"/>
      <c r="AL1830" s="94"/>
      <c r="AM1830" s="94"/>
      <c r="AN1830" s="94"/>
      <c r="AO1830" s="238"/>
      <c r="AP1830" s="426"/>
      <c r="AQ1830" s="223"/>
    </row>
    <row r="1831" spans="1:43" s="15" customFormat="1">
      <c r="A1831" s="105"/>
      <c r="B1831" s="105"/>
      <c r="D1831" s="97"/>
      <c r="E1831" s="156"/>
      <c r="I1831" s="148"/>
      <c r="J1831" s="148"/>
      <c r="K1831" s="148"/>
      <c r="L1831" s="148"/>
      <c r="M1831" s="148"/>
      <c r="N1831" s="148"/>
      <c r="O1831" s="148"/>
      <c r="AC1831" s="148"/>
      <c r="AD1831" s="94"/>
      <c r="AE1831" s="94"/>
      <c r="AF1831" s="94"/>
      <c r="AG1831" s="94"/>
      <c r="AH1831" s="94"/>
      <c r="AI1831" s="94"/>
      <c r="AJ1831" s="94"/>
      <c r="AK1831" s="94"/>
      <c r="AL1831" s="94"/>
      <c r="AM1831" s="94"/>
      <c r="AN1831" s="94"/>
      <c r="AO1831" s="238"/>
      <c r="AP1831" s="426"/>
      <c r="AQ1831" s="223"/>
    </row>
    <row r="1832" spans="1:43" s="15" customFormat="1">
      <c r="A1832" s="105"/>
      <c r="B1832" s="105"/>
      <c r="D1832" s="97"/>
      <c r="E1832" s="156"/>
      <c r="I1832" s="148"/>
      <c r="J1832" s="148"/>
      <c r="K1832" s="148"/>
      <c r="L1832" s="148"/>
      <c r="M1832" s="148"/>
      <c r="N1832" s="148"/>
      <c r="O1832" s="148"/>
      <c r="AC1832" s="148"/>
      <c r="AD1832" s="94"/>
      <c r="AE1832" s="94"/>
      <c r="AF1832" s="94"/>
      <c r="AG1832" s="94"/>
      <c r="AH1832" s="94"/>
      <c r="AI1832" s="94"/>
      <c r="AJ1832" s="94"/>
      <c r="AK1832" s="94"/>
      <c r="AL1832" s="94"/>
      <c r="AM1832" s="94"/>
      <c r="AN1832" s="94"/>
      <c r="AO1832" s="238"/>
      <c r="AP1832" s="426"/>
      <c r="AQ1832" s="223"/>
    </row>
    <row r="1833" spans="1:43" s="15" customFormat="1">
      <c r="A1833" s="105"/>
      <c r="B1833" s="105"/>
      <c r="D1833" s="97"/>
      <c r="E1833" s="156"/>
      <c r="I1833" s="148"/>
      <c r="J1833" s="148"/>
      <c r="K1833" s="148"/>
      <c r="L1833" s="148"/>
      <c r="M1833" s="148"/>
      <c r="N1833" s="148"/>
      <c r="O1833" s="148"/>
      <c r="AC1833" s="148"/>
      <c r="AD1833" s="94"/>
      <c r="AE1833" s="94"/>
      <c r="AF1833" s="94"/>
      <c r="AG1833" s="94"/>
      <c r="AH1833" s="94"/>
      <c r="AI1833" s="94"/>
      <c r="AJ1833" s="94"/>
      <c r="AK1833" s="94"/>
      <c r="AL1833" s="94"/>
      <c r="AM1833" s="94"/>
      <c r="AN1833" s="94"/>
      <c r="AO1833" s="238"/>
      <c r="AP1833" s="426"/>
      <c r="AQ1833" s="223"/>
    </row>
    <row r="1834" spans="1:43" s="15" customFormat="1">
      <c r="A1834" s="105"/>
      <c r="B1834" s="105"/>
      <c r="D1834" s="97"/>
      <c r="E1834" s="156"/>
      <c r="I1834" s="148"/>
      <c r="J1834" s="148"/>
      <c r="K1834" s="148"/>
      <c r="L1834" s="148"/>
      <c r="M1834" s="148"/>
      <c r="N1834" s="148"/>
      <c r="O1834" s="148"/>
      <c r="AC1834" s="148"/>
      <c r="AD1834" s="94"/>
      <c r="AE1834" s="94"/>
      <c r="AF1834" s="94"/>
      <c r="AG1834" s="94"/>
      <c r="AH1834" s="94"/>
      <c r="AI1834" s="94"/>
      <c r="AJ1834" s="94"/>
      <c r="AK1834" s="94"/>
      <c r="AL1834" s="94"/>
      <c r="AM1834" s="94"/>
      <c r="AN1834" s="94"/>
      <c r="AO1834" s="238"/>
      <c r="AP1834" s="426"/>
      <c r="AQ1834" s="223"/>
    </row>
    <row r="1835" spans="1:43" s="15" customFormat="1">
      <c r="A1835" s="105"/>
      <c r="B1835" s="105"/>
      <c r="D1835" s="97"/>
      <c r="E1835" s="156"/>
      <c r="I1835" s="148"/>
      <c r="J1835" s="148"/>
      <c r="K1835" s="148"/>
      <c r="L1835" s="148"/>
      <c r="M1835" s="148"/>
      <c r="N1835" s="148"/>
      <c r="O1835" s="148"/>
      <c r="AC1835" s="148"/>
      <c r="AD1835" s="94"/>
      <c r="AE1835" s="94"/>
      <c r="AF1835" s="94"/>
      <c r="AG1835" s="94"/>
      <c r="AH1835" s="94"/>
      <c r="AI1835" s="94"/>
      <c r="AJ1835" s="94"/>
      <c r="AK1835" s="94"/>
      <c r="AL1835" s="94"/>
      <c r="AM1835" s="94"/>
      <c r="AN1835" s="94"/>
      <c r="AO1835" s="238"/>
      <c r="AP1835" s="426"/>
      <c r="AQ1835" s="223"/>
    </row>
    <row r="1836" spans="1:43" s="15" customFormat="1">
      <c r="A1836" s="105"/>
      <c r="B1836" s="105"/>
      <c r="D1836" s="97"/>
      <c r="E1836" s="156"/>
      <c r="I1836" s="148"/>
      <c r="J1836" s="148"/>
      <c r="K1836" s="148"/>
      <c r="L1836" s="148"/>
      <c r="M1836" s="148"/>
      <c r="N1836" s="148"/>
      <c r="O1836" s="148"/>
      <c r="AC1836" s="148"/>
      <c r="AD1836" s="94"/>
      <c r="AE1836" s="94"/>
      <c r="AF1836" s="94"/>
      <c r="AG1836" s="94"/>
      <c r="AH1836" s="94"/>
      <c r="AI1836" s="94"/>
      <c r="AJ1836" s="94"/>
      <c r="AK1836" s="94"/>
      <c r="AL1836" s="94"/>
      <c r="AM1836" s="94"/>
      <c r="AN1836" s="94"/>
      <c r="AO1836" s="238"/>
      <c r="AP1836" s="426"/>
      <c r="AQ1836" s="223"/>
    </row>
    <row r="1837" spans="1:43" s="15" customFormat="1">
      <c r="A1837" s="105"/>
      <c r="B1837" s="105"/>
      <c r="D1837" s="97"/>
      <c r="E1837" s="156"/>
      <c r="I1837" s="148"/>
      <c r="J1837" s="148"/>
      <c r="K1837" s="148"/>
      <c r="L1837" s="148"/>
      <c r="M1837" s="148"/>
      <c r="N1837" s="148"/>
      <c r="O1837" s="148"/>
      <c r="AC1837" s="148"/>
      <c r="AD1837" s="94"/>
      <c r="AE1837" s="94"/>
      <c r="AF1837" s="94"/>
      <c r="AG1837" s="94"/>
      <c r="AH1837" s="94"/>
      <c r="AI1837" s="94"/>
      <c r="AJ1837" s="94"/>
      <c r="AK1837" s="94"/>
      <c r="AL1837" s="94"/>
      <c r="AM1837" s="94"/>
      <c r="AN1837" s="94"/>
      <c r="AO1837" s="238"/>
      <c r="AP1837" s="426"/>
      <c r="AQ1837" s="223"/>
    </row>
    <row r="1838" spans="1:43" s="15" customFormat="1">
      <c r="A1838" s="105"/>
      <c r="B1838" s="105"/>
      <c r="D1838" s="97"/>
      <c r="E1838" s="156"/>
      <c r="I1838" s="148"/>
      <c r="J1838" s="148"/>
      <c r="K1838" s="148"/>
      <c r="L1838" s="148"/>
      <c r="M1838" s="148"/>
      <c r="N1838" s="148"/>
      <c r="O1838" s="148"/>
      <c r="AC1838" s="148"/>
      <c r="AD1838" s="94"/>
      <c r="AE1838" s="94"/>
      <c r="AF1838" s="94"/>
      <c r="AG1838" s="94"/>
      <c r="AH1838" s="94"/>
      <c r="AI1838" s="94"/>
      <c r="AJ1838" s="94"/>
      <c r="AK1838" s="94"/>
      <c r="AL1838" s="94"/>
      <c r="AM1838" s="94"/>
      <c r="AN1838" s="94"/>
      <c r="AO1838" s="238"/>
      <c r="AP1838" s="426"/>
      <c r="AQ1838" s="223"/>
    </row>
    <row r="1839" spans="1:43" s="15" customFormat="1">
      <c r="A1839" s="105"/>
      <c r="B1839" s="105"/>
      <c r="D1839" s="97"/>
      <c r="E1839" s="156"/>
      <c r="I1839" s="148"/>
      <c r="J1839" s="148"/>
      <c r="K1839" s="148"/>
      <c r="L1839" s="148"/>
      <c r="M1839" s="148"/>
      <c r="N1839" s="148"/>
      <c r="O1839" s="148"/>
      <c r="AC1839" s="148"/>
      <c r="AD1839" s="94"/>
      <c r="AE1839" s="94"/>
      <c r="AF1839" s="94"/>
      <c r="AG1839" s="94"/>
      <c r="AH1839" s="94"/>
      <c r="AI1839" s="94"/>
      <c r="AJ1839" s="94"/>
      <c r="AK1839" s="94"/>
      <c r="AL1839" s="94"/>
      <c r="AM1839" s="94"/>
      <c r="AN1839" s="94"/>
      <c r="AO1839" s="238"/>
      <c r="AP1839" s="426"/>
      <c r="AQ1839" s="223"/>
    </row>
    <row r="1840" spans="1:43" s="15" customFormat="1">
      <c r="A1840" s="105"/>
      <c r="B1840" s="105"/>
      <c r="D1840" s="97"/>
      <c r="E1840" s="156"/>
      <c r="I1840" s="148"/>
      <c r="J1840" s="148"/>
      <c r="K1840" s="148"/>
      <c r="L1840" s="148"/>
      <c r="M1840" s="148"/>
      <c r="N1840" s="148"/>
      <c r="O1840" s="148"/>
      <c r="AC1840" s="148"/>
      <c r="AD1840" s="94"/>
      <c r="AE1840" s="94"/>
      <c r="AF1840" s="94"/>
      <c r="AG1840" s="94"/>
      <c r="AH1840" s="94"/>
      <c r="AI1840" s="94"/>
      <c r="AJ1840" s="94"/>
      <c r="AK1840" s="94"/>
      <c r="AL1840" s="94"/>
      <c r="AM1840" s="94"/>
      <c r="AN1840" s="94"/>
      <c r="AO1840" s="238"/>
      <c r="AP1840" s="426"/>
      <c r="AQ1840" s="223"/>
    </row>
    <row r="1841" spans="1:43" s="15" customFormat="1">
      <c r="A1841" s="105"/>
      <c r="B1841" s="105"/>
      <c r="D1841" s="97"/>
      <c r="E1841" s="156"/>
      <c r="I1841" s="148"/>
      <c r="J1841" s="148"/>
      <c r="K1841" s="148"/>
      <c r="L1841" s="148"/>
      <c r="M1841" s="148"/>
      <c r="N1841" s="148"/>
      <c r="O1841" s="148"/>
      <c r="AC1841" s="148"/>
      <c r="AD1841" s="94"/>
      <c r="AE1841" s="94"/>
      <c r="AF1841" s="94"/>
      <c r="AG1841" s="94"/>
      <c r="AH1841" s="94"/>
      <c r="AI1841" s="94"/>
      <c r="AJ1841" s="94"/>
      <c r="AK1841" s="94"/>
      <c r="AL1841" s="94"/>
      <c r="AM1841" s="94"/>
      <c r="AN1841" s="94"/>
      <c r="AO1841" s="238"/>
      <c r="AP1841" s="426"/>
      <c r="AQ1841" s="223"/>
    </row>
    <row r="1842" spans="1:43" s="15" customFormat="1">
      <c r="A1842" s="105"/>
      <c r="B1842" s="105"/>
      <c r="D1842" s="97"/>
      <c r="E1842" s="156"/>
      <c r="I1842" s="148"/>
      <c r="J1842" s="148"/>
      <c r="K1842" s="148"/>
      <c r="L1842" s="148"/>
      <c r="M1842" s="148"/>
      <c r="N1842" s="148"/>
      <c r="O1842" s="148"/>
      <c r="AC1842" s="148"/>
      <c r="AD1842" s="94"/>
      <c r="AE1842" s="94"/>
      <c r="AF1842" s="94"/>
      <c r="AG1842" s="94"/>
      <c r="AH1842" s="94"/>
      <c r="AI1842" s="94"/>
      <c r="AJ1842" s="94"/>
      <c r="AK1842" s="94"/>
      <c r="AL1842" s="94"/>
      <c r="AM1842" s="94"/>
      <c r="AN1842" s="94"/>
      <c r="AO1842" s="238"/>
      <c r="AP1842" s="426"/>
      <c r="AQ1842" s="223"/>
    </row>
    <row r="1843" spans="1:43" s="15" customFormat="1">
      <c r="A1843" s="105"/>
      <c r="B1843" s="105"/>
      <c r="D1843" s="97"/>
      <c r="E1843" s="156"/>
      <c r="I1843" s="148"/>
      <c r="J1843" s="148"/>
      <c r="K1843" s="148"/>
      <c r="L1843" s="148"/>
      <c r="M1843" s="148"/>
      <c r="N1843" s="148"/>
      <c r="O1843" s="148"/>
      <c r="AC1843" s="148"/>
      <c r="AD1843" s="94"/>
      <c r="AE1843" s="94"/>
      <c r="AF1843" s="94"/>
      <c r="AG1843" s="94"/>
      <c r="AH1843" s="94"/>
      <c r="AI1843" s="94"/>
      <c r="AJ1843" s="94"/>
      <c r="AK1843" s="94"/>
      <c r="AL1843" s="94"/>
      <c r="AM1843" s="94"/>
      <c r="AN1843" s="94"/>
      <c r="AO1843" s="238"/>
      <c r="AP1843" s="426"/>
      <c r="AQ1843" s="223"/>
    </row>
    <row r="1844" spans="1:43" s="15" customFormat="1">
      <c r="A1844" s="105"/>
      <c r="B1844" s="105"/>
      <c r="D1844" s="97"/>
      <c r="E1844" s="156"/>
      <c r="I1844" s="148"/>
      <c r="J1844" s="148"/>
      <c r="K1844" s="148"/>
      <c r="L1844" s="148"/>
      <c r="M1844" s="148"/>
      <c r="N1844" s="148"/>
      <c r="O1844" s="148"/>
      <c r="AC1844" s="148"/>
      <c r="AD1844" s="94"/>
      <c r="AE1844" s="94"/>
      <c r="AF1844" s="94"/>
      <c r="AG1844" s="94"/>
      <c r="AH1844" s="94"/>
      <c r="AI1844" s="94"/>
      <c r="AJ1844" s="94"/>
      <c r="AK1844" s="94"/>
      <c r="AL1844" s="94"/>
      <c r="AM1844" s="94"/>
      <c r="AN1844" s="94"/>
      <c r="AO1844" s="238"/>
      <c r="AP1844" s="426"/>
      <c r="AQ1844" s="223"/>
    </row>
    <row r="1845" spans="1:43" s="15" customFormat="1">
      <c r="A1845" s="105"/>
      <c r="B1845" s="105"/>
      <c r="D1845" s="97"/>
      <c r="E1845" s="156"/>
      <c r="I1845" s="148"/>
      <c r="J1845" s="148"/>
      <c r="K1845" s="148"/>
      <c r="L1845" s="148"/>
      <c r="M1845" s="148"/>
      <c r="N1845" s="148"/>
      <c r="O1845" s="148"/>
      <c r="AC1845" s="148"/>
      <c r="AD1845" s="94"/>
      <c r="AE1845" s="94"/>
      <c r="AF1845" s="94"/>
      <c r="AG1845" s="94"/>
      <c r="AH1845" s="94"/>
      <c r="AI1845" s="94"/>
      <c r="AJ1845" s="94"/>
      <c r="AK1845" s="94"/>
      <c r="AL1845" s="94"/>
      <c r="AM1845" s="94"/>
      <c r="AN1845" s="94"/>
      <c r="AO1845" s="238"/>
      <c r="AP1845" s="426"/>
      <c r="AQ1845" s="223"/>
    </row>
    <row r="1846" spans="1:43" s="15" customFormat="1">
      <c r="A1846" s="105"/>
      <c r="B1846" s="105"/>
      <c r="D1846" s="97"/>
      <c r="E1846" s="156"/>
      <c r="I1846" s="148"/>
      <c r="J1846" s="148"/>
      <c r="K1846" s="148"/>
      <c r="L1846" s="148"/>
      <c r="M1846" s="148"/>
      <c r="N1846" s="148"/>
      <c r="O1846" s="148"/>
      <c r="AC1846" s="148"/>
      <c r="AD1846" s="94"/>
      <c r="AE1846" s="94"/>
      <c r="AF1846" s="94"/>
      <c r="AG1846" s="94"/>
      <c r="AH1846" s="94"/>
      <c r="AI1846" s="94"/>
      <c r="AJ1846" s="94"/>
      <c r="AK1846" s="94"/>
      <c r="AL1846" s="94"/>
      <c r="AM1846" s="94"/>
      <c r="AN1846" s="94"/>
      <c r="AO1846" s="238"/>
      <c r="AP1846" s="426"/>
      <c r="AQ1846" s="223"/>
    </row>
    <row r="1847" spans="1:43" s="15" customFormat="1">
      <c r="A1847" s="105"/>
      <c r="B1847" s="105"/>
      <c r="D1847" s="97"/>
      <c r="E1847" s="156"/>
      <c r="I1847" s="148"/>
      <c r="J1847" s="148"/>
      <c r="K1847" s="148"/>
      <c r="L1847" s="148"/>
      <c r="M1847" s="148"/>
      <c r="N1847" s="148"/>
      <c r="O1847" s="148"/>
      <c r="AC1847" s="148"/>
      <c r="AD1847" s="94"/>
      <c r="AE1847" s="94"/>
      <c r="AF1847" s="94"/>
      <c r="AG1847" s="94"/>
      <c r="AH1847" s="94"/>
      <c r="AI1847" s="94"/>
      <c r="AJ1847" s="94"/>
      <c r="AK1847" s="94"/>
      <c r="AL1847" s="94"/>
      <c r="AM1847" s="94"/>
      <c r="AN1847" s="94"/>
      <c r="AO1847" s="238"/>
      <c r="AP1847" s="426"/>
      <c r="AQ1847" s="223"/>
    </row>
    <row r="1848" spans="1:43" s="15" customFormat="1">
      <c r="A1848" s="105"/>
      <c r="B1848" s="105"/>
      <c r="D1848" s="97"/>
      <c r="E1848" s="156"/>
      <c r="I1848" s="148"/>
      <c r="J1848" s="148"/>
      <c r="K1848" s="148"/>
      <c r="L1848" s="148"/>
      <c r="M1848" s="148"/>
      <c r="N1848" s="148"/>
      <c r="O1848" s="148"/>
      <c r="AC1848" s="148"/>
      <c r="AD1848" s="94"/>
      <c r="AE1848" s="94"/>
      <c r="AF1848" s="94"/>
      <c r="AG1848" s="94"/>
      <c r="AH1848" s="94"/>
      <c r="AI1848" s="94"/>
      <c r="AJ1848" s="94"/>
      <c r="AK1848" s="94"/>
      <c r="AL1848" s="94"/>
      <c r="AM1848" s="94"/>
      <c r="AN1848" s="94"/>
      <c r="AO1848" s="238"/>
      <c r="AP1848" s="426"/>
      <c r="AQ1848" s="223"/>
    </row>
    <row r="1849" spans="1:43" s="15" customFormat="1">
      <c r="A1849" s="105"/>
      <c r="B1849" s="105"/>
      <c r="D1849" s="97"/>
      <c r="E1849" s="156"/>
      <c r="I1849" s="148"/>
      <c r="J1849" s="148"/>
      <c r="K1849" s="148"/>
      <c r="L1849" s="148"/>
      <c r="M1849" s="148"/>
      <c r="N1849" s="148"/>
      <c r="O1849" s="148"/>
      <c r="AC1849" s="148"/>
      <c r="AD1849" s="94"/>
      <c r="AE1849" s="94"/>
      <c r="AF1849" s="94"/>
      <c r="AG1849" s="94"/>
      <c r="AH1849" s="94"/>
      <c r="AI1849" s="94"/>
      <c r="AJ1849" s="94"/>
      <c r="AK1849" s="94"/>
      <c r="AL1849" s="94"/>
      <c r="AM1849" s="94"/>
      <c r="AN1849" s="94"/>
      <c r="AO1849" s="238"/>
      <c r="AP1849" s="426"/>
      <c r="AQ1849" s="223"/>
    </row>
    <row r="1850" spans="1:43" s="15" customFormat="1">
      <c r="A1850" s="105"/>
      <c r="B1850" s="105"/>
      <c r="D1850" s="97"/>
      <c r="E1850" s="156"/>
      <c r="I1850" s="148"/>
      <c r="J1850" s="148"/>
      <c r="K1850" s="148"/>
      <c r="L1850" s="148"/>
      <c r="M1850" s="148"/>
      <c r="N1850" s="148"/>
      <c r="O1850" s="148"/>
      <c r="AC1850" s="148"/>
      <c r="AD1850" s="94"/>
      <c r="AE1850" s="94"/>
      <c r="AF1850" s="94"/>
      <c r="AG1850" s="94"/>
      <c r="AH1850" s="94"/>
      <c r="AI1850" s="94"/>
      <c r="AJ1850" s="94"/>
      <c r="AK1850" s="94"/>
      <c r="AL1850" s="94"/>
      <c r="AM1850" s="94"/>
      <c r="AN1850" s="94"/>
      <c r="AO1850" s="238"/>
      <c r="AP1850" s="426"/>
      <c r="AQ1850" s="223"/>
    </row>
    <row r="1851" spans="1:43" s="15" customFormat="1">
      <c r="A1851" s="105"/>
      <c r="B1851" s="105"/>
      <c r="D1851" s="97"/>
      <c r="E1851" s="156"/>
      <c r="I1851" s="148"/>
      <c r="J1851" s="148"/>
      <c r="K1851" s="148"/>
      <c r="L1851" s="148"/>
      <c r="M1851" s="148"/>
      <c r="N1851" s="148"/>
      <c r="O1851" s="148"/>
      <c r="AC1851" s="148"/>
      <c r="AD1851" s="94"/>
      <c r="AE1851" s="94"/>
      <c r="AF1851" s="94"/>
      <c r="AG1851" s="94"/>
      <c r="AH1851" s="94"/>
      <c r="AI1851" s="94"/>
      <c r="AJ1851" s="94"/>
      <c r="AK1851" s="94"/>
      <c r="AL1851" s="94"/>
      <c r="AM1851" s="94"/>
      <c r="AN1851" s="94"/>
      <c r="AO1851" s="238"/>
      <c r="AP1851" s="426"/>
      <c r="AQ1851" s="223"/>
    </row>
    <row r="1852" spans="1:43" s="15" customFormat="1">
      <c r="A1852" s="105"/>
      <c r="B1852" s="105"/>
      <c r="D1852" s="97"/>
      <c r="E1852" s="156"/>
      <c r="I1852" s="148"/>
      <c r="J1852" s="148"/>
      <c r="K1852" s="148"/>
      <c r="L1852" s="148"/>
      <c r="M1852" s="148"/>
      <c r="N1852" s="148"/>
      <c r="O1852" s="148"/>
      <c r="AC1852" s="148"/>
      <c r="AD1852" s="94"/>
      <c r="AE1852" s="94"/>
      <c r="AF1852" s="94"/>
      <c r="AG1852" s="94"/>
      <c r="AH1852" s="94"/>
      <c r="AI1852" s="94"/>
      <c r="AJ1852" s="94"/>
      <c r="AK1852" s="94"/>
      <c r="AL1852" s="94"/>
      <c r="AM1852" s="94"/>
      <c r="AN1852" s="94"/>
      <c r="AO1852" s="238"/>
      <c r="AP1852" s="426"/>
      <c r="AQ1852" s="223"/>
    </row>
    <row r="1853" spans="1:43" s="15" customFormat="1">
      <c r="A1853" s="105"/>
      <c r="B1853" s="105"/>
      <c r="D1853" s="97"/>
      <c r="E1853" s="156"/>
      <c r="I1853" s="148"/>
      <c r="J1853" s="148"/>
      <c r="K1853" s="148"/>
      <c r="L1853" s="148"/>
      <c r="M1853" s="148"/>
      <c r="N1853" s="148"/>
      <c r="O1853" s="148"/>
      <c r="AC1853" s="148"/>
      <c r="AD1853" s="94"/>
      <c r="AE1853" s="94"/>
      <c r="AF1853" s="94"/>
      <c r="AG1853" s="94"/>
      <c r="AH1853" s="94"/>
      <c r="AI1853" s="94"/>
      <c r="AJ1853" s="94"/>
      <c r="AK1853" s="94"/>
      <c r="AL1853" s="94"/>
      <c r="AM1853" s="94"/>
      <c r="AN1853" s="94"/>
      <c r="AO1853" s="238"/>
      <c r="AP1853" s="426"/>
      <c r="AQ1853" s="223"/>
    </row>
    <row r="1854" spans="1:43" s="15" customFormat="1">
      <c r="A1854" s="105"/>
      <c r="B1854" s="105"/>
      <c r="D1854" s="97"/>
      <c r="E1854" s="156"/>
      <c r="I1854" s="148"/>
      <c r="J1854" s="148"/>
      <c r="K1854" s="148"/>
      <c r="L1854" s="148"/>
      <c r="M1854" s="148"/>
      <c r="N1854" s="148"/>
      <c r="O1854" s="148"/>
      <c r="AC1854" s="148"/>
      <c r="AD1854" s="94"/>
      <c r="AE1854" s="94"/>
      <c r="AF1854" s="94"/>
      <c r="AG1854" s="94"/>
      <c r="AH1854" s="94"/>
      <c r="AI1854" s="94"/>
      <c r="AJ1854" s="94"/>
      <c r="AK1854" s="94"/>
      <c r="AL1854" s="94"/>
      <c r="AM1854" s="94"/>
      <c r="AN1854" s="94"/>
      <c r="AO1854" s="238"/>
      <c r="AP1854" s="426"/>
      <c r="AQ1854" s="223"/>
    </row>
    <row r="1855" spans="1:43" s="15" customFormat="1">
      <c r="A1855" s="105"/>
      <c r="B1855" s="105"/>
      <c r="D1855" s="97"/>
      <c r="E1855" s="156"/>
      <c r="I1855" s="148"/>
      <c r="J1855" s="148"/>
      <c r="K1855" s="148"/>
      <c r="L1855" s="148"/>
      <c r="M1855" s="148"/>
      <c r="N1855" s="148"/>
      <c r="O1855" s="148"/>
      <c r="AC1855" s="148"/>
      <c r="AD1855" s="94"/>
      <c r="AE1855" s="94"/>
      <c r="AF1855" s="94"/>
      <c r="AG1855" s="94"/>
      <c r="AH1855" s="94"/>
      <c r="AI1855" s="94"/>
      <c r="AJ1855" s="94"/>
      <c r="AK1855" s="94"/>
      <c r="AL1855" s="94"/>
      <c r="AM1855" s="94"/>
      <c r="AN1855" s="94"/>
      <c r="AO1855" s="238"/>
      <c r="AP1855" s="426"/>
      <c r="AQ1855" s="223"/>
    </row>
    <row r="1856" spans="1:43" s="15" customFormat="1">
      <c r="A1856" s="105"/>
      <c r="B1856" s="105"/>
      <c r="D1856" s="97"/>
      <c r="E1856" s="156"/>
      <c r="I1856" s="148"/>
      <c r="J1856" s="148"/>
      <c r="K1856" s="148"/>
      <c r="L1856" s="148"/>
      <c r="M1856" s="148"/>
      <c r="N1856" s="148"/>
      <c r="O1856" s="148"/>
      <c r="AC1856" s="148"/>
      <c r="AD1856" s="94"/>
      <c r="AE1856" s="94"/>
      <c r="AF1856" s="94"/>
      <c r="AG1856" s="94"/>
      <c r="AH1856" s="94"/>
      <c r="AI1856" s="94"/>
      <c r="AJ1856" s="94"/>
      <c r="AK1856" s="94"/>
      <c r="AL1856" s="94"/>
      <c r="AM1856" s="94"/>
      <c r="AN1856" s="94"/>
      <c r="AO1856" s="238"/>
      <c r="AP1856" s="426"/>
      <c r="AQ1856" s="223"/>
    </row>
    <row r="1857" spans="1:43" s="15" customFormat="1">
      <c r="A1857" s="105"/>
      <c r="B1857" s="105"/>
      <c r="D1857" s="97"/>
      <c r="E1857" s="156"/>
      <c r="I1857" s="148"/>
      <c r="J1857" s="148"/>
      <c r="K1857" s="148"/>
      <c r="L1857" s="148"/>
      <c r="M1857" s="148"/>
      <c r="N1857" s="148"/>
      <c r="O1857" s="148"/>
      <c r="AC1857" s="148"/>
      <c r="AD1857" s="94"/>
      <c r="AE1857" s="94"/>
      <c r="AF1857" s="94"/>
      <c r="AG1857" s="94"/>
      <c r="AH1857" s="94"/>
      <c r="AI1857" s="94"/>
      <c r="AJ1857" s="94"/>
      <c r="AK1857" s="94"/>
      <c r="AL1857" s="94"/>
      <c r="AM1857" s="94"/>
      <c r="AN1857" s="94"/>
      <c r="AO1857" s="238"/>
      <c r="AP1857" s="426"/>
      <c r="AQ1857" s="223"/>
    </row>
    <row r="1858" spans="1:43" s="15" customFormat="1">
      <c r="A1858" s="105"/>
      <c r="B1858" s="105"/>
      <c r="D1858" s="97"/>
      <c r="E1858" s="156"/>
      <c r="I1858" s="148"/>
      <c r="J1858" s="148"/>
      <c r="K1858" s="148"/>
      <c r="L1858" s="148"/>
      <c r="M1858" s="148"/>
      <c r="N1858" s="148"/>
      <c r="O1858" s="148"/>
      <c r="AC1858" s="148"/>
      <c r="AD1858" s="94"/>
      <c r="AE1858" s="94"/>
      <c r="AF1858" s="94"/>
      <c r="AG1858" s="94"/>
      <c r="AH1858" s="94"/>
      <c r="AI1858" s="94"/>
      <c r="AJ1858" s="94"/>
      <c r="AK1858" s="94"/>
      <c r="AL1858" s="94"/>
      <c r="AM1858" s="94"/>
      <c r="AN1858" s="94"/>
      <c r="AO1858" s="238"/>
      <c r="AP1858" s="426"/>
      <c r="AQ1858" s="223"/>
    </row>
    <row r="1859" spans="1:43" s="15" customFormat="1">
      <c r="A1859" s="105"/>
      <c r="B1859" s="105"/>
      <c r="D1859" s="97"/>
      <c r="E1859" s="156"/>
      <c r="I1859" s="148"/>
      <c r="J1859" s="148"/>
      <c r="K1859" s="148"/>
      <c r="L1859" s="148"/>
      <c r="M1859" s="148"/>
      <c r="N1859" s="148"/>
      <c r="O1859" s="148"/>
      <c r="AC1859" s="148"/>
      <c r="AD1859" s="94"/>
      <c r="AE1859" s="94"/>
      <c r="AF1859" s="94"/>
      <c r="AG1859" s="94"/>
      <c r="AH1859" s="94"/>
      <c r="AI1859" s="94"/>
      <c r="AJ1859" s="94"/>
      <c r="AK1859" s="94"/>
      <c r="AL1859" s="94"/>
      <c r="AM1859" s="94"/>
      <c r="AN1859" s="94"/>
      <c r="AO1859" s="238"/>
      <c r="AP1859" s="426"/>
      <c r="AQ1859" s="223"/>
    </row>
    <row r="1860" spans="1:43" s="15" customFormat="1">
      <c r="A1860" s="105"/>
      <c r="B1860" s="105"/>
      <c r="D1860" s="97"/>
      <c r="E1860" s="156"/>
      <c r="I1860" s="148"/>
      <c r="J1860" s="148"/>
      <c r="K1860" s="148"/>
      <c r="L1860" s="148"/>
      <c r="M1860" s="148"/>
      <c r="N1860" s="148"/>
      <c r="O1860" s="148"/>
      <c r="AC1860" s="148"/>
      <c r="AD1860" s="94"/>
      <c r="AE1860" s="94"/>
      <c r="AF1860" s="94"/>
      <c r="AG1860" s="94"/>
      <c r="AH1860" s="94"/>
      <c r="AI1860" s="94"/>
      <c r="AJ1860" s="94"/>
      <c r="AK1860" s="94"/>
      <c r="AL1860" s="94"/>
      <c r="AM1860" s="94"/>
      <c r="AN1860" s="94"/>
      <c r="AO1860" s="238"/>
      <c r="AP1860" s="426"/>
      <c r="AQ1860" s="223"/>
    </row>
    <row r="1861" spans="1:43" s="15" customFormat="1">
      <c r="A1861" s="105"/>
      <c r="B1861" s="105"/>
      <c r="D1861" s="97"/>
      <c r="E1861" s="156"/>
      <c r="I1861" s="148"/>
      <c r="J1861" s="148"/>
      <c r="K1861" s="148"/>
      <c r="L1861" s="148"/>
      <c r="M1861" s="148"/>
      <c r="N1861" s="148"/>
      <c r="O1861" s="148"/>
      <c r="AC1861" s="148"/>
      <c r="AD1861" s="94"/>
      <c r="AE1861" s="94"/>
      <c r="AF1861" s="94"/>
      <c r="AG1861" s="94"/>
      <c r="AH1861" s="94"/>
      <c r="AI1861" s="94"/>
      <c r="AJ1861" s="94"/>
      <c r="AK1861" s="94"/>
      <c r="AL1861" s="94"/>
      <c r="AM1861" s="94"/>
      <c r="AN1861" s="94"/>
      <c r="AO1861" s="238"/>
      <c r="AP1861" s="426"/>
      <c r="AQ1861" s="223"/>
    </row>
    <row r="1862" spans="1:43" s="15" customFormat="1">
      <c r="A1862" s="105"/>
      <c r="B1862" s="105"/>
      <c r="D1862" s="97"/>
      <c r="E1862" s="156"/>
      <c r="I1862" s="148"/>
      <c r="J1862" s="148"/>
      <c r="K1862" s="148"/>
      <c r="L1862" s="148"/>
      <c r="M1862" s="148"/>
      <c r="N1862" s="148"/>
      <c r="O1862" s="148"/>
      <c r="AC1862" s="148"/>
      <c r="AD1862" s="94"/>
      <c r="AE1862" s="94"/>
      <c r="AF1862" s="94"/>
      <c r="AG1862" s="94"/>
      <c r="AH1862" s="94"/>
      <c r="AI1862" s="94"/>
      <c r="AJ1862" s="94"/>
      <c r="AK1862" s="94"/>
      <c r="AL1862" s="94"/>
      <c r="AM1862" s="94"/>
      <c r="AN1862" s="94"/>
      <c r="AO1862" s="238"/>
      <c r="AP1862" s="426"/>
      <c r="AQ1862" s="223"/>
    </row>
    <row r="1863" spans="1:43" s="15" customFormat="1">
      <c r="A1863" s="105"/>
      <c r="B1863" s="105"/>
      <c r="D1863" s="97"/>
      <c r="E1863" s="156"/>
      <c r="I1863" s="148"/>
      <c r="J1863" s="148"/>
      <c r="K1863" s="148"/>
      <c r="L1863" s="148"/>
      <c r="M1863" s="148"/>
      <c r="N1863" s="148"/>
      <c r="O1863" s="148"/>
      <c r="AC1863" s="148"/>
      <c r="AD1863" s="94"/>
      <c r="AE1863" s="94"/>
      <c r="AF1863" s="94"/>
      <c r="AG1863" s="94"/>
      <c r="AH1863" s="94"/>
      <c r="AI1863" s="94"/>
      <c r="AJ1863" s="94"/>
      <c r="AK1863" s="94"/>
      <c r="AL1863" s="94"/>
      <c r="AM1863" s="94"/>
      <c r="AN1863" s="94"/>
      <c r="AO1863" s="238"/>
      <c r="AP1863" s="426"/>
      <c r="AQ1863" s="223"/>
    </row>
    <row r="1864" spans="1:43" s="15" customFormat="1">
      <c r="A1864" s="105"/>
      <c r="B1864" s="105"/>
      <c r="D1864" s="97"/>
      <c r="E1864" s="156"/>
      <c r="I1864" s="148"/>
      <c r="J1864" s="148"/>
      <c r="K1864" s="148"/>
      <c r="L1864" s="148"/>
      <c r="M1864" s="148"/>
      <c r="N1864" s="148"/>
      <c r="O1864" s="148"/>
      <c r="AC1864" s="148"/>
      <c r="AD1864" s="94"/>
      <c r="AE1864" s="94"/>
      <c r="AF1864" s="94"/>
      <c r="AG1864" s="94"/>
      <c r="AH1864" s="94"/>
      <c r="AI1864" s="94"/>
      <c r="AJ1864" s="94"/>
      <c r="AK1864" s="94"/>
      <c r="AL1864" s="94"/>
      <c r="AM1864" s="94"/>
      <c r="AN1864" s="94"/>
      <c r="AO1864" s="238"/>
      <c r="AP1864" s="426"/>
      <c r="AQ1864" s="223"/>
    </row>
    <row r="1865" spans="1:43" s="15" customFormat="1">
      <c r="A1865" s="105"/>
      <c r="B1865" s="105"/>
      <c r="D1865" s="97"/>
      <c r="E1865" s="156"/>
      <c r="I1865" s="148"/>
      <c r="J1865" s="148"/>
      <c r="K1865" s="148"/>
      <c r="L1865" s="148"/>
      <c r="M1865" s="148"/>
      <c r="N1865" s="148"/>
      <c r="O1865" s="148"/>
      <c r="AC1865" s="148"/>
      <c r="AD1865" s="94"/>
      <c r="AE1865" s="94"/>
      <c r="AF1865" s="94"/>
      <c r="AG1865" s="94"/>
      <c r="AH1865" s="94"/>
      <c r="AI1865" s="94"/>
      <c r="AJ1865" s="94"/>
      <c r="AK1865" s="94"/>
      <c r="AL1865" s="94"/>
      <c r="AM1865" s="94"/>
      <c r="AN1865" s="94"/>
      <c r="AO1865" s="238"/>
      <c r="AP1865" s="426"/>
      <c r="AQ1865" s="223"/>
    </row>
    <row r="1866" spans="1:43" s="15" customFormat="1">
      <c r="A1866" s="105"/>
      <c r="B1866" s="105"/>
      <c r="D1866" s="97"/>
      <c r="E1866" s="156"/>
      <c r="I1866" s="148"/>
      <c r="J1866" s="148"/>
      <c r="K1866" s="148"/>
      <c r="L1866" s="148"/>
      <c r="M1866" s="148"/>
      <c r="N1866" s="148"/>
      <c r="O1866" s="148"/>
      <c r="AC1866" s="148"/>
      <c r="AD1866" s="94"/>
      <c r="AE1866" s="94"/>
      <c r="AF1866" s="94"/>
      <c r="AG1866" s="94"/>
      <c r="AH1866" s="94"/>
      <c r="AI1866" s="94"/>
      <c r="AJ1866" s="94"/>
      <c r="AK1866" s="94"/>
      <c r="AL1866" s="94"/>
      <c r="AM1866" s="94"/>
      <c r="AN1866" s="94"/>
      <c r="AO1866" s="238"/>
      <c r="AP1866" s="426"/>
      <c r="AQ1866" s="223"/>
    </row>
    <row r="1867" spans="1:43" s="15" customFormat="1">
      <c r="A1867" s="105"/>
      <c r="B1867" s="105"/>
      <c r="D1867" s="97"/>
      <c r="E1867" s="156"/>
      <c r="I1867" s="148"/>
      <c r="J1867" s="148"/>
      <c r="K1867" s="148"/>
      <c r="L1867" s="148"/>
      <c r="M1867" s="148"/>
      <c r="N1867" s="148"/>
      <c r="O1867" s="148"/>
      <c r="AC1867" s="148"/>
      <c r="AD1867" s="94"/>
      <c r="AE1867" s="94"/>
      <c r="AF1867" s="94"/>
      <c r="AG1867" s="94"/>
      <c r="AH1867" s="94"/>
      <c r="AI1867" s="94"/>
      <c r="AJ1867" s="94"/>
      <c r="AK1867" s="94"/>
      <c r="AL1867" s="94"/>
      <c r="AM1867" s="94"/>
      <c r="AN1867" s="94"/>
      <c r="AO1867" s="238"/>
      <c r="AP1867" s="426"/>
      <c r="AQ1867" s="223"/>
    </row>
    <row r="1868" spans="1:43" s="15" customFormat="1">
      <c r="A1868" s="105"/>
      <c r="B1868" s="105"/>
      <c r="D1868" s="97"/>
      <c r="E1868" s="156"/>
      <c r="I1868" s="148"/>
      <c r="J1868" s="148"/>
      <c r="K1868" s="148"/>
      <c r="L1868" s="148"/>
      <c r="M1868" s="148"/>
      <c r="N1868" s="148"/>
      <c r="O1868" s="148"/>
      <c r="AC1868" s="148"/>
      <c r="AD1868" s="94"/>
      <c r="AE1868" s="94"/>
      <c r="AF1868" s="94"/>
      <c r="AG1868" s="94"/>
      <c r="AH1868" s="94"/>
      <c r="AI1868" s="94"/>
      <c r="AJ1868" s="94"/>
      <c r="AK1868" s="94"/>
      <c r="AL1868" s="94"/>
      <c r="AM1868" s="94"/>
      <c r="AN1868" s="94"/>
      <c r="AO1868" s="238"/>
      <c r="AP1868" s="426"/>
      <c r="AQ1868" s="223"/>
    </row>
    <row r="1869" spans="1:43" s="15" customFormat="1">
      <c r="A1869" s="105"/>
      <c r="B1869" s="105"/>
      <c r="D1869" s="97"/>
      <c r="E1869" s="156"/>
      <c r="I1869" s="148"/>
      <c r="J1869" s="148"/>
      <c r="K1869" s="148"/>
      <c r="L1869" s="148"/>
      <c r="M1869" s="148"/>
      <c r="N1869" s="148"/>
      <c r="O1869" s="148"/>
      <c r="AC1869" s="148"/>
      <c r="AD1869" s="94"/>
      <c r="AE1869" s="94"/>
      <c r="AF1869" s="94"/>
      <c r="AG1869" s="94"/>
      <c r="AH1869" s="94"/>
      <c r="AI1869" s="94"/>
      <c r="AJ1869" s="94"/>
      <c r="AK1869" s="94"/>
      <c r="AL1869" s="94"/>
      <c r="AM1869" s="94"/>
      <c r="AN1869" s="94"/>
      <c r="AO1869" s="238"/>
      <c r="AP1869" s="426"/>
      <c r="AQ1869" s="223"/>
    </row>
    <row r="1870" spans="1:43" s="15" customFormat="1">
      <c r="A1870" s="105"/>
      <c r="B1870" s="105"/>
      <c r="D1870" s="97"/>
      <c r="E1870" s="156"/>
      <c r="I1870" s="148"/>
      <c r="J1870" s="148"/>
      <c r="K1870" s="148"/>
      <c r="L1870" s="148"/>
      <c r="M1870" s="148"/>
      <c r="N1870" s="148"/>
      <c r="O1870" s="148"/>
      <c r="AC1870" s="148"/>
      <c r="AD1870" s="94"/>
      <c r="AE1870" s="94"/>
      <c r="AF1870" s="94"/>
      <c r="AG1870" s="94"/>
      <c r="AH1870" s="94"/>
      <c r="AI1870" s="94"/>
      <c r="AJ1870" s="94"/>
      <c r="AK1870" s="94"/>
      <c r="AL1870" s="94"/>
      <c r="AM1870" s="94"/>
      <c r="AN1870" s="94"/>
      <c r="AO1870" s="238"/>
      <c r="AP1870" s="426"/>
      <c r="AQ1870" s="223"/>
    </row>
    <row r="1871" spans="1:43" s="15" customFormat="1">
      <c r="A1871" s="105"/>
      <c r="B1871" s="105"/>
      <c r="D1871" s="97"/>
      <c r="E1871" s="156"/>
      <c r="I1871" s="148"/>
      <c r="J1871" s="148"/>
      <c r="K1871" s="148"/>
      <c r="L1871" s="148"/>
      <c r="M1871" s="148"/>
      <c r="N1871" s="148"/>
      <c r="O1871" s="148"/>
      <c r="AC1871" s="148"/>
      <c r="AD1871" s="94"/>
      <c r="AE1871" s="94"/>
      <c r="AF1871" s="94"/>
      <c r="AG1871" s="94"/>
      <c r="AH1871" s="94"/>
      <c r="AI1871" s="94"/>
      <c r="AJ1871" s="94"/>
      <c r="AK1871" s="94"/>
      <c r="AL1871" s="94"/>
      <c r="AM1871" s="94"/>
      <c r="AN1871" s="94"/>
      <c r="AO1871" s="238"/>
      <c r="AP1871" s="426"/>
      <c r="AQ1871" s="223"/>
    </row>
    <row r="1872" spans="1:43" s="15" customFormat="1">
      <c r="A1872" s="105"/>
      <c r="B1872" s="105"/>
      <c r="D1872" s="97"/>
      <c r="E1872" s="156"/>
      <c r="I1872" s="148"/>
      <c r="J1872" s="148"/>
      <c r="K1872" s="148"/>
      <c r="L1872" s="148"/>
      <c r="M1872" s="148"/>
      <c r="N1872" s="148"/>
      <c r="O1872" s="148"/>
      <c r="AC1872" s="148"/>
      <c r="AD1872" s="94"/>
      <c r="AE1872" s="94"/>
      <c r="AF1872" s="94"/>
      <c r="AG1872" s="94"/>
      <c r="AH1872" s="94"/>
      <c r="AI1872" s="94"/>
      <c r="AJ1872" s="94"/>
      <c r="AK1872" s="94"/>
      <c r="AL1872" s="94"/>
      <c r="AM1872" s="94"/>
      <c r="AN1872" s="94"/>
      <c r="AO1872" s="238"/>
      <c r="AP1872" s="426"/>
      <c r="AQ1872" s="223"/>
    </row>
    <row r="1873" spans="1:43" s="15" customFormat="1">
      <c r="A1873" s="105"/>
      <c r="B1873" s="105"/>
      <c r="D1873" s="97"/>
      <c r="E1873" s="156"/>
      <c r="I1873" s="148"/>
      <c r="J1873" s="148"/>
      <c r="K1873" s="148"/>
      <c r="L1873" s="148"/>
      <c r="M1873" s="148"/>
      <c r="N1873" s="148"/>
      <c r="O1873" s="148"/>
      <c r="AC1873" s="148"/>
      <c r="AD1873" s="94"/>
      <c r="AE1873" s="94"/>
      <c r="AF1873" s="94"/>
      <c r="AG1873" s="94"/>
      <c r="AH1873" s="94"/>
      <c r="AI1873" s="94"/>
      <c r="AJ1873" s="94"/>
      <c r="AK1873" s="94"/>
      <c r="AL1873" s="94"/>
      <c r="AM1873" s="94"/>
      <c r="AN1873" s="94"/>
      <c r="AO1873" s="238"/>
      <c r="AP1873" s="426"/>
      <c r="AQ1873" s="223"/>
    </row>
    <row r="1874" spans="1:43" s="15" customFormat="1">
      <c r="A1874" s="105"/>
      <c r="B1874" s="105"/>
      <c r="D1874" s="97"/>
      <c r="E1874" s="156"/>
      <c r="I1874" s="148"/>
      <c r="J1874" s="148"/>
      <c r="K1874" s="148"/>
      <c r="L1874" s="148"/>
      <c r="M1874" s="148"/>
      <c r="N1874" s="148"/>
      <c r="O1874" s="148"/>
      <c r="AC1874" s="148"/>
      <c r="AD1874" s="94"/>
      <c r="AE1874" s="94"/>
      <c r="AF1874" s="94"/>
      <c r="AG1874" s="94"/>
      <c r="AH1874" s="94"/>
      <c r="AI1874" s="94"/>
      <c r="AJ1874" s="94"/>
      <c r="AK1874" s="94"/>
      <c r="AL1874" s="94"/>
      <c r="AM1874" s="94"/>
      <c r="AN1874" s="94"/>
      <c r="AO1874" s="238"/>
      <c r="AP1874" s="426"/>
      <c r="AQ1874" s="223"/>
    </row>
    <row r="1875" spans="1:43" s="15" customFormat="1">
      <c r="A1875" s="105"/>
      <c r="B1875" s="105"/>
      <c r="D1875" s="97"/>
      <c r="E1875" s="156"/>
      <c r="I1875" s="148"/>
      <c r="J1875" s="148"/>
      <c r="K1875" s="148"/>
      <c r="L1875" s="148"/>
      <c r="M1875" s="148"/>
      <c r="N1875" s="148"/>
      <c r="O1875" s="148"/>
      <c r="AC1875" s="148"/>
      <c r="AD1875" s="94"/>
      <c r="AE1875" s="94"/>
      <c r="AF1875" s="94"/>
      <c r="AG1875" s="94"/>
      <c r="AH1875" s="94"/>
      <c r="AI1875" s="94"/>
      <c r="AJ1875" s="94"/>
      <c r="AK1875" s="94"/>
      <c r="AL1875" s="94"/>
      <c r="AM1875" s="94"/>
      <c r="AN1875" s="94"/>
      <c r="AO1875" s="238"/>
      <c r="AP1875" s="426"/>
      <c r="AQ1875" s="223"/>
    </row>
    <row r="1876" spans="1:43" s="15" customFormat="1">
      <c r="A1876" s="105"/>
      <c r="B1876" s="105"/>
      <c r="D1876" s="97"/>
      <c r="E1876" s="156"/>
      <c r="I1876" s="148"/>
      <c r="J1876" s="148"/>
      <c r="K1876" s="148"/>
      <c r="L1876" s="148"/>
      <c r="M1876" s="148"/>
      <c r="N1876" s="148"/>
      <c r="O1876" s="148"/>
      <c r="AC1876" s="148"/>
      <c r="AD1876" s="94"/>
      <c r="AE1876" s="94"/>
      <c r="AF1876" s="94"/>
      <c r="AG1876" s="94"/>
      <c r="AH1876" s="94"/>
      <c r="AI1876" s="94"/>
      <c r="AJ1876" s="94"/>
      <c r="AK1876" s="94"/>
      <c r="AL1876" s="94"/>
      <c r="AM1876" s="94"/>
      <c r="AN1876" s="94"/>
      <c r="AO1876" s="238"/>
      <c r="AP1876" s="426"/>
      <c r="AQ1876" s="223"/>
    </row>
    <row r="1877" spans="1:43" s="15" customFormat="1">
      <c r="A1877" s="105"/>
      <c r="B1877" s="105"/>
      <c r="D1877" s="97"/>
      <c r="E1877" s="156"/>
      <c r="I1877" s="148"/>
      <c r="J1877" s="148"/>
      <c r="K1877" s="148"/>
      <c r="L1877" s="148"/>
      <c r="M1877" s="148"/>
      <c r="N1877" s="148"/>
      <c r="O1877" s="148"/>
      <c r="AC1877" s="148"/>
      <c r="AD1877" s="94"/>
      <c r="AE1877" s="94"/>
      <c r="AF1877" s="94"/>
      <c r="AG1877" s="94"/>
      <c r="AH1877" s="94"/>
      <c r="AI1877" s="94"/>
      <c r="AJ1877" s="94"/>
      <c r="AK1877" s="94"/>
      <c r="AL1877" s="94"/>
      <c r="AM1877" s="94"/>
      <c r="AN1877" s="94"/>
      <c r="AO1877" s="238"/>
      <c r="AP1877" s="426"/>
      <c r="AQ1877" s="223"/>
    </row>
    <row r="1878" spans="1:43" s="15" customFormat="1">
      <c r="A1878" s="105"/>
      <c r="B1878" s="105"/>
      <c r="D1878" s="97"/>
      <c r="E1878" s="156"/>
      <c r="I1878" s="148"/>
      <c r="J1878" s="148"/>
      <c r="K1878" s="148"/>
      <c r="L1878" s="148"/>
      <c r="M1878" s="148"/>
      <c r="N1878" s="148"/>
      <c r="O1878" s="148"/>
      <c r="AC1878" s="148"/>
      <c r="AD1878" s="94"/>
      <c r="AE1878" s="94"/>
      <c r="AF1878" s="94"/>
      <c r="AG1878" s="94"/>
      <c r="AH1878" s="94"/>
      <c r="AI1878" s="94"/>
      <c r="AJ1878" s="94"/>
      <c r="AK1878" s="94"/>
      <c r="AL1878" s="94"/>
      <c r="AM1878" s="94"/>
      <c r="AN1878" s="94"/>
      <c r="AO1878" s="238"/>
      <c r="AP1878" s="426"/>
      <c r="AQ1878" s="223"/>
    </row>
    <row r="1879" spans="1:43" s="15" customFormat="1">
      <c r="A1879" s="105"/>
      <c r="B1879" s="105"/>
      <c r="D1879" s="97"/>
      <c r="E1879" s="156"/>
      <c r="I1879" s="148"/>
      <c r="J1879" s="148"/>
      <c r="K1879" s="148"/>
      <c r="L1879" s="148"/>
      <c r="M1879" s="148"/>
      <c r="N1879" s="148"/>
      <c r="O1879" s="148"/>
      <c r="AC1879" s="148"/>
      <c r="AD1879" s="94"/>
      <c r="AE1879" s="94"/>
      <c r="AF1879" s="94"/>
      <c r="AG1879" s="94"/>
      <c r="AH1879" s="94"/>
      <c r="AI1879" s="94"/>
      <c r="AJ1879" s="94"/>
      <c r="AK1879" s="94"/>
      <c r="AL1879" s="94"/>
      <c r="AM1879" s="94"/>
      <c r="AN1879" s="94"/>
      <c r="AO1879" s="238"/>
      <c r="AP1879" s="426"/>
      <c r="AQ1879" s="223"/>
    </row>
    <row r="1880" spans="1:43" s="15" customFormat="1">
      <c r="A1880" s="105"/>
      <c r="B1880" s="105"/>
      <c r="D1880" s="97"/>
      <c r="E1880" s="156"/>
      <c r="I1880" s="148"/>
      <c r="J1880" s="148"/>
      <c r="K1880" s="148"/>
      <c r="L1880" s="148"/>
      <c r="M1880" s="148"/>
      <c r="N1880" s="148"/>
      <c r="O1880" s="148"/>
      <c r="AC1880" s="148"/>
      <c r="AD1880" s="94"/>
      <c r="AE1880" s="94"/>
      <c r="AF1880" s="94"/>
      <c r="AG1880" s="94"/>
      <c r="AH1880" s="94"/>
      <c r="AI1880" s="94"/>
      <c r="AJ1880" s="94"/>
      <c r="AK1880" s="94"/>
      <c r="AL1880" s="94"/>
      <c r="AM1880" s="94"/>
      <c r="AN1880" s="94"/>
      <c r="AO1880" s="238"/>
      <c r="AP1880" s="426"/>
      <c r="AQ1880" s="223"/>
    </row>
    <row r="1881" spans="1:43" s="15" customFormat="1">
      <c r="A1881" s="105"/>
      <c r="B1881" s="105"/>
      <c r="D1881" s="97"/>
      <c r="E1881" s="156"/>
      <c r="I1881" s="148"/>
      <c r="J1881" s="148"/>
      <c r="K1881" s="148"/>
      <c r="L1881" s="148"/>
      <c r="M1881" s="148"/>
      <c r="N1881" s="148"/>
      <c r="O1881" s="148"/>
      <c r="AC1881" s="148"/>
      <c r="AD1881" s="94"/>
      <c r="AE1881" s="94"/>
      <c r="AF1881" s="94"/>
      <c r="AG1881" s="94"/>
      <c r="AH1881" s="94"/>
      <c r="AI1881" s="94"/>
      <c r="AJ1881" s="94"/>
      <c r="AK1881" s="94"/>
      <c r="AL1881" s="94"/>
      <c r="AM1881" s="94"/>
      <c r="AN1881" s="94"/>
      <c r="AO1881" s="238"/>
      <c r="AP1881" s="426"/>
      <c r="AQ1881" s="223"/>
    </row>
    <row r="1882" spans="1:43" s="15" customFormat="1">
      <c r="A1882" s="105"/>
      <c r="B1882" s="105"/>
      <c r="D1882" s="97"/>
      <c r="E1882" s="156"/>
      <c r="I1882" s="148"/>
      <c r="J1882" s="148"/>
      <c r="K1882" s="148"/>
      <c r="L1882" s="148"/>
      <c r="M1882" s="148"/>
      <c r="N1882" s="148"/>
      <c r="O1882" s="148"/>
      <c r="AC1882" s="148"/>
      <c r="AD1882" s="94"/>
      <c r="AE1882" s="94"/>
      <c r="AF1882" s="94"/>
      <c r="AG1882" s="94"/>
      <c r="AH1882" s="94"/>
      <c r="AI1882" s="94"/>
      <c r="AJ1882" s="94"/>
      <c r="AK1882" s="94"/>
      <c r="AL1882" s="94"/>
      <c r="AM1882" s="94"/>
      <c r="AN1882" s="94"/>
      <c r="AO1882" s="238"/>
      <c r="AP1882" s="426"/>
      <c r="AQ1882" s="223"/>
    </row>
    <row r="1883" spans="1:43" s="15" customFormat="1">
      <c r="A1883" s="105"/>
      <c r="B1883" s="105"/>
      <c r="D1883" s="97"/>
      <c r="E1883" s="156"/>
      <c r="I1883" s="148"/>
      <c r="J1883" s="148"/>
      <c r="K1883" s="148"/>
      <c r="L1883" s="148"/>
      <c r="M1883" s="148"/>
      <c r="N1883" s="148"/>
      <c r="O1883" s="148"/>
      <c r="AC1883" s="148"/>
      <c r="AD1883" s="94"/>
      <c r="AE1883" s="94"/>
      <c r="AF1883" s="94"/>
      <c r="AG1883" s="94"/>
      <c r="AH1883" s="94"/>
      <c r="AI1883" s="94"/>
      <c r="AJ1883" s="94"/>
      <c r="AK1883" s="94"/>
      <c r="AL1883" s="94"/>
      <c r="AM1883" s="94"/>
      <c r="AN1883" s="94"/>
      <c r="AO1883" s="238"/>
      <c r="AP1883" s="426"/>
      <c r="AQ1883" s="223"/>
    </row>
    <row r="1884" spans="1:43" s="15" customFormat="1">
      <c r="A1884" s="105"/>
      <c r="B1884" s="105"/>
      <c r="D1884" s="97"/>
      <c r="E1884" s="156"/>
      <c r="I1884" s="148"/>
      <c r="J1884" s="148"/>
      <c r="K1884" s="148"/>
      <c r="L1884" s="148"/>
      <c r="M1884" s="148"/>
      <c r="N1884" s="148"/>
      <c r="O1884" s="148"/>
      <c r="AC1884" s="148"/>
      <c r="AD1884" s="94"/>
      <c r="AE1884" s="94"/>
      <c r="AF1884" s="94"/>
      <c r="AG1884" s="94"/>
      <c r="AH1884" s="94"/>
      <c r="AI1884" s="94"/>
      <c r="AJ1884" s="94"/>
      <c r="AK1884" s="94"/>
      <c r="AL1884" s="94"/>
      <c r="AM1884" s="94"/>
      <c r="AN1884" s="94"/>
      <c r="AO1884" s="238"/>
      <c r="AP1884" s="426"/>
      <c r="AQ1884" s="223"/>
    </row>
    <row r="1885" spans="1:43" s="15" customFormat="1">
      <c r="A1885" s="105"/>
      <c r="B1885" s="105"/>
      <c r="D1885" s="97"/>
      <c r="E1885" s="156"/>
      <c r="I1885" s="148"/>
      <c r="J1885" s="148"/>
      <c r="K1885" s="148"/>
      <c r="L1885" s="148"/>
      <c r="M1885" s="148"/>
      <c r="N1885" s="148"/>
      <c r="O1885" s="148"/>
      <c r="AC1885" s="148"/>
      <c r="AD1885" s="94"/>
      <c r="AE1885" s="94"/>
      <c r="AF1885" s="94"/>
      <c r="AG1885" s="94"/>
      <c r="AH1885" s="94"/>
      <c r="AI1885" s="94"/>
      <c r="AJ1885" s="94"/>
      <c r="AK1885" s="94"/>
      <c r="AL1885" s="94"/>
      <c r="AM1885" s="94"/>
      <c r="AN1885" s="94"/>
      <c r="AO1885" s="238"/>
      <c r="AP1885" s="426"/>
      <c r="AQ1885" s="223"/>
    </row>
    <row r="1886" spans="1:43" s="15" customFormat="1">
      <c r="A1886" s="105"/>
      <c r="B1886" s="105"/>
      <c r="D1886" s="97"/>
      <c r="E1886" s="156"/>
      <c r="I1886" s="148"/>
      <c r="J1886" s="148"/>
      <c r="K1886" s="148"/>
      <c r="L1886" s="148"/>
      <c r="M1886" s="148"/>
      <c r="N1886" s="148"/>
      <c r="O1886" s="148"/>
      <c r="AC1886" s="148"/>
      <c r="AD1886" s="94"/>
      <c r="AE1886" s="94"/>
      <c r="AF1886" s="94"/>
      <c r="AG1886" s="94"/>
      <c r="AH1886" s="94"/>
      <c r="AI1886" s="94"/>
      <c r="AJ1886" s="94"/>
      <c r="AK1886" s="94"/>
      <c r="AL1886" s="94"/>
      <c r="AM1886" s="94"/>
      <c r="AN1886" s="94"/>
      <c r="AO1886" s="238"/>
      <c r="AP1886" s="426"/>
      <c r="AQ1886" s="223"/>
    </row>
    <row r="1887" spans="1:43" s="15" customFormat="1">
      <c r="A1887" s="105"/>
      <c r="B1887" s="105"/>
      <c r="D1887" s="97"/>
      <c r="E1887" s="156"/>
      <c r="I1887" s="148"/>
      <c r="J1887" s="148"/>
      <c r="K1887" s="148"/>
      <c r="L1887" s="148"/>
      <c r="M1887" s="148"/>
      <c r="N1887" s="148"/>
      <c r="O1887" s="148"/>
      <c r="AC1887" s="148"/>
      <c r="AD1887" s="94"/>
      <c r="AE1887" s="94"/>
      <c r="AF1887" s="94"/>
      <c r="AG1887" s="94"/>
      <c r="AH1887" s="94"/>
      <c r="AI1887" s="94"/>
      <c r="AJ1887" s="94"/>
      <c r="AK1887" s="94"/>
      <c r="AL1887" s="94"/>
      <c r="AM1887" s="94"/>
      <c r="AN1887" s="94"/>
      <c r="AO1887" s="238"/>
      <c r="AP1887" s="426"/>
      <c r="AQ1887" s="223"/>
    </row>
    <row r="1888" spans="1:43" s="15" customFormat="1">
      <c r="A1888" s="105"/>
      <c r="B1888" s="105"/>
      <c r="D1888" s="97"/>
      <c r="E1888" s="156"/>
      <c r="I1888" s="148"/>
      <c r="J1888" s="148"/>
      <c r="K1888" s="148"/>
      <c r="L1888" s="148"/>
      <c r="M1888" s="148"/>
      <c r="N1888" s="148"/>
      <c r="O1888" s="148"/>
      <c r="AC1888" s="148"/>
      <c r="AD1888" s="94"/>
      <c r="AE1888" s="94"/>
      <c r="AF1888" s="94"/>
      <c r="AG1888" s="94"/>
      <c r="AH1888" s="94"/>
      <c r="AI1888" s="94"/>
      <c r="AJ1888" s="94"/>
      <c r="AK1888" s="94"/>
      <c r="AL1888" s="94"/>
      <c r="AM1888" s="94"/>
      <c r="AN1888" s="94"/>
      <c r="AO1888" s="238"/>
      <c r="AP1888" s="426"/>
      <c r="AQ1888" s="223"/>
    </row>
    <row r="1889" spans="1:43" s="15" customFormat="1">
      <c r="A1889" s="105"/>
      <c r="B1889" s="105"/>
      <c r="D1889" s="97"/>
      <c r="E1889" s="156"/>
      <c r="I1889" s="148"/>
      <c r="J1889" s="148"/>
      <c r="K1889" s="148"/>
      <c r="L1889" s="148"/>
      <c r="M1889" s="148"/>
      <c r="N1889" s="148"/>
      <c r="O1889" s="148"/>
      <c r="AC1889" s="148"/>
      <c r="AD1889" s="94"/>
      <c r="AE1889" s="94"/>
      <c r="AF1889" s="94"/>
      <c r="AG1889" s="94"/>
      <c r="AH1889" s="94"/>
      <c r="AI1889" s="94"/>
      <c r="AJ1889" s="94"/>
      <c r="AK1889" s="94"/>
      <c r="AL1889" s="94"/>
      <c r="AM1889" s="94"/>
      <c r="AN1889" s="94"/>
      <c r="AO1889" s="238"/>
      <c r="AP1889" s="426"/>
      <c r="AQ1889" s="223"/>
    </row>
    <row r="1890" spans="1:43" s="15" customFormat="1">
      <c r="A1890" s="105"/>
      <c r="B1890" s="105"/>
      <c r="D1890" s="97"/>
      <c r="E1890" s="156"/>
      <c r="I1890" s="148"/>
      <c r="J1890" s="148"/>
      <c r="K1890" s="148"/>
      <c r="L1890" s="148"/>
      <c r="M1890" s="148"/>
      <c r="N1890" s="148"/>
      <c r="O1890" s="148"/>
      <c r="AC1890" s="148"/>
      <c r="AD1890" s="94"/>
      <c r="AE1890" s="94"/>
      <c r="AF1890" s="94"/>
      <c r="AG1890" s="94"/>
      <c r="AH1890" s="94"/>
      <c r="AI1890" s="94"/>
      <c r="AJ1890" s="94"/>
      <c r="AK1890" s="94"/>
      <c r="AL1890" s="94"/>
      <c r="AM1890" s="94"/>
      <c r="AN1890" s="94"/>
      <c r="AO1890" s="238"/>
      <c r="AP1890" s="426"/>
      <c r="AQ1890" s="223"/>
    </row>
    <row r="1891" spans="1:43" s="15" customFormat="1">
      <c r="A1891" s="105"/>
      <c r="B1891" s="105"/>
      <c r="D1891" s="97"/>
      <c r="E1891" s="156"/>
      <c r="I1891" s="148"/>
      <c r="J1891" s="148"/>
      <c r="K1891" s="148"/>
      <c r="L1891" s="148"/>
      <c r="M1891" s="148"/>
      <c r="N1891" s="148"/>
      <c r="O1891" s="148"/>
      <c r="AC1891" s="148"/>
      <c r="AD1891" s="94"/>
      <c r="AE1891" s="94"/>
      <c r="AF1891" s="94"/>
      <c r="AG1891" s="94"/>
      <c r="AH1891" s="94"/>
      <c r="AI1891" s="94"/>
      <c r="AJ1891" s="94"/>
      <c r="AK1891" s="94"/>
      <c r="AL1891" s="94"/>
      <c r="AM1891" s="94"/>
      <c r="AN1891" s="94"/>
      <c r="AO1891" s="238"/>
      <c r="AP1891" s="426"/>
      <c r="AQ1891" s="223"/>
    </row>
    <row r="1892" spans="1:43" s="15" customFormat="1">
      <c r="A1892" s="105"/>
      <c r="B1892" s="105"/>
      <c r="D1892" s="97"/>
      <c r="E1892" s="156"/>
      <c r="I1892" s="148"/>
      <c r="J1892" s="148"/>
      <c r="K1892" s="148"/>
      <c r="L1892" s="148"/>
      <c r="M1892" s="148"/>
      <c r="N1892" s="148"/>
      <c r="O1892" s="148"/>
      <c r="AC1892" s="148"/>
      <c r="AD1892" s="94"/>
      <c r="AE1892" s="94"/>
      <c r="AF1892" s="94"/>
      <c r="AG1892" s="94"/>
      <c r="AH1892" s="94"/>
      <c r="AI1892" s="94"/>
      <c r="AJ1892" s="94"/>
      <c r="AK1892" s="94"/>
      <c r="AL1892" s="94"/>
      <c r="AM1892" s="94"/>
      <c r="AN1892" s="94"/>
      <c r="AO1892" s="238"/>
      <c r="AP1892" s="426"/>
      <c r="AQ1892" s="223"/>
    </row>
    <row r="1893" spans="1:43" s="15" customFormat="1">
      <c r="A1893" s="105"/>
      <c r="B1893" s="105"/>
      <c r="D1893" s="97"/>
      <c r="E1893" s="156"/>
      <c r="I1893" s="148"/>
      <c r="J1893" s="148"/>
      <c r="K1893" s="148"/>
      <c r="L1893" s="148"/>
      <c r="M1893" s="148"/>
      <c r="N1893" s="148"/>
      <c r="O1893" s="148"/>
      <c r="AC1893" s="148"/>
      <c r="AD1893" s="94"/>
      <c r="AE1893" s="94"/>
      <c r="AF1893" s="94"/>
      <c r="AG1893" s="94"/>
      <c r="AH1893" s="94"/>
      <c r="AI1893" s="94"/>
      <c r="AJ1893" s="94"/>
      <c r="AK1893" s="94"/>
      <c r="AL1893" s="94"/>
      <c r="AM1893" s="94"/>
      <c r="AN1893" s="94"/>
      <c r="AO1893" s="238"/>
      <c r="AP1893" s="426"/>
      <c r="AQ1893" s="223"/>
    </row>
    <row r="1894" spans="1:43" s="15" customFormat="1">
      <c r="A1894" s="105"/>
      <c r="B1894" s="105"/>
      <c r="D1894" s="97"/>
      <c r="E1894" s="156"/>
      <c r="I1894" s="148"/>
      <c r="J1894" s="148"/>
      <c r="K1894" s="148"/>
      <c r="L1894" s="148"/>
      <c r="M1894" s="148"/>
      <c r="N1894" s="148"/>
      <c r="O1894" s="148"/>
      <c r="AC1894" s="148"/>
      <c r="AD1894" s="94"/>
      <c r="AE1894" s="94"/>
      <c r="AF1894" s="94"/>
      <c r="AG1894" s="94"/>
      <c r="AH1894" s="94"/>
      <c r="AI1894" s="94"/>
      <c r="AJ1894" s="94"/>
      <c r="AK1894" s="94"/>
      <c r="AL1894" s="94"/>
      <c r="AM1894" s="94"/>
      <c r="AN1894" s="94"/>
      <c r="AO1894" s="238"/>
      <c r="AP1894" s="426"/>
      <c r="AQ1894" s="223"/>
    </row>
    <row r="1895" spans="1:43" s="15" customFormat="1">
      <c r="A1895" s="105"/>
      <c r="B1895" s="105"/>
      <c r="D1895" s="97"/>
      <c r="E1895" s="156"/>
      <c r="I1895" s="148"/>
      <c r="J1895" s="148"/>
      <c r="K1895" s="148"/>
      <c r="L1895" s="148"/>
      <c r="M1895" s="148"/>
      <c r="N1895" s="148"/>
      <c r="O1895" s="148"/>
      <c r="AC1895" s="148"/>
      <c r="AD1895" s="94"/>
      <c r="AE1895" s="94"/>
      <c r="AF1895" s="94"/>
      <c r="AG1895" s="94"/>
      <c r="AH1895" s="94"/>
      <c r="AI1895" s="94"/>
      <c r="AJ1895" s="94"/>
      <c r="AK1895" s="94"/>
      <c r="AL1895" s="94"/>
      <c r="AM1895" s="94"/>
      <c r="AN1895" s="94"/>
      <c r="AO1895" s="238"/>
      <c r="AP1895" s="426"/>
      <c r="AQ1895" s="223"/>
    </row>
    <row r="1896" spans="1:43" s="15" customFormat="1">
      <c r="A1896" s="105"/>
      <c r="B1896" s="105"/>
      <c r="D1896" s="97"/>
      <c r="E1896" s="156"/>
      <c r="I1896" s="148"/>
      <c r="J1896" s="148"/>
      <c r="K1896" s="148"/>
      <c r="L1896" s="148"/>
      <c r="M1896" s="148"/>
      <c r="N1896" s="148"/>
      <c r="O1896" s="148"/>
      <c r="AC1896" s="148"/>
      <c r="AD1896" s="94"/>
      <c r="AE1896" s="94"/>
      <c r="AF1896" s="94"/>
      <c r="AG1896" s="94"/>
      <c r="AH1896" s="94"/>
      <c r="AI1896" s="94"/>
      <c r="AJ1896" s="94"/>
      <c r="AK1896" s="94"/>
      <c r="AL1896" s="94"/>
      <c r="AM1896" s="94"/>
      <c r="AN1896" s="94"/>
      <c r="AO1896" s="238"/>
      <c r="AP1896" s="426"/>
      <c r="AQ1896" s="223"/>
    </row>
    <row r="1897" spans="1:43" s="15" customFormat="1">
      <c r="A1897" s="105"/>
      <c r="B1897" s="105"/>
      <c r="D1897" s="97"/>
      <c r="E1897" s="156"/>
      <c r="I1897" s="148"/>
      <c r="J1897" s="148"/>
      <c r="K1897" s="148"/>
      <c r="L1897" s="148"/>
      <c r="M1897" s="148"/>
      <c r="N1897" s="148"/>
      <c r="O1897" s="148"/>
      <c r="AC1897" s="148"/>
      <c r="AD1897" s="94"/>
      <c r="AE1897" s="94"/>
      <c r="AF1897" s="94"/>
      <c r="AG1897" s="94"/>
      <c r="AH1897" s="94"/>
      <c r="AI1897" s="94"/>
      <c r="AJ1897" s="94"/>
      <c r="AK1897" s="94"/>
      <c r="AL1897" s="94"/>
      <c r="AM1897" s="94"/>
      <c r="AN1897" s="94"/>
      <c r="AO1897" s="238"/>
      <c r="AP1897" s="426"/>
      <c r="AQ1897" s="223"/>
    </row>
    <row r="1898" spans="1:43" s="15" customFormat="1">
      <c r="A1898" s="105"/>
      <c r="B1898" s="105"/>
      <c r="D1898" s="97"/>
      <c r="E1898" s="156"/>
      <c r="I1898" s="148"/>
      <c r="J1898" s="148"/>
      <c r="K1898" s="148"/>
      <c r="L1898" s="148"/>
      <c r="M1898" s="148"/>
      <c r="N1898" s="148"/>
      <c r="O1898" s="148"/>
      <c r="AC1898" s="148"/>
      <c r="AD1898" s="94"/>
      <c r="AE1898" s="94"/>
      <c r="AF1898" s="94"/>
      <c r="AG1898" s="94"/>
      <c r="AH1898" s="94"/>
      <c r="AI1898" s="94"/>
      <c r="AJ1898" s="94"/>
      <c r="AK1898" s="94"/>
      <c r="AL1898" s="94"/>
      <c r="AM1898" s="94"/>
      <c r="AN1898" s="94"/>
      <c r="AO1898" s="238"/>
      <c r="AP1898" s="426"/>
      <c r="AQ1898" s="223"/>
    </row>
    <row r="1899" spans="1:43" s="15" customFormat="1">
      <c r="A1899" s="105"/>
      <c r="B1899" s="105"/>
      <c r="D1899" s="97"/>
      <c r="E1899" s="156"/>
      <c r="I1899" s="148"/>
      <c r="J1899" s="148"/>
      <c r="K1899" s="148"/>
      <c r="L1899" s="148"/>
      <c r="M1899" s="148"/>
      <c r="N1899" s="148"/>
      <c r="O1899" s="148"/>
      <c r="AC1899" s="148"/>
      <c r="AD1899" s="94"/>
      <c r="AE1899" s="94"/>
      <c r="AF1899" s="94"/>
      <c r="AG1899" s="94"/>
      <c r="AH1899" s="94"/>
      <c r="AI1899" s="94"/>
      <c r="AJ1899" s="94"/>
      <c r="AK1899" s="94"/>
      <c r="AL1899" s="94"/>
      <c r="AM1899" s="94"/>
      <c r="AN1899" s="94"/>
      <c r="AO1899" s="238"/>
      <c r="AP1899" s="426"/>
      <c r="AQ1899" s="223"/>
    </row>
    <row r="1900" spans="1:43" s="15" customFormat="1">
      <c r="A1900" s="105"/>
      <c r="B1900" s="105"/>
      <c r="D1900" s="97"/>
      <c r="E1900" s="156"/>
      <c r="I1900" s="148"/>
      <c r="J1900" s="148"/>
      <c r="K1900" s="148"/>
      <c r="L1900" s="148"/>
      <c r="M1900" s="148"/>
      <c r="N1900" s="148"/>
      <c r="O1900" s="148"/>
      <c r="AC1900" s="148"/>
      <c r="AD1900" s="94"/>
      <c r="AE1900" s="94"/>
      <c r="AF1900" s="94"/>
      <c r="AG1900" s="94"/>
      <c r="AH1900" s="94"/>
      <c r="AI1900" s="94"/>
      <c r="AJ1900" s="94"/>
      <c r="AK1900" s="94"/>
      <c r="AL1900" s="94"/>
      <c r="AM1900" s="94"/>
      <c r="AN1900" s="94"/>
      <c r="AO1900" s="238"/>
      <c r="AP1900" s="426"/>
      <c r="AQ1900" s="223"/>
    </row>
    <row r="1901" spans="1:43" s="15" customFormat="1">
      <c r="A1901" s="105"/>
      <c r="B1901" s="105"/>
      <c r="D1901" s="97"/>
      <c r="E1901" s="156"/>
      <c r="I1901" s="148"/>
      <c r="J1901" s="148"/>
      <c r="K1901" s="148"/>
      <c r="L1901" s="148"/>
      <c r="M1901" s="148"/>
      <c r="N1901" s="148"/>
      <c r="O1901" s="148"/>
      <c r="AC1901" s="148"/>
      <c r="AD1901" s="94"/>
      <c r="AE1901" s="94"/>
      <c r="AF1901" s="94"/>
      <c r="AG1901" s="94"/>
      <c r="AH1901" s="94"/>
      <c r="AI1901" s="94"/>
      <c r="AJ1901" s="94"/>
      <c r="AK1901" s="94"/>
      <c r="AL1901" s="94"/>
      <c r="AM1901" s="94"/>
      <c r="AN1901" s="94"/>
      <c r="AO1901" s="238"/>
      <c r="AP1901" s="426"/>
      <c r="AQ1901" s="223"/>
    </row>
    <row r="1902" spans="1:43" s="15" customFormat="1">
      <c r="A1902" s="105"/>
      <c r="B1902" s="105"/>
      <c r="D1902" s="97"/>
      <c r="E1902" s="156"/>
      <c r="I1902" s="148"/>
      <c r="J1902" s="148"/>
      <c r="K1902" s="148"/>
      <c r="L1902" s="148"/>
      <c r="M1902" s="148"/>
      <c r="N1902" s="148"/>
      <c r="O1902" s="148"/>
      <c r="AC1902" s="148"/>
      <c r="AD1902" s="94"/>
      <c r="AE1902" s="94"/>
      <c r="AF1902" s="94"/>
      <c r="AG1902" s="94"/>
      <c r="AH1902" s="94"/>
      <c r="AI1902" s="94"/>
      <c r="AJ1902" s="94"/>
      <c r="AK1902" s="94"/>
      <c r="AL1902" s="94"/>
      <c r="AM1902" s="94"/>
      <c r="AN1902" s="94"/>
      <c r="AO1902" s="238"/>
      <c r="AP1902" s="426"/>
      <c r="AQ1902" s="223"/>
    </row>
    <row r="1903" spans="1:43" s="15" customFormat="1">
      <c r="A1903" s="105"/>
      <c r="B1903" s="105"/>
      <c r="D1903" s="97"/>
      <c r="E1903" s="156"/>
      <c r="I1903" s="148"/>
      <c r="J1903" s="148"/>
      <c r="K1903" s="148"/>
      <c r="L1903" s="148"/>
      <c r="M1903" s="148"/>
      <c r="N1903" s="148"/>
      <c r="O1903" s="148"/>
      <c r="AC1903" s="148"/>
      <c r="AD1903" s="94"/>
      <c r="AE1903" s="94"/>
      <c r="AF1903" s="94"/>
      <c r="AG1903" s="94"/>
      <c r="AH1903" s="94"/>
      <c r="AI1903" s="94"/>
      <c r="AJ1903" s="94"/>
      <c r="AK1903" s="94"/>
      <c r="AL1903" s="94"/>
      <c r="AM1903" s="94"/>
      <c r="AN1903" s="94"/>
      <c r="AO1903" s="238"/>
      <c r="AP1903" s="426"/>
      <c r="AQ1903" s="223"/>
    </row>
    <row r="1904" spans="1:43" s="15" customFormat="1">
      <c r="A1904" s="105"/>
      <c r="B1904" s="105"/>
      <c r="D1904" s="97"/>
      <c r="E1904" s="156"/>
      <c r="I1904" s="148"/>
      <c r="J1904" s="148"/>
      <c r="K1904" s="148"/>
      <c r="L1904" s="148"/>
      <c r="M1904" s="148"/>
      <c r="N1904" s="148"/>
      <c r="O1904" s="148"/>
      <c r="AC1904" s="148"/>
      <c r="AD1904" s="94"/>
      <c r="AE1904" s="94"/>
      <c r="AF1904" s="94"/>
      <c r="AG1904" s="94"/>
      <c r="AH1904" s="94"/>
      <c r="AI1904" s="94"/>
      <c r="AJ1904" s="94"/>
      <c r="AK1904" s="94"/>
      <c r="AL1904" s="94"/>
      <c r="AM1904" s="94"/>
      <c r="AN1904" s="94"/>
      <c r="AO1904" s="238"/>
      <c r="AP1904" s="426"/>
      <c r="AQ1904" s="223"/>
    </row>
    <row r="1905" spans="1:43" s="15" customFormat="1">
      <c r="A1905" s="105"/>
      <c r="B1905" s="105"/>
      <c r="D1905" s="97"/>
      <c r="E1905" s="156"/>
      <c r="I1905" s="148"/>
      <c r="J1905" s="148"/>
      <c r="K1905" s="148"/>
      <c r="L1905" s="148"/>
      <c r="M1905" s="148"/>
      <c r="N1905" s="148"/>
      <c r="O1905" s="148"/>
      <c r="AC1905" s="148"/>
      <c r="AD1905" s="94"/>
      <c r="AE1905" s="94"/>
      <c r="AF1905" s="94"/>
      <c r="AG1905" s="94"/>
      <c r="AH1905" s="94"/>
      <c r="AI1905" s="94"/>
      <c r="AJ1905" s="94"/>
      <c r="AK1905" s="94"/>
      <c r="AL1905" s="94"/>
      <c r="AM1905" s="94"/>
      <c r="AN1905" s="94"/>
      <c r="AO1905" s="238"/>
      <c r="AP1905" s="426"/>
      <c r="AQ1905" s="223"/>
    </row>
    <row r="1906" spans="1:43" s="15" customFormat="1">
      <c r="A1906" s="105"/>
      <c r="B1906" s="105"/>
      <c r="D1906" s="97"/>
      <c r="E1906" s="156"/>
      <c r="I1906" s="148"/>
      <c r="J1906" s="148"/>
      <c r="K1906" s="148"/>
      <c r="L1906" s="148"/>
      <c r="M1906" s="148"/>
      <c r="N1906" s="148"/>
      <c r="O1906" s="148"/>
      <c r="AC1906" s="148"/>
      <c r="AD1906" s="94"/>
      <c r="AE1906" s="94"/>
      <c r="AF1906" s="94"/>
      <c r="AG1906" s="94"/>
      <c r="AH1906" s="94"/>
      <c r="AI1906" s="94"/>
      <c r="AJ1906" s="94"/>
      <c r="AK1906" s="94"/>
      <c r="AL1906" s="94"/>
      <c r="AM1906" s="94"/>
      <c r="AN1906" s="94"/>
      <c r="AO1906" s="238"/>
      <c r="AP1906" s="426"/>
      <c r="AQ1906" s="223"/>
    </row>
    <row r="1907" spans="1:43" s="15" customFormat="1">
      <c r="A1907" s="105"/>
      <c r="B1907" s="105"/>
      <c r="D1907" s="97"/>
      <c r="E1907" s="156"/>
      <c r="I1907" s="148"/>
      <c r="J1907" s="148"/>
      <c r="K1907" s="148"/>
      <c r="L1907" s="148"/>
      <c r="M1907" s="148"/>
      <c r="N1907" s="148"/>
      <c r="O1907" s="148"/>
      <c r="AC1907" s="148"/>
      <c r="AD1907" s="94"/>
      <c r="AE1907" s="94"/>
      <c r="AF1907" s="94"/>
      <c r="AG1907" s="94"/>
      <c r="AH1907" s="94"/>
      <c r="AI1907" s="94"/>
      <c r="AJ1907" s="94"/>
      <c r="AK1907" s="94"/>
      <c r="AL1907" s="94"/>
      <c r="AM1907" s="94"/>
      <c r="AN1907" s="94"/>
      <c r="AO1907" s="238"/>
      <c r="AP1907" s="426"/>
      <c r="AQ1907" s="223"/>
    </row>
    <row r="1908" spans="1:43" s="15" customFormat="1">
      <c r="A1908" s="105"/>
      <c r="B1908" s="105"/>
      <c r="D1908" s="97"/>
      <c r="E1908" s="156"/>
      <c r="I1908" s="148"/>
      <c r="J1908" s="148"/>
      <c r="K1908" s="148"/>
      <c r="L1908" s="148"/>
      <c r="M1908" s="148"/>
      <c r="N1908" s="148"/>
      <c r="O1908" s="148"/>
      <c r="AC1908" s="148"/>
      <c r="AD1908" s="94"/>
      <c r="AE1908" s="94"/>
      <c r="AF1908" s="94"/>
      <c r="AG1908" s="94"/>
      <c r="AH1908" s="94"/>
      <c r="AI1908" s="94"/>
      <c r="AJ1908" s="94"/>
      <c r="AK1908" s="94"/>
      <c r="AL1908" s="94"/>
      <c r="AM1908" s="94"/>
      <c r="AN1908" s="94"/>
      <c r="AO1908" s="238"/>
      <c r="AP1908" s="426"/>
      <c r="AQ1908" s="223"/>
    </row>
    <row r="1909" spans="1:43" s="15" customFormat="1">
      <c r="A1909" s="105"/>
      <c r="B1909" s="105"/>
      <c r="D1909" s="97"/>
      <c r="E1909" s="156"/>
      <c r="I1909" s="148"/>
      <c r="J1909" s="148"/>
      <c r="K1909" s="148"/>
      <c r="L1909" s="148"/>
      <c r="M1909" s="148"/>
      <c r="N1909" s="148"/>
      <c r="O1909" s="148"/>
      <c r="AC1909" s="148"/>
      <c r="AD1909" s="94"/>
      <c r="AE1909" s="94"/>
      <c r="AF1909" s="94"/>
      <c r="AG1909" s="94"/>
      <c r="AH1909" s="94"/>
      <c r="AI1909" s="94"/>
      <c r="AJ1909" s="94"/>
      <c r="AK1909" s="94"/>
      <c r="AL1909" s="94"/>
      <c r="AM1909" s="94"/>
      <c r="AN1909" s="94"/>
      <c r="AO1909" s="238"/>
      <c r="AP1909" s="426"/>
      <c r="AQ1909" s="223"/>
    </row>
    <row r="1910" spans="1:43" s="15" customFormat="1">
      <c r="A1910" s="105"/>
      <c r="B1910" s="105"/>
      <c r="D1910" s="97"/>
      <c r="E1910" s="156"/>
      <c r="I1910" s="148"/>
      <c r="J1910" s="148"/>
      <c r="K1910" s="148"/>
      <c r="L1910" s="148"/>
      <c r="M1910" s="148"/>
      <c r="N1910" s="148"/>
      <c r="O1910" s="148"/>
      <c r="AC1910" s="148"/>
      <c r="AD1910" s="94"/>
      <c r="AE1910" s="94"/>
      <c r="AF1910" s="94"/>
      <c r="AG1910" s="94"/>
      <c r="AH1910" s="94"/>
      <c r="AI1910" s="94"/>
      <c r="AJ1910" s="94"/>
      <c r="AK1910" s="94"/>
      <c r="AL1910" s="94"/>
      <c r="AM1910" s="94"/>
      <c r="AN1910" s="94"/>
      <c r="AO1910" s="238"/>
      <c r="AP1910" s="426"/>
      <c r="AQ1910" s="223"/>
    </row>
    <row r="1911" spans="1:43" s="15" customFormat="1">
      <c r="A1911" s="105"/>
      <c r="B1911" s="105"/>
      <c r="D1911" s="97"/>
      <c r="E1911" s="156"/>
      <c r="I1911" s="148"/>
      <c r="J1911" s="148"/>
      <c r="K1911" s="148"/>
      <c r="L1911" s="148"/>
      <c r="M1911" s="148"/>
      <c r="N1911" s="148"/>
      <c r="O1911" s="148"/>
      <c r="AC1911" s="148"/>
      <c r="AD1911" s="94"/>
      <c r="AE1911" s="94"/>
      <c r="AF1911" s="94"/>
      <c r="AG1911" s="94"/>
      <c r="AH1911" s="94"/>
      <c r="AI1911" s="94"/>
      <c r="AJ1911" s="94"/>
      <c r="AK1911" s="94"/>
      <c r="AL1911" s="94"/>
      <c r="AM1911" s="94"/>
      <c r="AN1911" s="94"/>
      <c r="AO1911" s="238"/>
      <c r="AP1911" s="426"/>
      <c r="AQ1911" s="223"/>
    </row>
    <row r="1912" spans="1:43" s="15" customFormat="1">
      <c r="A1912" s="105"/>
      <c r="B1912" s="105"/>
      <c r="D1912" s="97"/>
      <c r="E1912" s="156"/>
      <c r="I1912" s="148"/>
      <c r="J1912" s="148"/>
      <c r="K1912" s="148"/>
      <c r="L1912" s="148"/>
      <c r="M1912" s="148"/>
      <c r="N1912" s="148"/>
      <c r="O1912" s="148"/>
      <c r="AC1912" s="148"/>
      <c r="AD1912" s="94"/>
      <c r="AE1912" s="94"/>
      <c r="AF1912" s="94"/>
      <c r="AG1912" s="94"/>
      <c r="AH1912" s="94"/>
      <c r="AI1912" s="94"/>
      <c r="AJ1912" s="94"/>
      <c r="AK1912" s="94"/>
      <c r="AL1912" s="94"/>
      <c r="AM1912" s="94"/>
      <c r="AN1912" s="94"/>
      <c r="AO1912" s="238"/>
      <c r="AP1912" s="426"/>
      <c r="AQ1912" s="223"/>
    </row>
    <row r="1913" spans="1:43" s="15" customFormat="1">
      <c r="A1913" s="105"/>
      <c r="B1913" s="105"/>
      <c r="D1913" s="97"/>
      <c r="E1913" s="156"/>
      <c r="I1913" s="148"/>
      <c r="J1913" s="148"/>
      <c r="K1913" s="148"/>
      <c r="L1913" s="148"/>
      <c r="M1913" s="148"/>
      <c r="N1913" s="148"/>
      <c r="O1913" s="148"/>
      <c r="AC1913" s="148"/>
      <c r="AD1913" s="94"/>
      <c r="AE1913" s="94"/>
      <c r="AF1913" s="94"/>
      <c r="AG1913" s="94"/>
      <c r="AH1913" s="94"/>
      <c r="AI1913" s="94"/>
      <c r="AJ1913" s="94"/>
      <c r="AK1913" s="94"/>
      <c r="AL1913" s="94"/>
      <c r="AM1913" s="94"/>
      <c r="AN1913" s="94"/>
      <c r="AO1913" s="238"/>
      <c r="AP1913" s="426"/>
      <c r="AQ1913" s="223"/>
    </row>
    <row r="1914" spans="1:43" s="15" customFormat="1">
      <c r="A1914" s="105"/>
      <c r="B1914" s="105"/>
      <c r="D1914" s="97"/>
      <c r="E1914" s="156"/>
      <c r="I1914" s="148"/>
      <c r="J1914" s="148"/>
      <c r="K1914" s="148"/>
      <c r="L1914" s="148"/>
      <c r="M1914" s="148"/>
      <c r="N1914" s="148"/>
      <c r="O1914" s="148"/>
      <c r="AC1914" s="148"/>
      <c r="AD1914" s="94"/>
      <c r="AE1914" s="94"/>
      <c r="AF1914" s="94"/>
      <c r="AG1914" s="94"/>
      <c r="AH1914" s="94"/>
      <c r="AI1914" s="94"/>
      <c r="AJ1914" s="94"/>
      <c r="AK1914" s="94"/>
      <c r="AL1914" s="94"/>
      <c r="AM1914" s="94"/>
      <c r="AN1914" s="94"/>
      <c r="AO1914" s="238"/>
      <c r="AP1914" s="426"/>
      <c r="AQ1914" s="223"/>
    </row>
    <row r="1915" spans="1:43" s="15" customFormat="1">
      <c r="A1915" s="105"/>
      <c r="B1915" s="105"/>
      <c r="D1915" s="97"/>
      <c r="E1915" s="156"/>
      <c r="I1915" s="148"/>
      <c r="J1915" s="148"/>
      <c r="K1915" s="148"/>
      <c r="L1915" s="148"/>
      <c r="M1915" s="148"/>
      <c r="N1915" s="148"/>
      <c r="O1915" s="148"/>
      <c r="AC1915" s="148"/>
      <c r="AD1915" s="94"/>
      <c r="AE1915" s="94"/>
      <c r="AF1915" s="94"/>
      <c r="AG1915" s="94"/>
      <c r="AH1915" s="94"/>
      <c r="AI1915" s="94"/>
      <c r="AJ1915" s="94"/>
      <c r="AK1915" s="94"/>
      <c r="AL1915" s="94"/>
      <c r="AM1915" s="94"/>
      <c r="AN1915" s="94"/>
      <c r="AO1915" s="238"/>
      <c r="AP1915" s="426"/>
      <c r="AQ1915" s="223"/>
    </row>
    <row r="1916" spans="1:43" s="15" customFormat="1">
      <c r="A1916" s="105"/>
      <c r="B1916" s="105"/>
      <c r="D1916" s="97"/>
      <c r="E1916" s="156"/>
      <c r="I1916" s="148"/>
      <c r="J1916" s="148"/>
      <c r="K1916" s="148"/>
      <c r="L1916" s="148"/>
      <c r="M1916" s="148"/>
      <c r="N1916" s="148"/>
      <c r="O1916" s="148"/>
      <c r="AC1916" s="148"/>
      <c r="AD1916" s="94"/>
      <c r="AE1916" s="94"/>
      <c r="AF1916" s="94"/>
      <c r="AG1916" s="94"/>
      <c r="AH1916" s="94"/>
      <c r="AI1916" s="94"/>
      <c r="AJ1916" s="94"/>
      <c r="AK1916" s="94"/>
      <c r="AL1916" s="94"/>
      <c r="AM1916" s="94"/>
      <c r="AN1916" s="94"/>
      <c r="AO1916" s="238"/>
      <c r="AP1916" s="426"/>
      <c r="AQ1916" s="223"/>
    </row>
    <row r="1917" spans="1:43" s="15" customFormat="1">
      <c r="A1917" s="105"/>
      <c r="B1917" s="105"/>
      <c r="D1917" s="97"/>
      <c r="E1917" s="156"/>
      <c r="I1917" s="148"/>
      <c r="J1917" s="148"/>
      <c r="K1917" s="148"/>
      <c r="L1917" s="148"/>
      <c r="M1917" s="148"/>
      <c r="N1917" s="148"/>
      <c r="O1917" s="148"/>
      <c r="AC1917" s="148"/>
      <c r="AD1917" s="94"/>
      <c r="AE1917" s="94"/>
      <c r="AF1917" s="94"/>
      <c r="AG1917" s="94"/>
      <c r="AH1917" s="94"/>
      <c r="AI1917" s="94"/>
      <c r="AJ1917" s="94"/>
      <c r="AK1917" s="94"/>
      <c r="AL1917" s="94"/>
      <c r="AM1917" s="94"/>
      <c r="AN1917" s="94"/>
      <c r="AO1917" s="238"/>
      <c r="AP1917" s="426"/>
      <c r="AQ1917" s="223"/>
    </row>
    <row r="1918" spans="1:43" s="15" customFormat="1">
      <c r="A1918" s="105"/>
      <c r="B1918" s="105"/>
      <c r="D1918" s="97"/>
      <c r="E1918" s="156"/>
      <c r="I1918" s="148"/>
      <c r="J1918" s="148"/>
      <c r="K1918" s="148"/>
      <c r="L1918" s="148"/>
      <c r="M1918" s="148"/>
      <c r="N1918" s="148"/>
      <c r="O1918" s="148"/>
      <c r="AC1918" s="148"/>
      <c r="AD1918" s="94"/>
      <c r="AE1918" s="94"/>
      <c r="AF1918" s="94"/>
      <c r="AG1918" s="94"/>
      <c r="AH1918" s="94"/>
      <c r="AI1918" s="94"/>
      <c r="AJ1918" s="94"/>
      <c r="AK1918" s="94"/>
      <c r="AL1918" s="94"/>
      <c r="AM1918" s="94"/>
      <c r="AN1918" s="94"/>
      <c r="AO1918" s="238"/>
      <c r="AP1918" s="426"/>
      <c r="AQ1918" s="223"/>
    </row>
    <row r="1919" spans="1:43" s="15" customFormat="1">
      <c r="A1919" s="105"/>
      <c r="B1919" s="105"/>
      <c r="D1919" s="97"/>
      <c r="E1919" s="156"/>
      <c r="I1919" s="148"/>
      <c r="J1919" s="148"/>
      <c r="K1919" s="148"/>
      <c r="L1919" s="148"/>
      <c r="M1919" s="148"/>
      <c r="N1919" s="148"/>
      <c r="O1919" s="148"/>
      <c r="AC1919" s="148"/>
      <c r="AD1919" s="94"/>
      <c r="AE1919" s="94"/>
      <c r="AF1919" s="94"/>
      <c r="AG1919" s="94"/>
      <c r="AH1919" s="94"/>
      <c r="AI1919" s="94"/>
      <c r="AJ1919" s="94"/>
      <c r="AK1919" s="94"/>
      <c r="AL1919" s="94"/>
      <c r="AM1919" s="94"/>
      <c r="AN1919" s="94"/>
      <c r="AO1919" s="238"/>
      <c r="AP1919" s="426"/>
      <c r="AQ1919" s="223"/>
    </row>
    <row r="1920" spans="1:43" s="15" customFormat="1">
      <c r="A1920" s="105"/>
      <c r="B1920" s="105"/>
      <c r="D1920" s="97"/>
      <c r="E1920" s="156"/>
      <c r="I1920" s="148"/>
      <c r="J1920" s="148"/>
      <c r="K1920" s="148"/>
      <c r="L1920" s="148"/>
      <c r="M1920" s="148"/>
      <c r="N1920" s="148"/>
      <c r="O1920" s="148"/>
      <c r="AC1920" s="148"/>
      <c r="AD1920" s="94"/>
      <c r="AE1920" s="94"/>
      <c r="AF1920" s="94"/>
      <c r="AG1920" s="94"/>
      <c r="AH1920" s="94"/>
      <c r="AI1920" s="94"/>
      <c r="AJ1920" s="94"/>
      <c r="AK1920" s="94"/>
      <c r="AL1920" s="94"/>
      <c r="AM1920" s="94"/>
      <c r="AN1920" s="94"/>
      <c r="AO1920" s="238"/>
      <c r="AP1920" s="426"/>
      <c r="AQ1920" s="223"/>
    </row>
    <row r="1921" spans="1:43" s="15" customFormat="1">
      <c r="A1921" s="105"/>
      <c r="B1921" s="105"/>
      <c r="D1921" s="97"/>
      <c r="E1921" s="156"/>
      <c r="I1921" s="148"/>
      <c r="J1921" s="148"/>
      <c r="K1921" s="148"/>
      <c r="L1921" s="148"/>
      <c r="M1921" s="148"/>
      <c r="N1921" s="148"/>
      <c r="O1921" s="148"/>
      <c r="AC1921" s="148"/>
      <c r="AD1921" s="94"/>
      <c r="AE1921" s="94"/>
      <c r="AF1921" s="94"/>
      <c r="AG1921" s="94"/>
      <c r="AH1921" s="94"/>
      <c r="AI1921" s="94"/>
      <c r="AJ1921" s="94"/>
      <c r="AK1921" s="94"/>
      <c r="AL1921" s="94"/>
      <c r="AM1921" s="94"/>
      <c r="AN1921" s="94"/>
      <c r="AO1921" s="238"/>
      <c r="AP1921" s="426"/>
      <c r="AQ1921" s="223"/>
    </row>
    <row r="1922" spans="1:43" s="15" customFormat="1">
      <c r="A1922" s="105"/>
      <c r="B1922" s="105"/>
      <c r="D1922" s="97"/>
      <c r="E1922" s="156"/>
      <c r="I1922" s="148"/>
      <c r="J1922" s="148"/>
      <c r="K1922" s="148"/>
      <c r="L1922" s="148"/>
      <c r="M1922" s="148"/>
      <c r="N1922" s="148"/>
      <c r="O1922" s="148"/>
      <c r="AC1922" s="148"/>
      <c r="AD1922" s="94"/>
      <c r="AE1922" s="94"/>
      <c r="AF1922" s="94"/>
      <c r="AG1922" s="94"/>
      <c r="AH1922" s="94"/>
      <c r="AI1922" s="94"/>
      <c r="AJ1922" s="94"/>
      <c r="AK1922" s="94"/>
      <c r="AL1922" s="94"/>
      <c r="AM1922" s="94"/>
      <c r="AN1922" s="94"/>
      <c r="AO1922" s="238"/>
      <c r="AP1922" s="426"/>
      <c r="AQ1922" s="223"/>
    </row>
    <row r="1923" spans="1:43" s="15" customFormat="1">
      <c r="A1923" s="105"/>
      <c r="B1923" s="105"/>
      <c r="D1923" s="97"/>
      <c r="E1923" s="156"/>
      <c r="I1923" s="148"/>
      <c r="J1923" s="148"/>
      <c r="K1923" s="148"/>
      <c r="L1923" s="148"/>
      <c r="M1923" s="148"/>
      <c r="N1923" s="148"/>
      <c r="O1923" s="148"/>
      <c r="AC1923" s="148"/>
      <c r="AD1923" s="94"/>
      <c r="AE1923" s="94"/>
      <c r="AF1923" s="94"/>
      <c r="AG1923" s="94"/>
      <c r="AH1923" s="94"/>
      <c r="AI1923" s="94"/>
      <c r="AJ1923" s="94"/>
      <c r="AK1923" s="94"/>
      <c r="AL1923" s="94"/>
      <c r="AM1923" s="94"/>
      <c r="AN1923" s="94"/>
      <c r="AO1923" s="238"/>
      <c r="AP1923" s="426"/>
      <c r="AQ1923" s="223"/>
    </row>
    <row r="1924" spans="1:43" s="15" customFormat="1">
      <c r="A1924" s="105"/>
      <c r="B1924" s="105"/>
      <c r="D1924" s="97"/>
      <c r="E1924" s="156"/>
      <c r="I1924" s="148"/>
      <c r="J1924" s="148"/>
      <c r="K1924" s="148"/>
      <c r="L1924" s="148"/>
      <c r="M1924" s="148"/>
      <c r="N1924" s="148"/>
      <c r="O1924" s="148"/>
      <c r="AC1924" s="148"/>
      <c r="AD1924" s="94"/>
      <c r="AE1924" s="94"/>
      <c r="AF1924" s="94"/>
      <c r="AG1924" s="94"/>
      <c r="AH1924" s="94"/>
      <c r="AI1924" s="94"/>
      <c r="AJ1924" s="94"/>
      <c r="AK1924" s="94"/>
      <c r="AL1924" s="94"/>
      <c r="AM1924" s="94"/>
      <c r="AN1924" s="94"/>
      <c r="AO1924" s="238"/>
      <c r="AP1924" s="426"/>
      <c r="AQ1924" s="223"/>
    </row>
    <row r="1925" spans="1:43" s="15" customFormat="1">
      <c r="A1925" s="105"/>
      <c r="B1925" s="105"/>
      <c r="D1925" s="97"/>
      <c r="E1925" s="156"/>
      <c r="I1925" s="148"/>
      <c r="J1925" s="148"/>
      <c r="K1925" s="148"/>
      <c r="L1925" s="148"/>
      <c r="M1925" s="148"/>
      <c r="N1925" s="148"/>
      <c r="O1925" s="148"/>
      <c r="AC1925" s="148"/>
      <c r="AD1925" s="94"/>
      <c r="AE1925" s="94"/>
      <c r="AF1925" s="94"/>
      <c r="AG1925" s="94"/>
      <c r="AH1925" s="94"/>
      <c r="AI1925" s="94"/>
      <c r="AJ1925" s="94"/>
      <c r="AK1925" s="94"/>
      <c r="AL1925" s="94"/>
      <c r="AM1925" s="94"/>
      <c r="AN1925" s="94"/>
      <c r="AO1925" s="238"/>
      <c r="AP1925" s="426"/>
      <c r="AQ1925" s="223"/>
    </row>
    <row r="1926" spans="1:43" s="15" customFormat="1">
      <c r="A1926" s="105"/>
      <c r="B1926" s="105"/>
      <c r="D1926" s="97"/>
      <c r="E1926" s="156"/>
      <c r="I1926" s="148"/>
      <c r="J1926" s="148"/>
      <c r="K1926" s="148"/>
      <c r="L1926" s="148"/>
      <c r="M1926" s="148"/>
      <c r="N1926" s="148"/>
      <c r="O1926" s="148"/>
      <c r="AC1926" s="148"/>
      <c r="AD1926" s="94"/>
      <c r="AE1926" s="94"/>
      <c r="AF1926" s="94"/>
      <c r="AG1926" s="94"/>
      <c r="AH1926" s="94"/>
      <c r="AI1926" s="94"/>
      <c r="AJ1926" s="94"/>
      <c r="AK1926" s="94"/>
      <c r="AL1926" s="94"/>
      <c r="AM1926" s="94"/>
      <c r="AN1926" s="94"/>
      <c r="AO1926" s="238"/>
      <c r="AP1926" s="426"/>
      <c r="AQ1926" s="223"/>
    </row>
    <row r="1927" spans="1:43" s="15" customFormat="1">
      <c r="A1927" s="105"/>
      <c r="B1927" s="105"/>
      <c r="D1927" s="97"/>
      <c r="E1927" s="156"/>
      <c r="I1927" s="148"/>
      <c r="J1927" s="148"/>
      <c r="K1927" s="148"/>
      <c r="L1927" s="148"/>
      <c r="M1927" s="148"/>
      <c r="N1927" s="148"/>
      <c r="O1927" s="148"/>
      <c r="AC1927" s="148"/>
      <c r="AD1927" s="94"/>
      <c r="AE1927" s="94"/>
      <c r="AF1927" s="94"/>
      <c r="AG1927" s="94"/>
      <c r="AH1927" s="94"/>
      <c r="AI1927" s="94"/>
      <c r="AJ1927" s="94"/>
      <c r="AK1927" s="94"/>
      <c r="AL1927" s="94"/>
      <c r="AM1927" s="94"/>
      <c r="AN1927" s="94"/>
      <c r="AO1927" s="238"/>
      <c r="AP1927" s="426"/>
      <c r="AQ1927" s="223"/>
    </row>
    <row r="1928" spans="1:43" s="15" customFormat="1">
      <c r="A1928" s="105"/>
      <c r="B1928" s="105"/>
      <c r="D1928" s="97"/>
      <c r="E1928" s="156"/>
      <c r="I1928" s="148"/>
      <c r="J1928" s="148"/>
      <c r="K1928" s="148"/>
      <c r="L1928" s="148"/>
      <c r="M1928" s="148"/>
      <c r="N1928" s="148"/>
      <c r="O1928" s="148"/>
      <c r="AC1928" s="148"/>
      <c r="AD1928" s="94"/>
      <c r="AE1928" s="94"/>
      <c r="AF1928" s="94"/>
      <c r="AG1928" s="94"/>
      <c r="AH1928" s="94"/>
      <c r="AI1928" s="94"/>
      <c r="AJ1928" s="94"/>
      <c r="AK1928" s="94"/>
      <c r="AL1928" s="94"/>
      <c r="AM1928" s="94"/>
      <c r="AN1928" s="94"/>
      <c r="AO1928" s="238"/>
      <c r="AP1928" s="426"/>
      <c r="AQ1928" s="223"/>
    </row>
    <row r="1929" spans="1:43" s="15" customFormat="1">
      <c r="A1929" s="105"/>
      <c r="B1929" s="105"/>
      <c r="D1929" s="97"/>
      <c r="E1929" s="156"/>
      <c r="I1929" s="148"/>
      <c r="J1929" s="148"/>
      <c r="K1929" s="148"/>
      <c r="L1929" s="148"/>
      <c r="M1929" s="148"/>
      <c r="N1929" s="148"/>
      <c r="O1929" s="148"/>
      <c r="AC1929" s="148"/>
      <c r="AD1929" s="94"/>
      <c r="AE1929" s="94"/>
      <c r="AF1929" s="94"/>
      <c r="AG1929" s="94"/>
      <c r="AH1929" s="94"/>
      <c r="AI1929" s="94"/>
      <c r="AJ1929" s="94"/>
      <c r="AK1929" s="94"/>
      <c r="AL1929" s="94"/>
      <c r="AM1929" s="94"/>
      <c r="AN1929" s="94"/>
      <c r="AO1929" s="238"/>
      <c r="AP1929" s="426"/>
      <c r="AQ1929" s="223"/>
    </row>
    <row r="1930" spans="1:43" s="15" customFormat="1">
      <c r="A1930" s="105"/>
      <c r="B1930" s="105"/>
      <c r="D1930" s="97"/>
      <c r="E1930" s="156"/>
      <c r="I1930" s="148"/>
      <c r="J1930" s="148"/>
      <c r="K1930" s="148"/>
      <c r="L1930" s="148"/>
      <c r="M1930" s="148"/>
      <c r="N1930" s="148"/>
      <c r="O1930" s="148"/>
      <c r="AC1930" s="148"/>
      <c r="AD1930" s="94"/>
      <c r="AE1930" s="94"/>
      <c r="AF1930" s="94"/>
      <c r="AG1930" s="94"/>
      <c r="AH1930" s="94"/>
      <c r="AI1930" s="94"/>
      <c r="AJ1930" s="94"/>
      <c r="AK1930" s="94"/>
      <c r="AL1930" s="94"/>
      <c r="AM1930" s="94"/>
      <c r="AN1930" s="94"/>
      <c r="AO1930" s="238"/>
      <c r="AP1930" s="426"/>
      <c r="AQ1930" s="223"/>
    </row>
    <row r="1931" spans="1:43" s="15" customFormat="1">
      <c r="A1931" s="105"/>
      <c r="B1931" s="105"/>
      <c r="D1931" s="97"/>
      <c r="E1931" s="156"/>
      <c r="I1931" s="148"/>
      <c r="J1931" s="148"/>
      <c r="K1931" s="148"/>
      <c r="L1931" s="148"/>
      <c r="M1931" s="148"/>
      <c r="N1931" s="148"/>
      <c r="O1931" s="148"/>
      <c r="AC1931" s="148"/>
      <c r="AD1931" s="94"/>
      <c r="AE1931" s="94"/>
      <c r="AF1931" s="94"/>
      <c r="AG1931" s="94"/>
      <c r="AH1931" s="94"/>
      <c r="AI1931" s="94"/>
      <c r="AJ1931" s="94"/>
      <c r="AK1931" s="94"/>
      <c r="AL1931" s="94"/>
      <c r="AM1931" s="94"/>
      <c r="AN1931" s="94"/>
      <c r="AO1931" s="238"/>
      <c r="AP1931" s="426"/>
      <c r="AQ1931" s="223"/>
    </row>
    <row r="1932" spans="1:43" s="15" customFormat="1">
      <c r="A1932" s="105"/>
      <c r="B1932" s="105"/>
      <c r="D1932" s="97"/>
      <c r="E1932" s="156"/>
      <c r="I1932" s="148"/>
      <c r="J1932" s="148"/>
      <c r="K1932" s="148"/>
      <c r="L1932" s="148"/>
      <c r="M1932" s="148"/>
      <c r="N1932" s="148"/>
      <c r="O1932" s="148"/>
      <c r="AC1932" s="148"/>
      <c r="AD1932" s="94"/>
      <c r="AE1932" s="94"/>
      <c r="AF1932" s="94"/>
      <c r="AG1932" s="94"/>
      <c r="AH1932" s="94"/>
      <c r="AI1932" s="94"/>
      <c r="AJ1932" s="94"/>
      <c r="AK1932" s="94"/>
      <c r="AL1932" s="94"/>
      <c r="AM1932" s="94"/>
      <c r="AN1932" s="94"/>
      <c r="AO1932" s="238"/>
      <c r="AP1932" s="426"/>
      <c r="AQ1932" s="223"/>
    </row>
    <row r="1933" spans="1:43" s="15" customFormat="1">
      <c r="A1933" s="105"/>
      <c r="B1933" s="105"/>
      <c r="D1933" s="97"/>
      <c r="E1933" s="156"/>
      <c r="I1933" s="148"/>
      <c r="J1933" s="148"/>
      <c r="K1933" s="148"/>
      <c r="L1933" s="148"/>
      <c r="M1933" s="148"/>
      <c r="N1933" s="148"/>
      <c r="O1933" s="148"/>
      <c r="AC1933" s="148"/>
      <c r="AD1933" s="94"/>
      <c r="AE1933" s="94"/>
      <c r="AF1933" s="94"/>
      <c r="AG1933" s="94"/>
      <c r="AH1933" s="94"/>
      <c r="AI1933" s="94"/>
      <c r="AJ1933" s="94"/>
      <c r="AK1933" s="94"/>
      <c r="AL1933" s="94"/>
      <c r="AM1933" s="94"/>
      <c r="AN1933" s="94"/>
      <c r="AO1933" s="238"/>
      <c r="AP1933" s="426"/>
      <c r="AQ1933" s="223"/>
    </row>
    <row r="1934" spans="1:43" s="15" customFormat="1">
      <c r="A1934" s="105"/>
      <c r="B1934" s="105"/>
      <c r="D1934" s="97"/>
      <c r="E1934" s="156"/>
      <c r="I1934" s="148"/>
      <c r="J1934" s="148"/>
      <c r="K1934" s="148"/>
      <c r="L1934" s="148"/>
      <c r="M1934" s="148"/>
      <c r="N1934" s="148"/>
      <c r="O1934" s="148"/>
      <c r="AC1934" s="148"/>
      <c r="AD1934" s="94"/>
      <c r="AE1934" s="94"/>
      <c r="AF1934" s="94"/>
      <c r="AG1934" s="94"/>
      <c r="AH1934" s="94"/>
      <c r="AI1934" s="94"/>
      <c r="AJ1934" s="94"/>
      <c r="AK1934" s="94"/>
      <c r="AL1934" s="94"/>
      <c r="AM1934" s="94"/>
      <c r="AN1934" s="94"/>
      <c r="AO1934" s="238"/>
      <c r="AP1934" s="426"/>
      <c r="AQ1934" s="223"/>
    </row>
    <row r="1935" spans="1:43" s="15" customFormat="1">
      <c r="A1935" s="105"/>
      <c r="B1935" s="105"/>
      <c r="D1935" s="97"/>
      <c r="E1935" s="156"/>
      <c r="I1935" s="148"/>
      <c r="J1935" s="148"/>
      <c r="K1935" s="148"/>
      <c r="L1935" s="148"/>
      <c r="M1935" s="148"/>
      <c r="N1935" s="148"/>
      <c r="O1935" s="148"/>
      <c r="AC1935" s="148"/>
      <c r="AD1935" s="94"/>
      <c r="AE1935" s="94"/>
      <c r="AF1935" s="94"/>
      <c r="AG1935" s="94"/>
      <c r="AH1935" s="94"/>
      <c r="AI1935" s="94"/>
      <c r="AJ1935" s="94"/>
      <c r="AK1935" s="94"/>
      <c r="AL1935" s="94"/>
      <c r="AM1935" s="94"/>
      <c r="AN1935" s="94"/>
      <c r="AO1935" s="238"/>
      <c r="AP1935" s="426"/>
      <c r="AQ1935" s="223"/>
    </row>
    <row r="1936" spans="1:43" s="15" customFormat="1">
      <c r="A1936" s="105"/>
      <c r="B1936" s="105"/>
      <c r="D1936" s="97"/>
      <c r="E1936" s="156"/>
      <c r="I1936" s="148"/>
      <c r="J1936" s="148"/>
      <c r="K1936" s="148"/>
      <c r="L1936" s="148"/>
      <c r="M1936" s="148"/>
      <c r="N1936" s="148"/>
      <c r="O1936" s="148"/>
      <c r="AC1936" s="148"/>
      <c r="AD1936" s="94"/>
      <c r="AE1936" s="94"/>
      <c r="AF1936" s="94"/>
      <c r="AG1936" s="94"/>
      <c r="AH1936" s="94"/>
      <c r="AI1936" s="94"/>
      <c r="AJ1936" s="94"/>
      <c r="AK1936" s="94"/>
      <c r="AL1936" s="94"/>
      <c r="AM1936" s="94"/>
      <c r="AN1936" s="94"/>
      <c r="AO1936" s="238"/>
      <c r="AP1936" s="426"/>
      <c r="AQ1936" s="223"/>
    </row>
    <row r="1937" spans="1:43" s="15" customFormat="1">
      <c r="A1937" s="105"/>
      <c r="B1937" s="105"/>
      <c r="D1937" s="97"/>
      <c r="E1937" s="156"/>
      <c r="I1937" s="148"/>
      <c r="J1937" s="148"/>
      <c r="K1937" s="148"/>
      <c r="L1937" s="148"/>
      <c r="M1937" s="148"/>
      <c r="N1937" s="148"/>
      <c r="O1937" s="148"/>
      <c r="AC1937" s="148"/>
      <c r="AD1937" s="94"/>
      <c r="AE1937" s="94"/>
      <c r="AF1937" s="94"/>
      <c r="AG1937" s="94"/>
      <c r="AH1937" s="94"/>
      <c r="AI1937" s="94"/>
      <c r="AJ1937" s="94"/>
      <c r="AK1937" s="94"/>
      <c r="AL1937" s="94"/>
      <c r="AM1937" s="94"/>
      <c r="AN1937" s="94"/>
      <c r="AO1937" s="238"/>
      <c r="AP1937" s="426"/>
      <c r="AQ1937" s="223"/>
    </row>
    <row r="1938" spans="1:43" s="15" customFormat="1">
      <c r="A1938" s="105"/>
      <c r="B1938" s="105"/>
      <c r="D1938" s="97"/>
      <c r="E1938" s="156"/>
      <c r="I1938" s="148"/>
      <c r="J1938" s="148"/>
      <c r="K1938" s="148"/>
      <c r="L1938" s="148"/>
      <c r="M1938" s="148"/>
      <c r="N1938" s="148"/>
      <c r="O1938" s="148"/>
      <c r="AC1938" s="148"/>
      <c r="AD1938" s="94"/>
      <c r="AE1938" s="94"/>
      <c r="AF1938" s="94"/>
      <c r="AG1938" s="94"/>
      <c r="AH1938" s="94"/>
      <c r="AI1938" s="94"/>
      <c r="AJ1938" s="94"/>
      <c r="AK1938" s="94"/>
      <c r="AL1938" s="94"/>
      <c r="AM1938" s="94"/>
      <c r="AN1938" s="94"/>
      <c r="AO1938" s="238"/>
      <c r="AP1938" s="426"/>
      <c r="AQ1938" s="223"/>
    </row>
    <row r="1939" spans="1:43" s="15" customFormat="1">
      <c r="A1939" s="105"/>
      <c r="B1939" s="105"/>
      <c r="D1939" s="97"/>
      <c r="E1939" s="156"/>
      <c r="I1939" s="148"/>
      <c r="J1939" s="148"/>
      <c r="K1939" s="148"/>
      <c r="L1939" s="148"/>
      <c r="M1939" s="148"/>
      <c r="N1939" s="148"/>
      <c r="O1939" s="148"/>
      <c r="AC1939" s="148"/>
      <c r="AD1939" s="94"/>
      <c r="AE1939" s="94"/>
      <c r="AF1939" s="94"/>
      <c r="AG1939" s="94"/>
      <c r="AH1939" s="94"/>
      <c r="AI1939" s="94"/>
      <c r="AJ1939" s="94"/>
      <c r="AK1939" s="94"/>
      <c r="AL1939" s="94"/>
      <c r="AM1939" s="94"/>
      <c r="AN1939" s="94"/>
      <c r="AO1939" s="238"/>
      <c r="AP1939" s="426"/>
      <c r="AQ1939" s="223"/>
    </row>
    <row r="1940" spans="1:43" s="15" customFormat="1">
      <c r="A1940" s="105"/>
      <c r="B1940" s="105"/>
      <c r="D1940" s="97"/>
      <c r="E1940" s="156"/>
      <c r="I1940" s="148"/>
      <c r="J1940" s="148"/>
      <c r="K1940" s="148"/>
      <c r="L1940" s="148"/>
      <c r="M1940" s="148"/>
      <c r="N1940" s="148"/>
      <c r="O1940" s="148"/>
      <c r="AC1940" s="148"/>
      <c r="AD1940" s="94"/>
      <c r="AE1940" s="94"/>
      <c r="AF1940" s="94"/>
      <c r="AG1940" s="94"/>
      <c r="AH1940" s="94"/>
      <c r="AI1940" s="94"/>
      <c r="AJ1940" s="94"/>
      <c r="AK1940" s="94"/>
      <c r="AL1940" s="94"/>
      <c r="AM1940" s="94"/>
      <c r="AN1940" s="94"/>
      <c r="AO1940" s="238"/>
      <c r="AP1940" s="426"/>
      <c r="AQ1940" s="223"/>
    </row>
    <row r="1941" spans="1:43" s="15" customFormat="1">
      <c r="A1941" s="105"/>
      <c r="B1941" s="105"/>
      <c r="D1941" s="97"/>
      <c r="E1941" s="156"/>
      <c r="I1941" s="148"/>
      <c r="J1941" s="148"/>
      <c r="K1941" s="148"/>
      <c r="L1941" s="148"/>
      <c r="M1941" s="148"/>
      <c r="N1941" s="148"/>
      <c r="O1941" s="148"/>
      <c r="AC1941" s="148"/>
      <c r="AD1941" s="94"/>
      <c r="AE1941" s="94"/>
      <c r="AF1941" s="94"/>
      <c r="AG1941" s="94"/>
      <c r="AH1941" s="94"/>
      <c r="AI1941" s="94"/>
      <c r="AJ1941" s="94"/>
      <c r="AK1941" s="94"/>
      <c r="AL1941" s="94"/>
      <c r="AM1941" s="94"/>
      <c r="AN1941" s="94"/>
      <c r="AO1941" s="238"/>
      <c r="AP1941" s="426"/>
      <c r="AQ1941" s="223"/>
    </row>
    <row r="1942" spans="1:43" s="15" customFormat="1">
      <c r="A1942" s="105"/>
      <c r="B1942" s="105"/>
      <c r="D1942" s="97"/>
      <c r="E1942" s="156"/>
      <c r="I1942" s="148"/>
      <c r="J1942" s="148"/>
      <c r="K1942" s="148"/>
      <c r="L1942" s="148"/>
      <c r="M1942" s="148"/>
      <c r="N1942" s="148"/>
      <c r="O1942" s="148"/>
      <c r="AC1942" s="148"/>
      <c r="AD1942" s="94"/>
      <c r="AE1942" s="94"/>
      <c r="AF1942" s="94"/>
      <c r="AG1942" s="94"/>
      <c r="AH1942" s="94"/>
      <c r="AI1942" s="94"/>
      <c r="AJ1942" s="94"/>
      <c r="AK1942" s="94"/>
      <c r="AL1942" s="94"/>
      <c r="AM1942" s="94"/>
      <c r="AN1942" s="94"/>
      <c r="AO1942" s="238"/>
      <c r="AP1942" s="426"/>
      <c r="AQ1942" s="223"/>
    </row>
    <row r="1943" spans="1:43" s="15" customFormat="1">
      <c r="A1943" s="105"/>
      <c r="B1943" s="105"/>
      <c r="D1943" s="97"/>
      <c r="E1943" s="156"/>
      <c r="I1943" s="148"/>
      <c r="J1943" s="148"/>
      <c r="K1943" s="148"/>
      <c r="L1943" s="148"/>
      <c r="M1943" s="148"/>
      <c r="N1943" s="148"/>
      <c r="O1943" s="148"/>
      <c r="AC1943" s="148"/>
      <c r="AD1943" s="94"/>
      <c r="AE1943" s="94"/>
      <c r="AF1943" s="94"/>
      <c r="AG1943" s="94"/>
      <c r="AH1943" s="94"/>
      <c r="AI1943" s="94"/>
      <c r="AJ1943" s="94"/>
      <c r="AK1943" s="94"/>
      <c r="AL1943" s="94"/>
      <c r="AM1943" s="94"/>
      <c r="AN1943" s="94"/>
      <c r="AO1943" s="238"/>
      <c r="AP1943" s="426"/>
      <c r="AQ1943" s="223"/>
    </row>
    <row r="1944" spans="1:43" s="15" customFormat="1">
      <c r="A1944" s="105"/>
      <c r="B1944" s="105"/>
      <c r="D1944" s="97"/>
      <c r="E1944" s="156"/>
      <c r="I1944" s="148"/>
      <c r="J1944" s="148"/>
      <c r="K1944" s="148"/>
      <c r="L1944" s="148"/>
      <c r="M1944" s="148"/>
      <c r="N1944" s="148"/>
      <c r="O1944" s="148"/>
      <c r="AC1944" s="148"/>
      <c r="AD1944" s="94"/>
      <c r="AE1944" s="94"/>
      <c r="AF1944" s="94"/>
      <c r="AG1944" s="94"/>
      <c r="AH1944" s="94"/>
      <c r="AI1944" s="94"/>
      <c r="AJ1944" s="94"/>
      <c r="AK1944" s="94"/>
      <c r="AL1944" s="94"/>
      <c r="AM1944" s="94"/>
      <c r="AN1944" s="94"/>
      <c r="AO1944" s="238"/>
      <c r="AP1944" s="426"/>
      <c r="AQ1944" s="223"/>
    </row>
    <row r="1945" spans="1:43" s="15" customFormat="1">
      <c r="A1945" s="105"/>
      <c r="B1945" s="105"/>
      <c r="D1945" s="97"/>
      <c r="E1945" s="156"/>
      <c r="I1945" s="148"/>
      <c r="J1945" s="148"/>
      <c r="K1945" s="148"/>
      <c r="L1945" s="148"/>
      <c r="M1945" s="148"/>
      <c r="N1945" s="148"/>
      <c r="O1945" s="148"/>
      <c r="AC1945" s="148"/>
      <c r="AD1945" s="94"/>
      <c r="AE1945" s="94"/>
      <c r="AF1945" s="94"/>
      <c r="AG1945" s="94"/>
      <c r="AH1945" s="94"/>
      <c r="AI1945" s="94"/>
      <c r="AJ1945" s="94"/>
      <c r="AK1945" s="94"/>
      <c r="AL1945" s="94"/>
      <c r="AM1945" s="94"/>
      <c r="AN1945" s="94"/>
      <c r="AO1945" s="238"/>
      <c r="AP1945" s="426"/>
      <c r="AQ1945" s="223"/>
    </row>
    <row r="1946" spans="1:43" s="15" customFormat="1">
      <c r="A1946" s="105"/>
      <c r="B1946" s="105"/>
      <c r="D1946" s="97"/>
      <c r="E1946" s="156"/>
      <c r="I1946" s="148"/>
      <c r="J1946" s="148"/>
      <c r="K1946" s="148"/>
      <c r="L1946" s="148"/>
      <c r="M1946" s="148"/>
      <c r="N1946" s="148"/>
      <c r="O1946" s="148"/>
      <c r="AC1946" s="148"/>
      <c r="AD1946" s="94"/>
      <c r="AE1946" s="94"/>
      <c r="AF1946" s="94"/>
      <c r="AG1946" s="94"/>
      <c r="AH1946" s="94"/>
      <c r="AI1946" s="94"/>
      <c r="AJ1946" s="94"/>
      <c r="AK1946" s="94"/>
      <c r="AL1946" s="94"/>
      <c r="AM1946" s="94"/>
      <c r="AN1946" s="94"/>
      <c r="AO1946" s="238"/>
      <c r="AP1946" s="426"/>
      <c r="AQ1946" s="223"/>
    </row>
    <row r="1947" spans="1:43" s="15" customFormat="1">
      <c r="A1947" s="105"/>
      <c r="B1947" s="105"/>
      <c r="D1947" s="97"/>
      <c r="E1947" s="156"/>
      <c r="I1947" s="148"/>
      <c r="J1947" s="148"/>
      <c r="K1947" s="148"/>
      <c r="L1947" s="148"/>
      <c r="M1947" s="148"/>
      <c r="N1947" s="148"/>
      <c r="O1947" s="148"/>
      <c r="AC1947" s="148"/>
      <c r="AD1947" s="94"/>
      <c r="AE1947" s="94"/>
      <c r="AF1947" s="94"/>
      <c r="AG1947" s="94"/>
      <c r="AH1947" s="94"/>
      <c r="AI1947" s="94"/>
      <c r="AJ1947" s="94"/>
      <c r="AK1947" s="94"/>
      <c r="AL1947" s="94"/>
      <c r="AM1947" s="94"/>
      <c r="AN1947" s="94"/>
      <c r="AO1947" s="238"/>
      <c r="AP1947" s="426"/>
      <c r="AQ1947" s="223"/>
    </row>
    <row r="1948" spans="1:43" s="15" customFormat="1">
      <c r="A1948" s="105"/>
      <c r="B1948" s="105"/>
      <c r="D1948" s="97"/>
      <c r="E1948" s="156"/>
      <c r="I1948" s="148"/>
      <c r="J1948" s="148"/>
      <c r="K1948" s="148"/>
      <c r="L1948" s="148"/>
      <c r="M1948" s="148"/>
      <c r="N1948" s="148"/>
      <c r="O1948" s="148"/>
      <c r="AC1948" s="148"/>
      <c r="AD1948" s="94"/>
      <c r="AE1948" s="94"/>
      <c r="AF1948" s="94"/>
      <c r="AG1948" s="94"/>
      <c r="AH1948" s="94"/>
      <c r="AI1948" s="94"/>
      <c r="AJ1948" s="94"/>
      <c r="AK1948" s="94"/>
      <c r="AL1948" s="94"/>
      <c r="AM1948" s="94"/>
      <c r="AN1948" s="94"/>
      <c r="AO1948" s="238"/>
      <c r="AP1948" s="426"/>
      <c r="AQ1948" s="223"/>
    </row>
    <row r="1949" spans="1:43" s="15" customFormat="1">
      <c r="A1949" s="105"/>
      <c r="B1949" s="105"/>
      <c r="D1949" s="97"/>
      <c r="E1949" s="156"/>
      <c r="I1949" s="148"/>
      <c r="J1949" s="148"/>
      <c r="K1949" s="148"/>
      <c r="L1949" s="148"/>
      <c r="M1949" s="148"/>
      <c r="N1949" s="148"/>
      <c r="O1949" s="148"/>
      <c r="AC1949" s="148"/>
      <c r="AD1949" s="94"/>
      <c r="AE1949" s="94"/>
      <c r="AF1949" s="94"/>
      <c r="AG1949" s="94"/>
      <c r="AH1949" s="94"/>
      <c r="AI1949" s="94"/>
      <c r="AJ1949" s="94"/>
      <c r="AK1949" s="94"/>
      <c r="AL1949" s="94"/>
      <c r="AM1949" s="94"/>
      <c r="AN1949" s="94"/>
      <c r="AO1949" s="238"/>
      <c r="AP1949" s="426"/>
      <c r="AQ1949" s="223"/>
    </row>
    <row r="1950" spans="1:43" s="15" customFormat="1">
      <c r="A1950" s="105"/>
      <c r="B1950" s="105"/>
      <c r="D1950" s="97"/>
      <c r="E1950" s="156"/>
      <c r="I1950" s="148"/>
      <c r="J1950" s="148"/>
      <c r="K1950" s="148"/>
      <c r="L1950" s="148"/>
      <c r="M1950" s="148"/>
      <c r="N1950" s="148"/>
      <c r="O1950" s="148"/>
      <c r="AC1950" s="148"/>
      <c r="AD1950" s="94"/>
      <c r="AE1950" s="94"/>
      <c r="AF1950" s="94"/>
      <c r="AG1950" s="94"/>
      <c r="AH1950" s="94"/>
      <c r="AI1950" s="94"/>
      <c r="AJ1950" s="94"/>
      <c r="AK1950" s="94"/>
      <c r="AL1950" s="94"/>
      <c r="AM1950" s="94"/>
      <c r="AN1950" s="94"/>
      <c r="AO1950" s="238"/>
      <c r="AP1950" s="426"/>
      <c r="AQ1950" s="223"/>
    </row>
    <row r="1951" spans="1:43" s="15" customFormat="1">
      <c r="A1951" s="105"/>
      <c r="B1951" s="105"/>
      <c r="D1951" s="97"/>
      <c r="E1951" s="156"/>
      <c r="I1951" s="148"/>
      <c r="J1951" s="148"/>
      <c r="K1951" s="148"/>
      <c r="L1951" s="148"/>
      <c r="M1951" s="148"/>
      <c r="N1951" s="148"/>
      <c r="O1951" s="148"/>
      <c r="AC1951" s="148"/>
      <c r="AD1951" s="94"/>
      <c r="AE1951" s="94"/>
      <c r="AF1951" s="94"/>
      <c r="AG1951" s="94"/>
      <c r="AH1951" s="94"/>
      <c r="AI1951" s="94"/>
      <c r="AJ1951" s="94"/>
      <c r="AK1951" s="94"/>
      <c r="AL1951" s="94"/>
      <c r="AM1951" s="94"/>
      <c r="AN1951" s="94"/>
      <c r="AO1951" s="238"/>
      <c r="AP1951" s="426"/>
      <c r="AQ1951" s="223"/>
    </row>
    <row r="1952" spans="1:43" s="15" customFormat="1">
      <c r="A1952" s="105"/>
      <c r="B1952" s="105"/>
      <c r="D1952" s="97"/>
      <c r="E1952" s="156"/>
      <c r="I1952" s="148"/>
      <c r="J1952" s="148"/>
      <c r="K1952" s="148"/>
      <c r="L1952" s="148"/>
      <c r="M1952" s="148"/>
      <c r="N1952" s="148"/>
      <c r="O1952" s="148"/>
      <c r="AC1952" s="148"/>
      <c r="AD1952" s="94"/>
      <c r="AE1952" s="94"/>
      <c r="AF1952" s="94"/>
      <c r="AG1952" s="94"/>
      <c r="AH1952" s="94"/>
      <c r="AI1952" s="94"/>
      <c r="AJ1952" s="94"/>
      <c r="AK1952" s="94"/>
      <c r="AL1952" s="94"/>
      <c r="AM1952" s="94"/>
      <c r="AN1952" s="94"/>
      <c r="AO1952" s="238"/>
      <c r="AP1952" s="426"/>
      <c r="AQ1952" s="223"/>
    </row>
    <row r="1953" spans="1:43" s="15" customFormat="1">
      <c r="A1953" s="105"/>
      <c r="B1953" s="105"/>
      <c r="D1953" s="97"/>
      <c r="E1953" s="156"/>
      <c r="I1953" s="148"/>
      <c r="J1953" s="148"/>
      <c r="K1953" s="148"/>
      <c r="L1953" s="148"/>
      <c r="M1953" s="148"/>
      <c r="N1953" s="148"/>
      <c r="O1953" s="148"/>
      <c r="AC1953" s="148"/>
      <c r="AD1953" s="94"/>
      <c r="AE1953" s="94"/>
      <c r="AF1953" s="94"/>
      <c r="AG1953" s="94"/>
      <c r="AH1953" s="94"/>
      <c r="AI1953" s="94"/>
      <c r="AJ1953" s="94"/>
      <c r="AK1953" s="94"/>
      <c r="AL1953" s="94"/>
      <c r="AM1953" s="94"/>
      <c r="AN1953" s="94"/>
      <c r="AO1953" s="238"/>
      <c r="AP1953" s="426"/>
      <c r="AQ1953" s="223"/>
    </row>
    <row r="1954" spans="1:43" s="15" customFormat="1">
      <c r="A1954" s="105"/>
      <c r="B1954" s="105"/>
      <c r="D1954" s="97"/>
      <c r="E1954" s="156"/>
      <c r="I1954" s="148"/>
      <c r="J1954" s="148"/>
      <c r="K1954" s="148"/>
      <c r="L1954" s="148"/>
      <c r="M1954" s="148"/>
      <c r="N1954" s="148"/>
      <c r="O1954" s="148"/>
      <c r="AC1954" s="148"/>
      <c r="AD1954" s="94"/>
      <c r="AE1954" s="94"/>
      <c r="AF1954" s="94"/>
      <c r="AG1954" s="94"/>
      <c r="AH1954" s="94"/>
      <c r="AI1954" s="94"/>
      <c r="AJ1954" s="94"/>
      <c r="AK1954" s="94"/>
      <c r="AL1954" s="94"/>
      <c r="AM1954" s="94"/>
      <c r="AN1954" s="94"/>
      <c r="AO1954" s="238"/>
      <c r="AP1954" s="426"/>
      <c r="AQ1954" s="223"/>
    </row>
    <row r="1955" spans="1:43" s="15" customFormat="1">
      <c r="A1955" s="105"/>
      <c r="B1955" s="105"/>
      <c r="D1955" s="97"/>
      <c r="E1955" s="156"/>
      <c r="I1955" s="148"/>
      <c r="J1955" s="148"/>
      <c r="K1955" s="148"/>
      <c r="L1955" s="148"/>
      <c r="M1955" s="148"/>
      <c r="N1955" s="148"/>
      <c r="O1955" s="148"/>
      <c r="AC1955" s="148"/>
      <c r="AD1955" s="94"/>
      <c r="AE1955" s="94"/>
      <c r="AF1955" s="94"/>
      <c r="AG1955" s="94"/>
      <c r="AH1955" s="94"/>
      <c r="AI1955" s="94"/>
      <c r="AJ1955" s="94"/>
      <c r="AK1955" s="94"/>
      <c r="AL1955" s="94"/>
      <c r="AM1955" s="94"/>
      <c r="AN1955" s="94"/>
      <c r="AO1955" s="238"/>
      <c r="AP1955" s="426"/>
      <c r="AQ1955" s="223"/>
    </row>
    <row r="1956" spans="1:43" s="15" customFormat="1">
      <c r="A1956" s="105"/>
      <c r="B1956" s="105"/>
      <c r="D1956" s="97"/>
      <c r="E1956" s="156"/>
      <c r="I1956" s="148"/>
      <c r="J1956" s="148"/>
      <c r="K1956" s="148"/>
      <c r="L1956" s="148"/>
      <c r="M1956" s="148"/>
      <c r="N1956" s="148"/>
      <c r="O1956" s="148"/>
      <c r="AC1956" s="148"/>
      <c r="AD1956" s="94"/>
      <c r="AE1956" s="94"/>
      <c r="AF1956" s="94"/>
      <c r="AG1956" s="94"/>
      <c r="AH1956" s="94"/>
      <c r="AI1956" s="94"/>
      <c r="AJ1956" s="94"/>
      <c r="AK1956" s="94"/>
      <c r="AL1956" s="94"/>
      <c r="AM1956" s="94"/>
      <c r="AN1956" s="94"/>
      <c r="AO1956" s="238"/>
      <c r="AP1956" s="426"/>
      <c r="AQ1956" s="223"/>
    </row>
    <row r="1957" spans="1:43" s="15" customFormat="1">
      <c r="A1957" s="105"/>
      <c r="B1957" s="105"/>
      <c r="D1957" s="97"/>
      <c r="E1957" s="156"/>
      <c r="I1957" s="148"/>
      <c r="J1957" s="148"/>
      <c r="K1957" s="148"/>
      <c r="L1957" s="148"/>
      <c r="M1957" s="148"/>
      <c r="N1957" s="148"/>
      <c r="O1957" s="148"/>
      <c r="AC1957" s="148"/>
      <c r="AD1957" s="94"/>
      <c r="AE1957" s="94"/>
      <c r="AF1957" s="94"/>
      <c r="AG1957" s="94"/>
      <c r="AH1957" s="94"/>
      <c r="AI1957" s="94"/>
      <c r="AJ1957" s="94"/>
      <c r="AK1957" s="94"/>
      <c r="AL1957" s="94"/>
      <c r="AM1957" s="94"/>
      <c r="AN1957" s="94"/>
      <c r="AO1957" s="238"/>
      <c r="AP1957" s="426"/>
      <c r="AQ1957" s="223"/>
    </row>
    <row r="1958" spans="1:43" s="15" customFormat="1">
      <c r="A1958" s="105"/>
      <c r="B1958" s="105"/>
      <c r="D1958" s="97"/>
      <c r="E1958" s="156"/>
      <c r="I1958" s="148"/>
      <c r="J1958" s="148"/>
      <c r="K1958" s="148"/>
      <c r="L1958" s="148"/>
      <c r="M1958" s="148"/>
      <c r="N1958" s="148"/>
      <c r="O1958" s="148"/>
      <c r="AC1958" s="148"/>
      <c r="AD1958" s="94"/>
      <c r="AE1958" s="94"/>
      <c r="AF1958" s="94"/>
      <c r="AG1958" s="94"/>
      <c r="AH1958" s="94"/>
      <c r="AI1958" s="94"/>
      <c r="AJ1958" s="94"/>
      <c r="AK1958" s="94"/>
      <c r="AL1958" s="94"/>
      <c r="AM1958" s="94"/>
      <c r="AN1958" s="94"/>
      <c r="AO1958" s="238"/>
      <c r="AP1958" s="426"/>
      <c r="AQ1958" s="223"/>
    </row>
    <row r="1959" spans="1:43" s="15" customFormat="1">
      <c r="A1959" s="105"/>
      <c r="B1959" s="105"/>
      <c r="D1959" s="97"/>
      <c r="E1959" s="156"/>
      <c r="I1959" s="148"/>
      <c r="J1959" s="148"/>
      <c r="K1959" s="148"/>
      <c r="L1959" s="148"/>
      <c r="M1959" s="148"/>
      <c r="N1959" s="148"/>
      <c r="O1959" s="148"/>
      <c r="AC1959" s="148"/>
      <c r="AD1959" s="94"/>
      <c r="AE1959" s="94"/>
      <c r="AF1959" s="94"/>
      <c r="AG1959" s="94"/>
      <c r="AH1959" s="94"/>
      <c r="AI1959" s="94"/>
      <c r="AJ1959" s="94"/>
      <c r="AK1959" s="94"/>
      <c r="AL1959" s="94"/>
      <c r="AM1959" s="94"/>
      <c r="AN1959" s="94"/>
      <c r="AO1959" s="238"/>
      <c r="AP1959" s="426"/>
      <c r="AQ1959" s="223"/>
    </row>
    <row r="1960" spans="1:43" s="15" customFormat="1">
      <c r="A1960" s="105"/>
      <c r="B1960" s="105"/>
      <c r="D1960" s="97"/>
      <c r="E1960" s="156"/>
      <c r="I1960" s="148"/>
      <c r="J1960" s="148"/>
      <c r="K1960" s="148"/>
      <c r="L1960" s="148"/>
      <c r="M1960" s="148"/>
      <c r="N1960" s="148"/>
      <c r="O1960" s="148"/>
      <c r="AC1960" s="148"/>
      <c r="AD1960" s="94"/>
      <c r="AE1960" s="94"/>
      <c r="AF1960" s="94"/>
      <c r="AG1960" s="94"/>
      <c r="AH1960" s="94"/>
      <c r="AI1960" s="94"/>
      <c r="AJ1960" s="94"/>
      <c r="AK1960" s="94"/>
      <c r="AL1960" s="94"/>
      <c r="AM1960" s="94"/>
      <c r="AN1960" s="94"/>
      <c r="AO1960" s="238"/>
      <c r="AP1960" s="426"/>
      <c r="AQ1960" s="223"/>
    </row>
    <row r="1961" spans="1:43" s="15" customFormat="1">
      <c r="A1961" s="105"/>
      <c r="B1961" s="105"/>
      <c r="D1961" s="97"/>
      <c r="E1961" s="156"/>
      <c r="I1961" s="148"/>
      <c r="J1961" s="148"/>
      <c r="K1961" s="148"/>
      <c r="L1961" s="148"/>
      <c r="M1961" s="148"/>
      <c r="N1961" s="148"/>
      <c r="O1961" s="148"/>
      <c r="AC1961" s="148"/>
      <c r="AD1961" s="94"/>
      <c r="AE1961" s="94"/>
      <c r="AF1961" s="94"/>
      <c r="AG1961" s="94"/>
      <c r="AH1961" s="94"/>
      <c r="AI1961" s="94"/>
      <c r="AJ1961" s="94"/>
      <c r="AK1961" s="94"/>
      <c r="AL1961" s="94"/>
      <c r="AM1961" s="94"/>
      <c r="AN1961" s="94"/>
      <c r="AO1961" s="238"/>
      <c r="AP1961" s="426"/>
      <c r="AQ1961" s="223"/>
    </row>
    <row r="1962" spans="1:43" s="15" customFormat="1">
      <c r="A1962" s="105"/>
      <c r="B1962" s="105"/>
      <c r="D1962" s="97"/>
      <c r="E1962" s="156"/>
      <c r="I1962" s="148"/>
      <c r="J1962" s="148"/>
      <c r="K1962" s="148"/>
      <c r="L1962" s="148"/>
      <c r="M1962" s="148"/>
      <c r="N1962" s="148"/>
      <c r="O1962" s="148"/>
      <c r="AC1962" s="148"/>
      <c r="AD1962" s="94"/>
      <c r="AE1962" s="94"/>
      <c r="AF1962" s="94"/>
      <c r="AG1962" s="94"/>
      <c r="AH1962" s="94"/>
      <c r="AI1962" s="94"/>
      <c r="AJ1962" s="94"/>
      <c r="AK1962" s="94"/>
      <c r="AL1962" s="94"/>
      <c r="AM1962" s="94"/>
      <c r="AN1962" s="94"/>
      <c r="AO1962" s="238"/>
      <c r="AP1962" s="426"/>
      <c r="AQ1962" s="223"/>
    </row>
    <row r="1963" spans="1:43" s="15" customFormat="1">
      <c r="A1963" s="105"/>
      <c r="B1963" s="105"/>
      <c r="D1963" s="97"/>
      <c r="E1963" s="156"/>
      <c r="I1963" s="148"/>
      <c r="J1963" s="148"/>
      <c r="K1963" s="148"/>
      <c r="L1963" s="148"/>
      <c r="M1963" s="148"/>
      <c r="N1963" s="148"/>
      <c r="O1963" s="148"/>
      <c r="AC1963" s="148"/>
      <c r="AD1963" s="94"/>
      <c r="AE1963" s="94"/>
      <c r="AF1963" s="94"/>
      <c r="AG1963" s="94"/>
      <c r="AH1963" s="94"/>
      <c r="AI1963" s="94"/>
      <c r="AJ1963" s="94"/>
      <c r="AK1963" s="94"/>
      <c r="AL1963" s="94"/>
      <c r="AM1963" s="94"/>
      <c r="AN1963" s="94"/>
      <c r="AO1963" s="238"/>
      <c r="AP1963" s="426"/>
      <c r="AQ1963" s="223"/>
    </row>
    <row r="1964" spans="1:43" s="15" customFormat="1">
      <c r="A1964" s="105"/>
      <c r="B1964" s="105"/>
      <c r="D1964" s="97"/>
      <c r="E1964" s="156"/>
      <c r="I1964" s="148"/>
      <c r="J1964" s="148"/>
      <c r="K1964" s="148"/>
      <c r="L1964" s="148"/>
      <c r="M1964" s="148"/>
      <c r="N1964" s="148"/>
      <c r="O1964" s="148"/>
      <c r="AC1964" s="148"/>
      <c r="AD1964" s="94"/>
      <c r="AE1964" s="94"/>
      <c r="AF1964" s="94"/>
      <c r="AG1964" s="94"/>
      <c r="AH1964" s="94"/>
      <c r="AI1964" s="94"/>
      <c r="AJ1964" s="94"/>
      <c r="AK1964" s="94"/>
      <c r="AL1964" s="94"/>
      <c r="AM1964" s="94"/>
      <c r="AN1964" s="94"/>
      <c r="AO1964" s="238"/>
      <c r="AP1964" s="426"/>
      <c r="AQ1964" s="223"/>
    </row>
    <row r="1965" spans="1:43" s="15" customFormat="1">
      <c r="A1965" s="105"/>
      <c r="B1965" s="105"/>
      <c r="D1965" s="97"/>
      <c r="E1965" s="156"/>
      <c r="I1965" s="148"/>
      <c r="J1965" s="148"/>
      <c r="K1965" s="148"/>
      <c r="L1965" s="148"/>
      <c r="M1965" s="148"/>
      <c r="N1965" s="148"/>
      <c r="O1965" s="148"/>
      <c r="AC1965" s="148"/>
      <c r="AD1965" s="94"/>
      <c r="AE1965" s="94"/>
      <c r="AF1965" s="94"/>
      <c r="AG1965" s="94"/>
      <c r="AH1965" s="94"/>
      <c r="AI1965" s="94"/>
      <c r="AJ1965" s="94"/>
      <c r="AK1965" s="94"/>
      <c r="AL1965" s="94"/>
      <c r="AM1965" s="94"/>
      <c r="AN1965" s="94"/>
      <c r="AO1965" s="238"/>
      <c r="AP1965" s="426"/>
      <c r="AQ1965" s="223"/>
    </row>
    <row r="1966" spans="1:43" s="15" customFormat="1">
      <c r="A1966" s="105"/>
      <c r="B1966" s="105"/>
      <c r="D1966" s="97"/>
      <c r="E1966" s="156"/>
      <c r="I1966" s="148"/>
      <c r="J1966" s="148"/>
      <c r="K1966" s="148"/>
      <c r="L1966" s="148"/>
      <c r="M1966" s="148"/>
      <c r="N1966" s="148"/>
      <c r="O1966" s="148"/>
      <c r="AC1966" s="148"/>
      <c r="AD1966" s="94"/>
      <c r="AE1966" s="94"/>
      <c r="AF1966" s="94"/>
      <c r="AG1966" s="94"/>
      <c r="AH1966" s="94"/>
      <c r="AI1966" s="94"/>
      <c r="AJ1966" s="94"/>
      <c r="AK1966" s="94"/>
      <c r="AL1966" s="94"/>
      <c r="AM1966" s="94"/>
      <c r="AN1966" s="94"/>
      <c r="AO1966" s="238"/>
      <c r="AP1966" s="426"/>
      <c r="AQ1966" s="223"/>
    </row>
    <row r="1967" spans="1:43" s="15" customFormat="1">
      <c r="A1967" s="105"/>
      <c r="B1967" s="105"/>
      <c r="D1967" s="97"/>
      <c r="E1967" s="156"/>
      <c r="I1967" s="148"/>
      <c r="J1967" s="148"/>
      <c r="K1967" s="148"/>
      <c r="L1967" s="148"/>
      <c r="M1967" s="148"/>
      <c r="N1967" s="148"/>
      <c r="O1967" s="148"/>
      <c r="AC1967" s="148"/>
      <c r="AD1967" s="94"/>
      <c r="AE1967" s="94"/>
      <c r="AF1967" s="94"/>
      <c r="AG1967" s="94"/>
      <c r="AH1967" s="94"/>
      <c r="AI1967" s="94"/>
      <c r="AJ1967" s="94"/>
      <c r="AK1967" s="94"/>
      <c r="AL1967" s="94"/>
      <c r="AM1967" s="94"/>
      <c r="AN1967" s="94"/>
      <c r="AO1967" s="238"/>
      <c r="AP1967" s="426"/>
      <c r="AQ1967" s="223"/>
    </row>
    <row r="1968" spans="1:43" s="15" customFormat="1">
      <c r="A1968" s="105"/>
      <c r="B1968" s="105"/>
      <c r="D1968" s="97"/>
      <c r="E1968" s="156"/>
      <c r="I1968" s="148"/>
      <c r="J1968" s="148"/>
      <c r="K1968" s="148"/>
      <c r="L1968" s="148"/>
      <c r="M1968" s="148"/>
      <c r="N1968" s="148"/>
      <c r="O1968" s="148"/>
      <c r="AC1968" s="148"/>
      <c r="AD1968" s="94"/>
      <c r="AE1968" s="94"/>
      <c r="AF1968" s="94"/>
      <c r="AG1968" s="94"/>
      <c r="AH1968" s="94"/>
      <c r="AI1968" s="94"/>
      <c r="AJ1968" s="94"/>
      <c r="AK1968" s="94"/>
      <c r="AL1968" s="94"/>
      <c r="AM1968" s="94"/>
      <c r="AN1968" s="94"/>
      <c r="AO1968" s="238"/>
      <c r="AP1968" s="426"/>
      <c r="AQ1968" s="223"/>
    </row>
    <row r="1969" spans="1:43" s="15" customFormat="1">
      <c r="A1969" s="105"/>
      <c r="B1969" s="105"/>
      <c r="D1969" s="97"/>
      <c r="E1969" s="156"/>
      <c r="I1969" s="148"/>
      <c r="J1969" s="148"/>
      <c r="K1969" s="148"/>
      <c r="L1969" s="148"/>
      <c r="M1969" s="148"/>
      <c r="N1969" s="148"/>
      <c r="O1969" s="148"/>
      <c r="AC1969" s="148"/>
      <c r="AD1969" s="94"/>
      <c r="AE1969" s="94"/>
      <c r="AF1969" s="94"/>
      <c r="AG1969" s="94"/>
      <c r="AH1969" s="94"/>
      <c r="AI1969" s="94"/>
      <c r="AJ1969" s="94"/>
      <c r="AK1969" s="94"/>
      <c r="AL1969" s="94"/>
      <c r="AM1969" s="94"/>
      <c r="AN1969" s="94"/>
      <c r="AO1969" s="238"/>
      <c r="AP1969" s="426"/>
      <c r="AQ1969" s="223"/>
    </row>
    <row r="1970" spans="1:43" s="15" customFormat="1">
      <c r="A1970" s="105"/>
      <c r="B1970" s="105"/>
      <c r="D1970" s="97"/>
      <c r="E1970" s="156"/>
      <c r="I1970" s="148"/>
      <c r="J1970" s="148"/>
      <c r="K1970" s="148"/>
      <c r="L1970" s="148"/>
      <c r="M1970" s="148"/>
      <c r="N1970" s="148"/>
      <c r="O1970" s="148"/>
      <c r="AC1970" s="148"/>
      <c r="AD1970" s="94"/>
      <c r="AE1970" s="94"/>
      <c r="AF1970" s="94"/>
      <c r="AG1970" s="94"/>
      <c r="AH1970" s="94"/>
      <c r="AI1970" s="94"/>
      <c r="AJ1970" s="94"/>
      <c r="AK1970" s="94"/>
      <c r="AL1970" s="94"/>
      <c r="AM1970" s="94"/>
      <c r="AN1970" s="94"/>
      <c r="AO1970" s="238"/>
      <c r="AP1970" s="426"/>
      <c r="AQ1970" s="223"/>
    </row>
    <row r="1971" spans="1:43" s="15" customFormat="1">
      <c r="A1971" s="105"/>
      <c r="B1971" s="105"/>
      <c r="D1971" s="97"/>
      <c r="E1971" s="156"/>
      <c r="I1971" s="148"/>
      <c r="J1971" s="148"/>
      <c r="K1971" s="148"/>
      <c r="L1971" s="148"/>
      <c r="M1971" s="148"/>
      <c r="N1971" s="148"/>
      <c r="O1971" s="148"/>
      <c r="AC1971" s="148"/>
      <c r="AD1971" s="94"/>
      <c r="AE1971" s="94"/>
      <c r="AF1971" s="94"/>
      <c r="AG1971" s="94"/>
      <c r="AH1971" s="94"/>
      <c r="AI1971" s="94"/>
      <c r="AJ1971" s="94"/>
      <c r="AK1971" s="94"/>
      <c r="AL1971" s="94"/>
      <c r="AM1971" s="94"/>
      <c r="AN1971" s="94"/>
      <c r="AO1971" s="238"/>
      <c r="AP1971" s="426"/>
      <c r="AQ1971" s="223"/>
    </row>
    <row r="1972" spans="1:43" s="15" customFormat="1">
      <c r="A1972" s="105"/>
      <c r="B1972" s="105"/>
      <c r="D1972" s="97"/>
      <c r="E1972" s="156"/>
      <c r="I1972" s="148"/>
      <c r="J1972" s="148"/>
      <c r="K1972" s="148"/>
      <c r="L1972" s="148"/>
      <c r="M1972" s="148"/>
      <c r="N1972" s="148"/>
      <c r="O1972" s="148"/>
      <c r="AC1972" s="148"/>
      <c r="AD1972" s="94"/>
      <c r="AE1972" s="94"/>
      <c r="AF1972" s="94"/>
      <c r="AG1972" s="94"/>
      <c r="AH1972" s="94"/>
      <c r="AI1972" s="94"/>
      <c r="AJ1972" s="94"/>
      <c r="AK1972" s="94"/>
      <c r="AL1972" s="94"/>
      <c r="AM1972" s="94"/>
      <c r="AN1972" s="94"/>
      <c r="AO1972" s="238"/>
      <c r="AP1972" s="426"/>
      <c r="AQ1972" s="223"/>
    </row>
    <row r="1973" spans="1:43" s="15" customFormat="1">
      <c r="A1973" s="105"/>
      <c r="B1973" s="105"/>
      <c r="D1973" s="97"/>
      <c r="E1973" s="156"/>
      <c r="I1973" s="148"/>
      <c r="J1973" s="148"/>
      <c r="K1973" s="148"/>
      <c r="L1973" s="148"/>
      <c r="M1973" s="148"/>
      <c r="N1973" s="148"/>
      <c r="O1973" s="148"/>
      <c r="AC1973" s="148"/>
      <c r="AD1973" s="94"/>
      <c r="AE1973" s="94"/>
      <c r="AF1973" s="94"/>
      <c r="AG1973" s="94"/>
      <c r="AH1973" s="94"/>
      <c r="AI1973" s="94"/>
      <c r="AJ1973" s="94"/>
      <c r="AK1973" s="94"/>
      <c r="AL1973" s="94"/>
      <c r="AM1973" s="94"/>
      <c r="AN1973" s="94"/>
      <c r="AO1973" s="238"/>
      <c r="AP1973" s="426"/>
      <c r="AQ1973" s="223"/>
    </row>
    <row r="1974" spans="1:43" s="15" customFormat="1">
      <c r="A1974" s="105"/>
      <c r="B1974" s="105"/>
      <c r="D1974" s="97"/>
      <c r="E1974" s="156"/>
      <c r="I1974" s="148"/>
      <c r="J1974" s="148"/>
      <c r="K1974" s="148"/>
      <c r="L1974" s="148"/>
      <c r="M1974" s="148"/>
      <c r="N1974" s="148"/>
      <c r="O1974" s="148"/>
      <c r="AC1974" s="148"/>
      <c r="AD1974" s="94"/>
      <c r="AE1974" s="94"/>
      <c r="AF1974" s="94"/>
      <c r="AG1974" s="94"/>
      <c r="AH1974" s="94"/>
      <c r="AI1974" s="94"/>
      <c r="AJ1974" s="94"/>
      <c r="AK1974" s="94"/>
      <c r="AL1974" s="94"/>
      <c r="AM1974" s="94"/>
      <c r="AN1974" s="94"/>
      <c r="AO1974" s="238"/>
      <c r="AP1974" s="426"/>
      <c r="AQ1974" s="223"/>
    </row>
    <row r="1975" spans="1:43" s="15" customFormat="1">
      <c r="A1975" s="105"/>
      <c r="B1975" s="105"/>
      <c r="D1975" s="97"/>
      <c r="E1975" s="156"/>
      <c r="I1975" s="148"/>
      <c r="J1975" s="148"/>
      <c r="K1975" s="148"/>
      <c r="L1975" s="148"/>
      <c r="M1975" s="148"/>
      <c r="N1975" s="148"/>
      <c r="O1975" s="148"/>
      <c r="AC1975" s="148"/>
      <c r="AD1975" s="94"/>
      <c r="AE1975" s="94"/>
      <c r="AF1975" s="94"/>
      <c r="AG1975" s="94"/>
      <c r="AH1975" s="94"/>
      <c r="AI1975" s="94"/>
      <c r="AJ1975" s="94"/>
      <c r="AK1975" s="94"/>
      <c r="AL1975" s="94"/>
      <c r="AM1975" s="94"/>
      <c r="AN1975" s="94"/>
      <c r="AO1975" s="238"/>
      <c r="AP1975" s="426"/>
      <c r="AQ1975" s="223"/>
    </row>
    <row r="1976" spans="1:43" s="15" customFormat="1">
      <c r="A1976" s="105"/>
      <c r="B1976" s="105"/>
      <c r="D1976" s="97"/>
      <c r="E1976" s="156"/>
      <c r="I1976" s="148"/>
      <c r="J1976" s="148"/>
      <c r="K1976" s="148"/>
      <c r="L1976" s="148"/>
      <c r="M1976" s="148"/>
      <c r="N1976" s="148"/>
      <c r="O1976" s="148"/>
      <c r="AC1976" s="148"/>
      <c r="AD1976" s="94"/>
      <c r="AE1976" s="94"/>
      <c r="AF1976" s="94"/>
      <c r="AG1976" s="94"/>
      <c r="AH1976" s="94"/>
      <c r="AI1976" s="94"/>
      <c r="AJ1976" s="94"/>
      <c r="AK1976" s="94"/>
      <c r="AL1976" s="94"/>
      <c r="AM1976" s="94"/>
      <c r="AN1976" s="94"/>
      <c r="AO1976" s="238"/>
      <c r="AP1976" s="426"/>
      <c r="AQ1976" s="223"/>
    </row>
    <row r="1977" spans="1:43" s="15" customFormat="1">
      <c r="A1977" s="105"/>
      <c r="B1977" s="105"/>
      <c r="D1977" s="97"/>
      <c r="E1977" s="156"/>
      <c r="I1977" s="148"/>
      <c r="J1977" s="148"/>
      <c r="K1977" s="148"/>
      <c r="L1977" s="148"/>
      <c r="M1977" s="148"/>
      <c r="N1977" s="148"/>
      <c r="O1977" s="148"/>
      <c r="AC1977" s="148"/>
      <c r="AD1977" s="94"/>
      <c r="AE1977" s="94"/>
      <c r="AF1977" s="94"/>
      <c r="AG1977" s="94"/>
      <c r="AH1977" s="94"/>
      <c r="AI1977" s="94"/>
      <c r="AJ1977" s="94"/>
      <c r="AK1977" s="94"/>
      <c r="AL1977" s="94"/>
      <c r="AM1977" s="94"/>
      <c r="AN1977" s="94"/>
      <c r="AO1977" s="238"/>
      <c r="AP1977" s="426"/>
      <c r="AQ1977" s="223"/>
    </row>
    <row r="1978" spans="1:43" s="15" customFormat="1">
      <c r="A1978" s="105"/>
      <c r="B1978" s="105"/>
      <c r="D1978" s="97"/>
      <c r="E1978" s="156"/>
      <c r="I1978" s="148"/>
      <c r="J1978" s="148"/>
      <c r="K1978" s="148"/>
      <c r="L1978" s="148"/>
      <c r="M1978" s="148"/>
      <c r="N1978" s="148"/>
      <c r="O1978" s="148"/>
      <c r="AC1978" s="148"/>
      <c r="AD1978" s="94"/>
      <c r="AE1978" s="94"/>
      <c r="AF1978" s="94"/>
      <c r="AG1978" s="94"/>
      <c r="AH1978" s="94"/>
      <c r="AI1978" s="94"/>
      <c r="AJ1978" s="94"/>
      <c r="AK1978" s="94"/>
      <c r="AL1978" s="94"/>
      <c r="AM1978" s="94"/>
      <c r="AN1978" s="94"/>
      <c r="AO1978" s="238"/>
      <c r="AP1978" s="426"/>
      <c r="AQ1978" s="223"/>
    </row>
    <row r="1979" spans="1:43" s="15" customFormat="1">
      <c r="A1979" s="105"/>
      <c r="B1979" s="105"/>
      <c r="D1979" s="97"/>
      <c r="E1979" s="156"/>
      <c r="I1979" s="148"/>
      <c r="J1979" s="148"/>
      <c r="K1979" s="148"/>
      <c r="L1979" s="148"/>
      <c r="M1979" s="148"/>
      <c r="N1979" s="148"/>
      <c r="O1979" s="148"/>
      <c r="AC1979" s="148"/>
      <c r="AD1979" s="94"/>
      <c r="AE1979" s="94"/>
      <c r="AF1979" s="94"/>
      <c r="AG1979" s="94"/>
      <c r="AH1979" s="94"/>
      <c r="AI1979" s="94"/>
      <c r="AJ1979" s="94"/>
      <c r="AK1979" s="94"/>
      <c r="AL1979" s="94"/>
      <c r="AM1979" s="94"/>
      <c r="AN1979" s="94"/>
      <c r="AO1979" s="238"/>
      <c r="AP1979" s="426"/>
      <c r="AQ1979" s="223"/>
    </row>
    <row r="1980" spans="1:43" s="15" customFormat="1">
      <c r="A1980" s="105"/>
      <c r="B1980" s="105"/>
      <c r="D1980" s="97"/>
      <c r="E1980" s="156"/>
      <c r="I1980" s="148"/>
      <c r="J1980" s="148"/>
      <c r="K1980" s="148"/>
      <c r="L1980" s="148"/>
      <c r="M1980" s="148"/>
      <c r="N1980" s="148"/>
      <c r="O1980" s="148"/>
      <c r="AC1980" s="148"/>
      <c r="AD1980" s="94"/>
      <c r="AE1980" s="94"/>
      <c r="AF1980" s="94"/>
      <c r="AG1980" s="94"/>
      <c r="AH1980" s="94"/>
      <c r="AI1980" s="94"/>
      <c r="AJ1980" s="94"/>
      <c r="AK1980" s="94"/>
      <c r="AL1980" s="94"/>
      <c r="AM1980" s="94"/>
      <c r="AN1980" s="94"/>
      <c r="AO1980" s="238"/>
      <c r="AP1980" s="426"/>
      <c r="AQ1980" s="223"/>
    </row>
    <row r="1981" spans="1:43" s="15" customFormat="1">
      <c r="A1981" s="105"/>
      <c r="B1981" s="105"/>
      <c r="D1981" s="97"/>
      <c r="E1981" s="156"/>
      <c r="I1981" s="148"/>
      <c r="J1981" s="148"/>
      <c r="K1981" s="148"/>
      <c r="L1981" s="148"/>
      <c r="M1981" s="148"/>
      <c r="N1981" s="148"/>
      <c r="O1981" s="148"/>
      <c r="AC1981" s="148"/>
      <c r="AD1981" s="94"/>
      <c r="AE1981" s="94"/>
      <c r="AF1981" s="94"/>
      <c r="AG1981" s="94"/>
      <c r="AH1981" s="94"/>
      <c r="AI1981" s="94"/>
      <c r="AJ1981" s="94"/>
      <c r="AK1981" s="94"/>
      <c r="AL1981" s="94"/>
      <c r="AM1981" s="94"/>
      <c r="AN1981" s="94"/>
      <c r="AO1981" s="238"/>
      <c r="AP1981" s="426"/>
      <c r="AQ1981" s="223"/>
    </row>
    <row r="1982" spans="1:43" s="15" customFormat="1">
      <c r="A1982" s="105"/>
      <c r="B1982" s="105"/>
      <c r="D1982" s="97"/>
      <c r="E1982" s="156"/>
      <c r="I1982" s="148"/>
      <c r="J1982" s="148"/>
      <c r="K1982" s="148"/>
      <c r="L1982" s="148"/>
      <c r="M1982" s="148"/>
      <c r="N1982" s="148"/>
      <c r="O1982" s="148"/>
      <c r="AC1982" s="148"/>
      <c r="AD1982" s="94"/>
      <c r="AE1982" s="94"/>
      <c r="AF1982" s="94"/>
      <c r="AG1982" s="94"/>
      <c r="AH1982" s="94"/>
      <c r="AI1982" s="94"/>
      <c r="AJ1982" s="94"/>
      <c r="AK1982" s="94"/>
      <c r="AL1982" s="94"/>
      <c r="AM1982" s="94"/>
      <c r="AN1982" s="94"/>
      <c r="AO1982" s="238"/>
      <c r="AP1982" s="426"/>
      <c r="AQ1982" s="223"/>
    </row>
    <row r="1983" spans="1:43" s="15" customFormat="1">
      <c r="A1983" s="105"/>
      <c r="B1983" s="105"/>
      <c r="D1983" s="97"/>
      <c r="E1983" s="156"/>
      <c r="I1983" s="148"/>
      <c r="J1983" s="148"/>
      <c r="K1983" s="148"/>
      <c r="L1983" s="148"/>
      <c r="M1983" s="148"/>
      <c r="N1983" s="148"/>
      <c r="O1983" s="148"/>
      <c r="AC1983" s="148"/>
      <c r="AD1983" s="94"/>
      <c r="AE1983" s="94"/>
      <c r="AF1983" s="94"/>
      <c r="AG1983" s="94"/>
      <c r="AH1983" s="94"/>
      <c r="AI1983" s="94"/>
      <c r="AJ1983" s="94"/>
      <c r="AK1983" s="94"/>
      <c r="AL1983" s="94"/>
      <c r="AM1983" s="94"/>
      <c r="AN1983" s="94"/>
      <c r="AO1983" s="238"/>
      <c r="AP1983" s="426"/>
      <c r="AQ1983" s="223"/>
    </row>
    <row r="1984" spans="1:43" s="15" customFormat="1">
      <c r="A1984" s="105"/>
      <c r="B1984" s="105"/>
      <c r="D1984" s="97"/>
      <c r="E1984" s="156"/>
      <c r="I1984" s="148"/>
      <c r="J1984" s="148"/>
      <c r="K1984" s="148"/>
      <c r="L1984" s="148"/>
      <c r="M1984" s="148"/>
      <c r="N1984" s="148"/>
      <c r="O1984" s="148"/>
      <c r="AC1984" s="148"/>
      <c r="AD1984" s="94"/>
      <c r="AE1984" s="94"/>
      <c r="AF1984" s="94"/>
      <c r="AG1984" s="94"/>
      <c r="AH1984" s="94"/>
      <c r="AI1984" s="94"/>
      <c r="AJ1984" s="94"/>
      <c r="AK1984" s="94"/>
      <c r="AL1984" s="94"/>
      <c r="AM1984" s="94"/>
      <c r="AN1984" s="94"/>
      <c r="AO1984" s="238"/>
      <c r="AP1984" s="426"/>
      <c r="AQ1984" s="223"/>
    </row>
    <row r="1985" spans="1:43" s="15" customFormat="1">
      <c r="A1985" s="105"/>
      <c r="B1985" s="105"/>
      <c r="D1985" s="97"/>
      <c r="E1985" s="156"/>
      <c r="I1985" s="148"/>
      <c r="J1985" s="148"/>
      <c r="K1985" s="148"/>
      <c r="L1985" s="148"/>
      <c r="M1985" s="148"/>
      <c r="N1985" s="148"/>
      <c r="O1985" s="148"/>
      <c r="AC1985" s="148"/>
      <c r="AD1985" s="94"/>
      <c r="AE1985" s="94"/>
      <c r="AF1985" s="94"/>
      <c r="AG1985" s="94"/>
      <c r="AH1985" s="94"/>
      <c r="AI1985" s="94"/>
      <c r="AJ1985" s="94"/>
      <c r="AK1985" s="94"/>
      <c r="AL1985" s="94"/>
      <c r="AM1985" s="94"/>
      <c r="AN1985" s="94"/>
      <c r="AO1985" s="238"/>
      <c r="AP1985" s="426"/>
      <c r="AQ1985" s="223"/>
    </row>
    <row r="1986" spans="1:43" s="15" customFormat="1">
      <c r="A1986" s="105"/>
      <c r="B1986" s="105"/>
      <c r="D1986" s="97"/>
      <c r="E1986" s="156"/>
      <c r="I1986" s="148"/>
      <c r="J1986" s="148"/>
      <c r="K1986" s="148"/>
      <c r="L1986" s="148"/>
      <c r="M1986" s="148"/>
      <c r="N1986" s="148"/>
      <c r="O1986" s="148"/>
      <c r="AC1986" s="148"/>
      <c r="AD1986" s="94"/>
      <c r="AE1986" s="94"/>
      <c r="AF1986" s="94"/>
      <c r="AG1986" s="94"/>
      <c r="AH1986" s="94"/>
      <c r="AI1986" s="94"/>
      <c r="AJ1986" s="94"/>
      <c r="AK1986" s="94"/>
      <c r="AL1986" s="94"/>
      <c r="AM1986" s="94"/>
      <c r="AN1986" s="94"/>
      <c r="AO1986" s="238"/>
      <c r="AP1986" s="426"/>
      <c r="AQ1986" s="223"/>
    </row>
    <row r="1987" spans="1:43" s="15" customFormat="1">
      <c r="A1987" s="105"/>
      <c r="B1987" s="105"/>
      <c r="D1987" s="97"/>
      <c r="E1987" s="156"/>
      <c r="I1987" s="148"/>
      <c r="J1987" s="148"/>
      <c r="K1987" s="148"/>
      <c r="L1987" s="148"/>
      <c r="M1987" s="148"/>
      <c r="N1987" s="148"/>
      <c r="O1987" s="148"/>
      <c r="AC1987" s="148"/>
      <c r="AD1987" s="94"/>
      <c r="AE1987" s="94"/>
      <c r="AF1987" s="94"/>
      <c r="AG1987" s="94"/>
      <c r="AH1987" s="94"/>
      <c r="AI1987" s="94"/>
      <c r="AJ1987" s="94"/>
      <c r="AK1987" s="94"/>
      <c r="AL1987" s="94"/>
      <c r="AM1987" s="94"/>
      <c r="AN1987" s="94"/>
      <c r="AO1987" s="238"/>
      <c r="AP1987" s="426"/>
      <c r="AQ1987" s="223"/>
    </row>
    <row r="1988" spans="1:43" s="15" customFormat="1">
      <c r="A1988" s="105"/>
      <c r="B1988" s="105"/>
      <c r="D1988" s="97"/>
      <c r="E1988" s="156"/>
      <c r="I1988" s="148"/>
      <c r="J1988" s="148"/>
      <c r="K1988" s="148"/>
      <c r="L1988" s="148"/>
      <c r="M1988" s="148"/>
      <c r="N1988" s="148"/>
      <c r="O1988" s="148"/>
      <c r="AC1988" s="148"/>
      <c r="AD1988" s="94"/>
      <c r="AE1988" s="94"/>
      <c r="AF1988" s="94"/>
      <c r="AG1988" s="94"/>
      <c r="AH1988" s="94"/>
      <c r="AI1988" s="94"/>
      <c r="AJ1988" s="94"/>
      <c r="AK1988" s="94"/>
      <c r="AL1988" s="94"/>
      <c r="AM1988" s="94"/>
      <c r="AN1988" s="94"/>
      <c r="AO1988" s="238"/>
      <c r="AP1988" s="426"/>
      <c r="AQ1988" s="223"/>
    </row>
    <row r="1989" spans="1:43" s="15" customFormat="1">
      <c r="A1989" s="105"/>
      <c r="B1989" s="105"/>
      <c r="D1989" s="97"/>
      <c r="E1989" s="156"/>
      <c r="I1989" s="148"/>
      <c r="J1989" s="148"/>
      <c r="K1989" s="148"/>
      <c r="L1989" s="148"/>
      <c r="M1989" s="148"/>
      <c r="N1989" s="148"/>
      <c r="O1989" s="148"/>
      <c r="AC1989" s="148"/>
      <c r="AD1989" s="94"/>
      <c r="AE1989" s="94"/>
      <c r="AF1989" s="94"/>
      <c r="AG1989" s="94"/>
      <c r="AH1989" s="94"/>
      <c r="AI1989" s="94"/>
      <c r="AJ1989" s="94"/>
      <c r="AK1989" s="94"/>
      <c r="AL1989" s="94"/>
      <c r="AM1989" s="94"/>
      <c r="AN1989" s="94"/>
      <c r="AO1989" s="238"/>
      <c r="AP1989" s="426"/>
      <c r="AQ1989" s="223"/>
    </row>
    <row r="1990" spans="1:43" s="15" customFormat="1">
      <c r="A1990" s="105"/>
      <c r="B1990" s="105"/>
      <c r="D1990" s="97"/>
      <c r="E1990" s="156"/>
      <c r="I1990" s="148"/>
      <c r="J1990" s="148"/>
      <c r="K1990" s="148"/>
      <c r="L1990" s="148"/>
      <c r="M1990" s="148"/>
      <c r="N1990" s="148"/>
      <c r="O1990" s="148"/>
      <c r="AC1990" s="148"/>
      <c r="AD1990" s="94"/>
      <c r="AE1990" s="94"/>
      <c r="AF1990" s="94"/>
      <c r="AG1990" s="94"/>
      <c r="AH1990" s="94"/>
      <c r="AI1990" s="94"/>
      <c r="AJ1990" s="94"/>
      <c r="AK1990" s="94"/>
      <c r="AL1990" s="94"/>
      <c r="AM1990" s="94"/>
      <c r="AN1990" s="94"/>
      <c r="AO1990" s="238"/>
      <c r="AP1990" s="426"/>
      <c r="AQ1990" s="223"/>
    </row>
    <row r="1991" spans="1:43" s="15" customFormat="1">
      <c r="A1991" s="105"/>
      <c r="B1991" s="105"/>
      <c r="D1991" s="97"/>
      <c r="E1991" s="156"/>
      <c r="I1991" s="148"/>
      <c r="J1991" s="148"/>
      <c r="K1991" s="148"/>
      <c r="L1991" s="148"/>
      <c r="M1991" s="148"/>
      <c r="N1991" s="148"/>
      <c r="O1991" s="148"/>
      <c r="AC1991" s="148"/>
      <c r="AD1991" s="94"/>
      <c r="AE1991" s="94"/>
      <c r="AF1991" s="94"/>
      <c r="AG1991" s="94"/>
      <c r="AH1991" s="94"/>
      <c r="AI1991" s="94"/>
      <c r="AJ1991" s="94"/>
      <c r="AK1991" s="94"/>
      <c r="AL1991" s="94"/>
      <c r="AM1991" s="94"/>
      <c r="AN1991" s="94"/>
      <c r="AO1991" s="238"/>
      <c r="AP1991" s="426"/>
      <c r="AQ1991" s="223"/>
    </row>
    <row r="1992" spans="1:43" s="15" customFormat="1">
      <c r="A1992" s="105"/>
      <c r="B1992" s="105"/>
      <c r="D1992" s="97"/>
      <c r="E1992" s="156"/>
      <c r="I1992" s="148"/>
      <c r="J1992" s="148"/>
      <c r="K1992" s="148"/>
      <c r="L1992" s="148"/>
      <c r="M1992" s="148"/>
      <c r="N1992" s="148"/>
      <c r="O1992" s="148"/>
      <c r="AC1992" s="148"/>
      <c r="AD1992" s="94"/>
      <c r="AE1992" s="94"/>
      <c r="AF1992" s="94"/>
      <c r="AG1992" s="94"/>
      <c r="AH1992" s="94"/>
      <c r="AI1992" s="94"/>
      <c r="AJ1992" s="94"/>
      <c r="AK1992" s="94"/>
      <c r="AL1992" s="94"/>
      <c r="AM1992" s="94"/>
      <c r="AN1992" s="94"/>
      <c r="AO1992" s="238"/>
      <c r="AP1992" s="426"/>
      <c r="AQ1992" s="223"/>
    </row>
    <row r="1993" spans="1:43" s="15" customFormat="1">
      <c r="A1993" s="105"/>
      <c r="B1993" s="105"/>
      <c r="D1993" s="97"/>
      <c r="E1993" s="156"/>
      <c r="I1993" s="148"/>
      <c r="J1993" s="148"/>
      <c r="K1993" s="148"/>
      <c r="L1993" s="148"/>
      <c r="M1993" s="148"/>
      <c r="N1993" s="148"/>
      <c r="O1993" s="148"/>
      <c r="AC1993" s="148"/>
      <c r="AD1993" s="94"/>
      <c r="AE1993" s="94"/>
      <c r="AF1993" s="94"/>
      <c r="AG1993" s="94"/>
      <c r="AH1993" s="94"/>
      <c r="AI1993" s="94"/>
      <c r="AJ1993" s="94"/>
      <c r="AK1993" s="94"/>
      <c r="AL1993" s="94"/>
      <c r="AM1993" s="94"/>
      <c r="AN1993" s="94"/>
      <c r="AO1993" s="238"/>
      <c r="AP1993" s="426"/>
      <c r="AQ1993" s="223"/>
    </row>
    <row r="1994" spans="1:43" s="15" customFormat="1">
      <c r="A1994" s="105"/>
      <c r="B1994" s="105"/>
      <c r="D1994" s="97"/>
      <c r="E1994" s="156"/>
      <c r="I1994" s="148"/>
      <c r="J1994" s="148"/>
      <c r="K1994" s="148"/>
      <c r="L1994" s="148"/>
      <c r="M1994" s="148"/>
      <c r="N1994" s="148"/>
      <c r="O1994" s="148"/>
      <c r="AC1994" s="148"/>
      <c r="AD1994" s="94"/>
      <c r="AE1994" s="94"/>
      <c r="AF1994" s="94"/>
      <c r="AG1994" s="94"/>
      <c r="AH1994" s="94"/>
      <c r="AI1994" s="94"/>
      <c r="AJ1994" s="94"/>
      <c r="AK1994" s="94"/>
      <c r="AL1994" s="94"/>
      <c r="AM1994" s="94"/>
      <c r="AN1994" s="94"/>
      <c r="AO1994" s="238"/>
      <c r="AP1994" s="426"/>
      <c r="AQ1994" s="223"/>
    </row>
    <row r="1995" spans="1:43" s="15" customFormat="1">
      <c r="A1995" s="105"/>
      <c r="B1995" s="105"/>
      <c r="D1995" s="97"/>
      <c r="E1995" s="156"/>
      <c r="I1995" s="148"/>
      <c r="J1995" s="148"/>
      <c r="K1995" s="148"/>
      <c r="L1995" s="148"/>
      <c r="M1995" s="148"/>
      <c r="N1995" s="148"/>
      <c r="O1995" s="148"/>
      <c r="AC1995" s="148"/>
      <c r="AD1995" s="94"/>
      <c r="AE1995" s="94"/>
      <c r="AF1995" s="94"/>
      <c r="AG1995" s="94"/>
      <c r="AH1995" s="94"/>
      <c r="AI1995" s="94"/>
      <c r="AJ1995" s="94"/>
      <c r="AK1995" s="94"/>
      <c r="AL1995" s="94"/>
      <c r="AM1995" s="94"/>
      <c r="AN1995" s="94"/>
      <c r="AO1995" s="238"/>
      <c r="AP1995" s="426"/>
      <c r="AQ1995" s="223"/>
    </row>
    <row r="1996" spans="1:43" s="15" customFormat="1">
      <c r="A1996" s="105"/>
      <c r="B1996" s="105"/>
      <c r="D1996" s="97"/>
      <c r="E1996" s="156"/>
      <c r="I1996" s="148"/>
      <c r="J1996" s="148"/>
      <c r="K1996" s="148"/>
      <c r="L1996" s="148"/>
      <c r="M1996" s="148"/>
      <c r="N1996" s="148"/>
      <c r="O1996" s="148"/>
      <c r="AC1996" s="148"/>
      <c r="AD1996" s="94"/>
      <c r="AE1996" s="94"/>
      <c r="AF1996" s="94"/>
      <c r="AG1996" s="94"/>
      <c r="AH1996" s="94"/>
      <c r="AI1996" s="94"/>
      <c r="AJ1996" s="94"/>
      <c r="AK1996" s="94"/>
      <c r="AL1996" s="94"/>
      <c r="AM1996" s="94"/>
      <c r="AN1996" s="94"/>
      <c r="AO1996" s="238"/>
      <c r="AP1996" s="426"/>
      <c r="AQ1996" s="223"/>
    </row>
    <row r="1997" spans="1:43" s="15" customFormat="1">
      <c r="A1997" s="105"/>
      <c r="B1997" s="105"/>
      <c r="D1997" s="97"/>
      <c r="E1997" s="156"/>
      <c r="I1997" s="148"/>
      <c r="J1997" s="148"/>
      <c r="K1997" s="148"/>
      <c r="L1997" s="148"/>
      <c r="M1997" s="148"/>
      <c r="N1997" s="148"/>
      <c r="O1997" s="148"/>
      <c r="AC1997" s="148"/>
      <c r="AD1997" s="94"/>
      <c r="AE1997" s="94"/>
      <c r="AF1997" s="94"/>
      <c r="AG1997" s="94"/>
      <c r="AH1997" s="94"/>
      <c r="AI1997" s="94"/>
      <c r="AJ1997" s="94"/>
      <c r="AK1997" s="94"/>
      <c r="AL1997" s="94"/>
      <c r="AM1997" s="94"/>
      <c r="AN1997" s="94"/>
      <c r="AO1997" s="238"/>
      <c r="AP1997" s="426"/>
      <c r="AQ1997" s="223"/>
    </row>
    <row r="1998" spans="1:43" s="15" customFormat="1">
      <c r="A1998" s="105"/>
      <c r="B1998" s="105"/>
      <c r="D1998" s="97"/>
      <c r="E1998" s="156"/>
      <c r="I1998" s="148"/>
      <c r="J1998" s="148"/>
      <c r="K1998" s="148"/>
      <c r="L1998" s="148"/>
      <c r="M1998" s="148"/>
      <c r="N1998" s="148"/>
      <c r="O1998" s="148"/>
      <c r="AC1998" s="148"/>
      <c r="AD1998" s="94"/>
      <c r="AE1998" s="94"/>
      <c r="AF1998" s="94"/>
      <c r="AG1998" s="94"/>
      <c r="AH1998" s="94"/>
      <c r="AI1998" s="94"/>
      <c r="AJ1998" s="94"/>
      <c r="AK1998" s="94"/>
      <c r="AL1998" s="94"/>
      <c r="AM1998" s="94"/>
      <c r="AN1998" s="94"/>
      <c r="AO1998" s="238"/>
      <c r="AP1998" s="426"/>
      <c r="AQ1998" s="223"/>
    </row>
    <row r="1999" spans="1:43" s="15" customFormat="1">
      <c r="A1999" s="105"/>
      <c r="B1999" s="105"/>
      <c r="D1999" s="97"/>
      <c r="E1999" s="156"/>
      <c r="I1999" s="148"/>
      <c r="J1999" s="148"/>
      <c r="K1999" s="148"/>
      <c r="L1999" s="148"/>
      <c r="M1999" s="148"/>
      <c r="N1999" s="148"/>
      <c r="O1999" s="148"/>
      <c r="AC1999" s="148"/>
      <c r="AD1999" s="94"/>
      <c r="AE1999" s="94"/>
      <c r="AF1999" s="94"/>
      <c r="AG1999" s="94"/>
      <c r="AH1999" s="94"/>
      <c r="AI1999" s="94"/>
      <c r="AJ1999" s="94"/>
      <c r="AK1999" s="94"/>
      <c r="AL1999" s="94"/>
      <c r="AM1999" s="94"/>
      <c r="AN1999" s="94"/>
      <c r="AO1999" s="238"/>
      <c r="AP1999" s="426"/>
      <c r="AQ1999" s="223"/>
    </row>
    <row r="2000" spans="1:43" s="15" customFormat="1">
      <c r="A2000" s="105"/>
      <c r="B2000" s="105"/>
      <c r="D2000" s="97"/>
      <c r="E2000" s="156"/>
      <c r="I2000" s="148"/>
      <c r="J2000" s="148"/>
      <c r="K2000" s="148"/>
      <c r="L2000" s="148"/>
      <c r="M2000" s="148"/>
      <c r="N2000" s="148"/>
      <c r="O2000" s="148"/>
      <c r="AC2000" s="148"/>
      <c r="AD2000" s="94"/>
      <c r="AE2000" s="94"/>
      <c r="AF2000" s="94"/>
      <c r="AG2000" s="94"/>
      <c r="AH2000" s="94"/>
      <c r="AI2000" s="94"/>
      <c r="AJ2000" s="94"/>
      <c r="AK2000" s="94"/>
      <c r="AL2000" s="94"/>
      <c r="AM2000" s="94"/>
      <c r="AN2000" s="94"/>
      <c r="AO2000" s="238"/>
      <c r="AP2000" s="426"/>
      <c r="AQ2000" s="223"/>
    </row>
    <row r="2001" spans="1:43" s="15" customFormat="1">
      <c r="A2001" s="105"/>
      <c r="B2001" s="105"/>
      <c r="D2001" s="97"/>
      <c r="E2001" s="156"/>
      <c r="I2001" s="148"/>
      <c r="J2001" s="148"/>
      <c r="K2001" s="148"/>
      <c r="L2001" s="148"/>
      <c r="M2001" s="148"/>
      <c r="N2001" s="148"/>
      <c r="O2001" s="148"/>
      <c r="AC2001" s="148"/>
      <c r="AD2001" s="94"/>
      <c r="AE2001" s="94"/>
      <c r="AF2001" s="94"/>
      <c r="AG2001" s="94"/>
      <c r="AH2001" s="94"/>
      <c r="AI2001" s="94"/>
      <c r="AJ2001" s="94"/>
      <c r="AK2001" s="94"/>
      <c r="AL2001" s="94"/>
      <c r="AM2001" s="94"/>
      <c r="AN2001" s="94"/>
      <c r="AO2001" s="238"/>
      <c r="AP2001" s="426"/>
      <c r="AQ2001" s="223"/>
    </row>
    <row r="2002" spans="1:43" s="15" customFormat="1">
      <c r="A2002" s="105"/>
      <c r="B2002" s="105"/>
      <c r="D2002" s="97"/>
      <c r="E2002" s="156"/>
      <c r="I2002" s="148"/>
      <c r="J2002" s="148"/>
      <c r="K2002" s="148"/>
      <c r="L2002" s="148"/>
      <c r="M2002" s="148"/>
      <c r="N2002" s="148"/>
      <c r="O2002" s="148"/>
      <c r="AC2002" s="148"/>
      <c r="AD2002" s="94"/>
      <c r="AE2002" s="94"/>
      <c r="AF2002" s="94"/>
      <c r="AG2002" s="94"/>
      <c r="AH2002" s="94"/>
      <c r="AI2002" s="94"/>
      <c r="AJ2002" s="94"/>
      <c r="AK2002" s="94"/>
      <c r="AL2002" s="94"/>
      <c r="AM2002" s="94"/>
      <c r="AN2002" s="94"/>
      <c r="AO2002" s="238"/>
      <c r="AP2002" s="426"/>
      <c r="AQ2002" s="223"/>
    </row>
    <row r="2003" spans="1:43" s="15" customFormat="1">
      <c r="A2003" s="105"/>
      <c r="B2003" s="105"/>
      <c r="D2003" s="97"/>
      <c r="E2003" s="156"/>
      <c r="I2003" s="148"/>
      <c r="J2003" s="148"/>
      <c r="K2003" s="148"/>
      <c r="L2003" s="148"/>
      <c r="M2003" s="148"/>
      <c r="N2003" s="148"/>
      <c r="O2003" s="148"/>
      <c r="AC2003" s="148"/>
      <c r="AD2003" s="94"/>
      <c r="AE2003" s="94"/>
      <c r="AF2003" s="94"/>
      <c r="AG2003" s="94"/>
      <c r="AH2003" s="94"/>
      <c r="AI2003" s="94"/>
      <c r="AJ2003" s="94"/>
      <c r="AK2003" s="94"/>
      <c r="AL2003" s="94"/>
      <c r="AM2003" s="94"/>
      <c r="AN2003" s="94"/>
      <c r="AO2003" s="238"/>
      <c r="AP2003" s="426"/>
      <c r="AQ2003" s="223"/>
    </row>
    <row r="2004" spans="1:43" s="15" customFormat="1">
      <c r="A2004" s="105"/>
      <c r="B2004" s="105"/>
      <c r="D2004" s="97"/>
      <c r="E2004" s="156"/>
      <c r="I2004" s="148"/>
      <c r="J2004" s="148"/>
      <c r="K2004" s="148"/>
      <c r="L2004" s="148"/>
      <c r="M2004" s="148"/>
      <c r="N2004" s="148"/>
      <c r="O2004" s="148"/>
      <c r="AC2004" s="148"/>
      <c r="AD2004" s="94"/>
      <c r="AE2004" s="94"/>
      <c r="AF2004" s="94"/>
      <c r="AG2004" s="94"/>
      <c r="AH2004" s="94"/>
      <c r="AI2004" s="94"/>
      <c r="AJ2004" s="94"/>
      <c r="AK2004" s="94"/>
      <c r="AL2004" s="94"/>
      <c r="AM2004" s="94"/>
      <c r="AN2004" s="94"/>
      <c r="AO2004" s="238"/>
      <c r="AP2004" s="426"/>
      <c r="AQ2004" s="223"/>
    </row>
    <row r="2005" spans="1:43" s="15" customFormat="1">
      <c r="A2005" s="105"/>
      <c r="B2005" s="105"/>
      <c r="D2005" s="97"/>
      <c r="E2005" s="156"/>
      <c r="I2005" s="148"/>
      <c r="J2005" s="148"/>
      <c r="K2005" s="148"/>
      <c r="L2005" s="148"/>
      <c r="M2005" s="148"/>
      <c r="N2005" s="148"/>
      <c r="O2005" s="148"/>
      <c r="AC2005" s="148"/>
      <c r="AD2005" s="94"/>
      <c r="AE2005" s="94"/>
      <c r="AF2005" s="94"/>
      <c r="AG2005" s="94"/>
      <c r="AH2005" s="94"/>
      <c r="AI2005" s="94"/>
      <c r="AJ2005" s="94"/>
      <c r="AK2005" s="94"/>
      <c r="AL2005" s="94"/>
      <c r="AM2005" s="94"/>
      <c r="AN2005" s="94"/>
      <c r="AO2005" s="238"/>
      <c r="AP2005" s="426"/>
      <c r="AQ2005" s="223"/>
    </row>
    <row r="2006" spans="1:43" s="15" customFormat="1">
      <c r="A2006" s="105"/>
      <c r="B2006" s="105"/>
      <c r="D2006" s="97"/>
      <c r="E2006" s="156"/>
      <c r="I2006" s="148"/>
      <c r="J2006" s="148"/>
      <c r="K2006" s="148"/>
      <c r="L2006" s="148"/>
      <c r="M2006" s="148"/>
      <c r="N2006" s="148"/>
      <c r="O2006" s="148"/>
      <c r="AC2006" s="148"/>
      <c r="AD2006" s="94"/>
      <c r="AE2006" s="94"/>
      <c r="AF2006" s="94"/>
      <c r="AG2006" s="94"/>
      <c r="AH2006" s="94"/>
      <c r="AI2006" s="94"/>
      <c r="AJ2006" s="94"/>
      <c r="AK2006" s="94"/>
      <c r="AL2006" s="94"/>
      <c r="AM2006" s="94"/>
      <c r="AN2006" s="94"/>
      <c r="AO2006" s="238"/>
      <c r="AP2006" s="426"/>
      <c r="AQ2006" s="223"/>
    </row>
    <row r="2007" spans="1:43" s="15" customFormat="1">
      <c r="A2007" s="105"/>
      <c r="B2007" s="105"/>
      <c r="D2007" s="97"/>
      <c r="E2007" s="156"/>
      <c r="I2007" s="148"/>
      <c r="J2007" s="148"/>
      <c r="K2007" s="148"/>
      <c r="L2007" s="148"/>
      <c r="M2007" s="148"/>
      <c r="N2007" s="148"/>
      <c r="O2007" s="148"/>
      <c r="AC2007" s="148"/>
      <c r="AD2007" s="94"/>
      <c r="AE2007" s="94"/>
      <c r="AF2007" s="94"/>
      <c r="AG2007" s="94"/>
      <c r="AH2007" s="94"/>
      <c r="AI2007" s="94"/>
      <c r="AJ2007" s="94"/>
      <c r="AK2007" s="94"/>
      <c r="AL2007" s="94"/>
      <c r="AM2007" s="94"/>
      <c r="AN2007" s="94"/>
      <c r="AO2007" s="238"/>
      <c r="AP2007" s="426"/>
      <c r="AQ2007" s="223"/>
    </row>
    <row r="2008" spans="1:43" s="15" customFormat="1">
      <c r="A2008" s="105"/>
      <c r="B2008" s="105"/>
      <c r="D2008" s="97"/>
      <c r="E2008" s="156"/>
      <c r="I2008" s="148"/>
      <c r="J2008" s="148"/>
      <c r="K2008" s="148"/>
      <c r="L2008" s="148"/>
      <c r="M2008" s="148"/>
      <c r="N2008" s="148"/>
      <c r="O2008" s="148"/>
      <c r="AC2008" s="148"/>
      <c r="AD2008" s="94"/>
      <c r="AE2008" s="94"/>
      <c r="AF2008" s="94"/>
      <c r="AG2008" s="94"/>
      <c r="AH2008" s="94"/>
      <c r="AI2008" s="94"/>
      <c r="AJ2008" s="94"/>
      <c r="AK2008" s="94"/>
      <c r="AL2008" s="94"/>
      <c r="AM2008" s="94"/>
      <c r="AN2008" s="94"/>
      <c r="AO2008" s="238"/>
      <c r="AP2008" s="426"/>
      <c r="AQ2008" s="223"/>
    </row>
    <row r="2009" spans="1:43" s="15" customFormat="1">
      <c r="A2009" s="105"/>
      <c r="B2009" s="105"/>
      <c r="D2009" s="97"/>
      <c r="E2009" s="156"/>
      <c r="I2009" s="148"/>
      <c r="J2009" s="148"/>
      <c r="K2009" s="148"/>
      <c r="L2009" s="148"/>
      <c r="M2009" s="148"/>
      <c r="N2009" s="148"/>
      <c r="O2009" s="148"/>
      <c r="AC2009" s="148"/>
      <c r="AD2009" s="94"/>
      <c r="AE2009" s="94"/>
      <c r="AF2009" s="94"/>
      <c r="AG2009" s="94"/>
      <c r="AH2009" s="94"/>
      <c r="AI2009" s="94"/>
      <c r="AJ2009" s="94"/>
      <c r="AK2009" s="94"/>
      <c r="AL2009" s="94"/>
      <c r="AM2009" s="94"/>
      <c r="AN2009" s="94"/>
      <c r="AO2009" s="238"/>
      <c r="AP2009" s="426"/>
      <c r="AQ2009" s="223"/>
    </row>
    <row r="2010" spans="1:43" s="15" customFormat="1">
      <c r="A2010" s="105"/>
      <c r="B2010" s="105"/>
      <c r="D2010" s="97"/>
      <c r="E2010" s="156"/>
      <c r="I2010" s="148"/>
      <c r="J2010" s="148"/>
      <c r="K2010" s="148"/>
      <c r="L2010" s="148"/>
      <c r="M2010" s="148"/>
      <c r="N2010" s="148"/>
      <c r="O2010" s="148"/>
      <c r="AC2010" s="148"/>
      <c r="AD2010" s="94"/>
      <c r="AE2010" s="94"/>
      <c r="AF2010" s="94"/>
      <c r="AG2010" s="94"/>
      <c r="AH2010" s="94"/>
      <c r="AI2010" s="94"/>
      <c r="AJ2010" s="94"/>
      <c r="AK2010" s="94"/>
      <c r="AL2010" s="94"/>
      <c r="AM2010" s="94"/>
      <c r="AN2010" s="94"/>
      <c r="AO2010" s="238"/>
      <c r="AP2010" s="426"/>
      <c r="AQ2010" s="223"/>
    </row>
    <row r="2011" spans="1:43" s="15" customFormat="1">
      <c r="A2011" s="105"/>
      <c r="B2011" s="105"/>
      <c r="D2011" s="97"/>
      <c r="E2011" s="156"/>
      <c r="I2011" s="148"/>
      <c r="J2011" s="148"/>
      <c r="K2011" s="148"/>
      <c r="L2011" s="148"/>
      <c r="M2011" s="148"/>
      <c r="N2011" s="148"/>
      <c r="O2011" s="148"/>
      <c r="AC2011" s="148"/>
      <c r="AD2011" s="94"/>
      <c r="AE2011" s="94"/>
      <c r="AF2011" s="94"/>
      <c r="AG2011" s="94"/>
      <c r="AH2011" s="94"/>
      <c r="AI2011" s="94"/>
      <c r="AJ2011" s="94"/>
      <c r="AK2011" s="94"/>
      <c r="AL2011" s="94"/>
      <c r="AM2011" s="94"/>
      <c r="AN2011" s="94"/>
      <c r="AO2011" s="238"/>
      <c r="AP2011" s="426"/>
      <c r="AQ2011" s="223"/>
    </row>
    <row r="2012" spans="1:43" s="15" customFormat="1">
      <c r="A2012" s="105"/>
      <c r="B2012" s="105"/>
      <c r="D2012" s="97"/>
      <c r="E2012" s="156"/>
      <c r="I2012" s="148"/>
      <c r="J2012" s="148"/>
      <c r="K2012" s="148"/>
      <c r="L2012" s="148"/>
      <c r="M2012" s="148"/>
      <c r="N2012" s="148"/>
      <c r="O2012" s="148"/>
      <c r="AC2012" s="148"/>
      <c r="AD2012" s="94"/>
      <c r="AE2012" s="94"/>
      <c r="AF2012" s="94"/>
      <c r="AG2012" s="94"/>
      <c r="AH2012" s="94"/>
      <c r="AI2012" s="94"/>
      <c r="AJ2012" s="94"/>
      <c r="AK2012" s="94"/>
      <c r="AL2012" s="94"/>
      <c r="AM2012" s="94"/>
      <c r="AN2012" s="94"/>
      <c r="AO2012" s="238"/>
      <c r="AP2012" s="426"/>
      <c r="AQ2012" s="223"/>
    </row>
    <row r="2013" spans="1:43" s="15" customFormat="1">
      <c r="A2013" s="105"/>
      <c r="B2013" s="105"/>
      <c r="D2013" s="97"/>
      <c r="E2013" s="156"/>
      <c r="I2013" s="148"/>
      <c r="J2013" s="148"/>
      <c r="K2013" s="148"/>
      <c r="L2013" s="148"/>
      <c r="M2013" s="148"/>
      <c r="N2013" s="148"/>
      <c r="O2013" s="148"/>
      <c r="AC2013" s="148"/>
      <c r="AD2013" s="94"/>
      <c r="AE2013" s="94"/>
      <c r="AF2013" s="94"/>
      <c r="AG2013" s="94"/>
      <c r="AH2013" s="94"/>
      <c r="AI2013" s="94"/>
      <c r="AJ2013" s="94"/>
      <c r="AK2013" s="94"/>
      <c r="AL2013" s="94"/>
      <c r="AM2013" s="94"/>
      <c r="AN2013" s="94"/>
      <c r="AO2013" s="238"/>
      <c r="AP2013" s="426"/>
      <c r="AQ2013" s="223"/>
    </row>
    <row r="2014" spans="1:43" s="15" customFormat="1">
      <c r="A2014" s="105"/>
      <c r="B2014" s="105"/>
      <c r="D2014" s="97"/>
      <c r="E2014" s="156"/>
      <c r="I2014" s="148"/>
      <c r="J2014" s="148"/>
      <c r="K2014" s="148"/>
      <c r="L2014" s="148"/>
      <c r="M2014" s="148"/>
      <c r="N2014" s="148"/>
      <c r="O2014" s="148"/>
      <c r="AC2014" s="148"/>
      <c r="AD2014" s="94"/>
      <c r="AE2014" s="94"/>
      <c r="AF2014" s="94"/>
      <c r="AG2014" s="94"/>
      <c r="AH2014" s="94"/>
      <c r="AI2014" s="94"/>
      <c r="AJ2014" s="94"/>
      <c r="AK2014" s="94"/>
      <c r="AL2014" s="94"/>
      <c r="AM2014" s="94"/>
      <c r="AN2014" s="94"/>
      <c r="AO2014" s="238"/>
      <c r="AP2014" s="426"/>
      <c r="AQ2014" s="223"/>
    </row>
    <row r="2015" spans="1:43" s="15" customFormat="1">
      <c r="A2015" s="105"/>
      <c r="B2015" s="105"/>
      <c r="D2015" s="97"/>
      <c r="E2015" s="156"/>
      <c r="I2015" s="148"/>
      <c r="J2015" s="148"/>
      <c r="K2015" s="148"/>
      <c r="L2015" s="148"/>
      <c r="M2015" s="148"/>
      <c r="N2015" s="148"/>
      <c r="O2015" s="148"/>
      <c r="AC2015" s="148"/>
      <c r="AD2015" s="94"/>
      <c r="AE2015" s="94"/>
      <c r="AF2015" s="94"/>
      <c r="AG2015" s="94"/>
      <c r="AH2015" s="94"/>
      <c r="AI2015" s="94"/>
      <c r="AJ2015" s="94"/>
      <c r="AK2015" s="94"/>
      <c r="AL2015" s="94"/>
      <c r="AM2015" s="94"/>
      <c r="AN2015" s="94"/>
      <c r="AO2015" s="238"/>
      <c r="AP2015" s="426"/>
      <c r="AQ2015" s="223"/>
    </row>
    <row r="2016" spans="1:43" s="15" customFormat="1">
      <c r="A2016" s="105"/>
      <c r="B2016" s="105"/>
      <c r="D2016" s="97"/>
      <c r="E2016" s="156"/>
      <c r="I2016" s="148"/>
      <c r="J2016" s="148"/>
      <c r="K2016" s="148"/>
      <c r="L2016" s="148"/>
      <c r="M2016" s="148"/>
      <c r="N2016" s="148"/>
      <c r="O2016" s="148"/>
      <c r="AC2016" s="148"/>
      <c r="AD2016" s="94"/>
      <c r="AE2016" s="94"/>
      <c r="AF2016" s="94"/>
      <c r="AG2016" s="94"/>
      <c r="AH2016" s="94"/>
      <c r="AI2016" s="94"/>
      <c r="AJ2016" s="94"/>
      <c r="AK2016" s="94"/>
      <c r="AL2016" s="94"/>
      <c r="AM2016" s="94"/>
      <c r="AN2016" s="94"/>
      <c r="AO2016" s="238"/>
      <c r="AP2016" s="426"/>
      <c r="AQ2016" s="223"/>
    </row>
    <row r="2017" spans="1:43" s="15" customFormat="1">
      <c r="A2017" s="105"/>
      <c r="B2017" s="105"/>
      <c r="D2017" s="97"/>
      <c r="E2017" s="156"/>
      <c r="I2017" s="148"/>
      <c r="J2017" s="148"/>
      <c r="K2017" s="148"/>
      <c r="L2017" s="148"/>
      <c r="M2017" s="148"/>
      <c r="N2017" s="148"/>
      <c r="O2017" s="148"/>
      <c r="AC2017" s="148"/>
      <c r="AD2017" s="94"/>
      <c r="AE2017" s="94"/>
      <c r="AF2017" s="94"/>
      <c r="AG2017" s="94"/>
      <c r="AH2017" s="94"/>
      <c r="AI2017" s="94"/>
      <c r="AJ2017" s="94"/>
      <c r="AK2017" s="94"/>
      <c r="AL2017" s="94"/>
      <c r="AM2017" s="94"/>
      <c r="AN2017" s="94"/>
      <c r="AO2017" s="238"/>
      <c r="AP2017" s="426"/>
      <c r="AQ2017" s="223"/>
    </row>
    <row r="2018" spans="1:43" s="15" customFormat="1">
      <c r="A2018" s="105"/>
      <c r="B2018" s="105"/>
      <c r="D2018" s="97"/>
      <c r="E2018" s="156"/>
      <c r="I2018" s="148"/>
      <c r="J2018" s="148"/>
      <c r="K2018" s="148"/>
      <c r="L2018" s="148"/>
      <c r="M2018" s="148"/>
      <c r="N2018" s="148"/>
      <c r="O2018" s="148"/>
      <c r="AC2018" s="148"/>
      <c r="AD2018" s="94"/>
      <c r="AE2018" s="94"/>
      <c r="AF2018" s="94"/>
      <c r="AG2018" s="94"/>
      <c r="AH2018" s="94"/>
      <c r="AI2018" s="94"/>
      <c r="AJ2018" s="94"/>
      <c r="AK2018" s="94"/>
      <c r="AL2018" s="94"/>
      <c r="AM2018" s="94"/>
      <c r="AN2018" s="94"/>
      <c r="AO2018" s="238"/>
      <c r="AP2018" s="426"/>
      <c r="AQ2018" s="223"/>
    </row>
    <row r="2019" spans="1:43" s="15" customFormat="1">
      <c r="A2019" s="105"/>
      <c r="B2019" s="105"/>
      <c r="D2019" s="97"/>
      <c r="E2019" s="156"/>
      <c r="I2019" s="148"/>
      <c r="J2019" s="148"/>
      <c r="K2019" s="148"/>
      <c r="L2019" s="148"/>
      <c r="M2019" s="148"/>
      <c r="N2019" s="148"/>
      <c r="O2019" s="148"/>
      <c r="AC2019" s="148"/>
      <c r="AD2019" s="94"/>
      <c r="AE2019" s="94"/>
      <c r="AF2019" s="94"/>
      <c r="AG2019" s="94"/>
      <c r="AH2019" s="94"/>
      <c r="AI2019" s="94"/>
      <c r="AJ2019" s="94"/>
      <c r="AK2019" s="94"/>
      <c r="AL2019" s="94"/>
      <c r="AM2019" s="94"/>
      <c r="AN2019" s="94"/>
      <c r="AO2019" s="238"/>
      <c r="AP2019" s="426"/>
      <c r="AQ2019" s="223"/>
    </row>
    <row r="2020" spans="1:43" s="15" customFormat="1">
      <c r="A2020" s="105"/>
      <c r="B2020" s="105"/>
      <c r="D2020" s="97"/>
      <c r="E2020" s="156"/>
      <c r="I2020" s="148"/>
      <c r="J2020" s="148"/>
      <c r="K2020" s="148"/>
      <c r="L2020" s="148"/>
      <c r="M2020" s="148"/>
      <c r="N2020" s="148"/>
      <c r="O2020" s="148"/>
      <c r="AC2020" s="148"/>
      <c r="AD2020" s="94"/>
      <c r="AE2020" s="94"/>
      <c r="AF2020" s="94"/>
      <c r="AG2020" s="94"/>
      <c r="AH2020" s="94"/>
      <c r="AI2020" s="94"/>
      <c r="AJ2020" s="94"/>
      <c r="AK2020" s="94"/>
      <c r="AL2020" s="94"/>
      <c r="AM2020" s="94"/>
      <c r="AN2020" s="94"/>
      <c r="AO2020" s="238"/>
      <c r="AP2020" s="426"/>
      <c r="AQ2020" s="223"/>
    </row>
    <row r="2021" spans="1:43" s="15" customFormat="1">
      <c r="A2021" s="105"/>
      <c r="B2021" s="105"/>
      <c r="D2021" s="97"/>
      <c r="E2021" s="156"/>
      <c r="I2021" s="148"/>
      <c r="J2021" s="148"/>
      <c r="K2021" s="148"/>
      <c r="L2021" s="148"/>
      <c r="M2021" s="148"/>
      <c r="N2021" s="148"/>
      <c r="O2021" s="148"/>
      <c r="AC2021" s="148"/>
      <c r="AD2021" s="94"/>
      <c r="AE2021" s="94"/>
      <c r="AF2021" s="94"/>
      <c r="AG2021" s="94"/>
      <c r="AH2021" s="94"/>
      <c r="AI2021" s="94"/>
      <c r="AJ2021" s="94"/>
      <c r="AK2021" s="94"/>
      <c r="AL2021" s="94"/>
      <c r="AM2021" s="94"/>
      <c r="AN2021" s="94"/>
      <c r="AO2021" s="238"/>
      <c r="AP2021" s="426"/>
      <c r="AQ2021" s="223"/>
    </row>
    <row r="2022" spans="1:43" s="15" customFormat="1">
      <c r="A2022" s="105"/>
      <c r="B2022" s="105"/>
      <c r="D2022" s="97"/>
      <c r="E2022" s="156"/>
      <c r="I2022" s="148"/>
      <c r="J2022" s="148"/>
      <c r="K2022" s="148"/>
      <c r="L2022" s="148"/>
      <c r="M2022" s="148"/>
      <c r="N2022" s="148"/>
      <c r="O2022" s="148"/>
      <c r="AC2022" s="148"/>
      <c r="AD2022" s="94"/>
      <c r="AE2022" s="94"/>
      <c r="AF2022" s="94"/>
      <c r="AG2022" s="94"/>
      <c r="AH2022" s="94"/>
      <c r="AI2022" s="94"/>
      <c r="AJ2022" s="94"/>
      <c r="AK2022" s="94"/>
      <c r="AL2022" s="94"/>
      <c r="AM2022" s="94"/>
      <c r="AN2022" s="94"/>
      <c r="AO2022" s="238"/>
      <c r="AP2022" s="426"/>
      <c r="AQ2022" s="223"/>
    </row>
    <row r="2023" spans="1:43" s="15" customFormat="1">
      <c r="A2023" s="105"/>
      <c r="B2023" s="105"/>
      <c r="D2023" s="97"/>
      <c r="E2023" s="156"/>
      <c r="I2023" s="148"/>
      <c r="J2023" s="148"/>
      <c r="K2023" s="148"/>
      <c r="L2023" s="148"/>
      <c r="M2023" s="148"/>
      <c r="N2023" s="148"/>
      <c r="O2023" s="148"/>
      <c r="AC2023" s="148"/>
      <c r="AD2023" s="94"/>
      <c r="AE2023" s="94"/>
      <c r="AF2023" s="94"/>
      <c r="AG2023" s="94"/>
      <c r="AH2023" s="94"/>
      <c r="AI2023" s="94"/>
      <c r="AJ2023" s="94"/>
      <c r="AK2023" s="94"/>
      <c r="AL2023" s="94"/>
      <c r="AM2023" s="94"/>
      <c r="AN2023" s="94"/>
      <c r="AO2023" s="238"/>
      <c r="AP2023" s="426"/>
      <c r="AQ2023" s="223"/>
    </row>
    <row r="2024" spans="1:43" s="15" customFormat="1">
      <c r="A2024" s="105"/>
      <c r="B2024" s="105"/>
      <c r="D2024" s="97"/>
      <c r="E2024" s="156"/>
      <c r="I2024" s="148"/>
      <c r="J2024" s="148"/>
      <c r="K2024" s="148"/>
      <c r="L2024" s="148"/>
      <c r="M2024" s="148"/>
      <c r="N2024" s="148"/>
      <c r="O2024" s="148"/>
      <c r="AC2024" s="148"/>
      <c r="AD2024" s="94"/>
      <c r="AE2024" s="94"/>
      <c r="AF2024" s="94"/>
      <c r="AG2024" s="94"/>
      <c r="AH2024" s="94"/>
      <c r="AI2024" s="94"/>
      <c r="AJ2024" s="94"/>
      <c r="AK2024" s="94"/>
      <c r="AL2024" s="94"/>
      <c r="AM2024" s="94"/>
      <c r="AN2024" s="94"/>
      <c r="AO2024" s="238"/>
      <c r="AP2024" s="426"/>
      <c r="AQ2024" s="223"/>
    </row>
    <row r="2025" spans="1:43" s="15" customFormat="1">
      <c r="A2025" s="105"/>
      <c r="B2025" s="105"/>
      <c r="D2025" s="97"/>
      <c r="E2025" s="156"/>
      <c r="I2025" s="148"/>
      <c r="J2025" s="148"/>
      <c r="K2025" s="148"/>
      <c r="L2025" s="148"/>
      <c r="M2025" s="148"/>
      <c r="N2025" s="148"/>
      <c r="O2025" s="148"/>
      <c r="AC2025" s="148"/>
      <c r="AD2025" s="94"/>
      <c r="AE2025" s="94"/>
      <c r="AF2025" s="94"/>
      <c r="AG2025" s="94"/>
      <c r="AH2025" s="94"/>
      <c r="AI2025" s="94"/>
      <c r="AJ2025" s="94"/>
      <c r="AK2025" s="94"/>
      <c r="AL2025" s="94"/>
      <c r="AM2025" s="94"/>
      <c r="AN2025" s="94"/>
      <c r="AO2025" s="238"/>
      <c r="AP2025" s="426"/>
      <c r="AQ2025" s="223"/>
    </row>
    <row r="2026" spans="1:43" s="15" customFormat="1">
      <c r="A2026" s="105"/>
      <c r="B2026" s="105"/>
      <c r="D2026" s="97"/>
      <c r="E2026" s="156"/>
      <c r="I2026" s="148"/>
      <c r="J2026" s="148"/>
      <c r="K2026" s="148"/>
      <c r="L2026" s="148"/>
      <c r="M2026" s="148"/>
      <c r="N2026" s="148"/>
      <c r="O2026" s="148"/>
      <c r="AC2026" s="148"/>
      <c r="AD2026" s="94"/>
      <c r="AE2026" s="94"/>
      <c r="AF2026" s="94"/>
      <c r="AG2026" s="94"/>
      <c r="AH2026" s="94"/>
      <c r="AI2026" s="94"/>
      <c r="AJ2026" s="94"/>
      <c r="AK2026" s="94"/>
      <c r="AL2026" s="94"/>
      <c r="AM2026" s="94"/>
      <c r="AN2026" s="94"/>
      <c r="AO2026" s="238"/>
      <c r="AP2026" s="426"/>
      <c r="AQ2026" s="223"/>
    </row>
    <row r="2027" spans="1:43" s="15" customFormat="1">
      <c r="A2027" s="105"/>
      <c r="B2027" s="105"/>
      <c r="D2027" s="97"/>
      <c r="E2027" s="156"/>
      <c r="I2027" s="148"/>
      <c r="J2027" s="148"/>
      <c r="K2027" s="148"/>
      <c r="L2027" s="148"/>
      <c r="M2027" s="148"/>
      <c r="N2027" s="148"/>
      <c r="O2027" s="148"/>
      <c r="AC2027" s="148"/>
      <c r="AD2027" s="94"/>
      <c r="AE2027" s="94"/>
      <c r="AF2027" s="94"/>
      <c r="AG2027" s="94"/>
      <c r="AH2027" s="94"/>
      <c r="AI2027" s="94"/>
      <c r="AJ2027" s="94"/>
      <c r="AK2027" s="94"/>
      <c r="AL2027" s="94"/>
      <c r="AM2027" s="94"/>
      <c r="AN2027" s="94"/>
      <c r="AO2027" s="238"/>
      <c r="AP2027" s="426"/>
      <c r="AQ2027" s="223"/>
    </row>
    <row r="2028" spans="1:43" s="15" customFormat="1">
      <c r="A2028" s="105"/>
      <c r="B2028" s="105"/>
      <c r="D2028" s="97"/>
      <c r="E2028" s="156"/>
      <c r="I2028" s="148"/>
      <c r="J2028" s="148"/>
      <c r="K2028" s="148"/>
      <c r="L2028" s="148"/>
      <c r="M2028" s="148"/>
      <c r="N2028" s="148"/>
      <c r="O2028" s="148"/>
      <c r="AC2028" s="148"/>
      <c r="AD2028" s="94"/>
      <c r="AE2028" s="94"/>
      <c r="AF2028" s="94"/>
      <c r="AG2028" s="94"/>
      <c r="AH2028" s="94"/>
      <c r="AI2028" s="94"/>
      <c r="AJ2028" s="94"/>
      <c r="AK2028" s="94"/>
      <c r="AL2028" s="94"/>
      <c r="AM2028" s="94"/>
      <c r="AN2028" s="94"/>
      <c r="AO2028" s="238"/>
      <c r="AP2028" s="426"/>
      <c r="AQ2028" s="223"/>
    </row>
    <row r="2029" spans="1:43" s="15" customFormat="1">
      <c r="A2029" s="105"/>
      <c r="B2029" s="105"/>
      <c r="D2029" s="97"/>
      <c r="E2029" s="156"/>
      <c r="I2029" s="148"/>
      <c r="J2029" s="148"/>
      <c r="K2029" s="148"/>
      <c r="L2029" s="148"/>
      <c r="M2029" s="148"/>
      <c r="N2029" s="148"/>
      <c r="O2029" s="148"/>
      <c r="AC2029" s="148"/>
      <c r="AD2029" s="94"/>
      <c r="AE2029" s="94"/>
      <c r="AF2029" s="94"/>
      <c r="AG2029" s="94"/>
      <c r="AH2029" s="94"/>
      <c r="AI2029" s="94"/>
      <c r="AJ2029" s="94"/>
      <c r="AK2029" s="94"/>
      <c r="AL2029" s="94"/>
      <c r="AM2029" s="94"/>
      <c r="AN2029" s="94"/>
      <c r="AO2029" s="238"/>
      <c r="AP2029" s="426"/>
      <c r="AQ2029" s="223"/>
    </row>
    <row r="2030" spans="1:43" s="15" customFormat="1">
      <c r="A2030" s="105"/>
      <c r="B2030" s="105"/>
      <c r="D2030" s="97"/>
      <c r="E2030" s="156"/>
      <c r="I2030" s="148"/>
      <c r="J2030" s="148"/>
      <c r="K2030" s="148"/>
      <c r="L2030" s="148"/>
      <c r="M2030" s="148"/>
      <c r="N2030" s="148"/>
      <c r="O2030" s="148"/>
      <c r="AC2030" s="148"/>
      <c r="AD2030" s="94"/>
      <c r="AE2030" s="94"/>
      <c r="AF2030" s="94"/>
      <c r="AG2030" s="94"/>
      <c r="AH2030" s="94"/>
      <c r="AI2030" s="94"/>
      <c r="AJ2030" s="94"/>
      <c r="AK2030" s="94"/>
      <c r="AL2030" s="94"/>
      <c r="AM2030" s="94"/>
      <c r="AN2030" s="94"/>
      <c r="AO2030" s="238"/>
      <c r="AP2030" s="426"/>
      <c r="AQ2030" s="223"/>
    </row>
    <row r="2031" spans="1:43" s="15" customFormat="1">
      <c r="A2031" s="105"/>
      <c r="B2031" s="105"/>
      <c r="D2031" s="97"/>
      <c r="E2031" s="156"/>
      <c r="I2031" s="148"/>
      <c r="J2031" s="148"/>
      <c r="K2031" s="148"/>
      <c r="L2031" s="148"/>
      <c r="M2031" s="148"/>
      <c r="N2031" s="148"/>
      <c r="O2031" s="148"/>
      <c r="AC2031" s="148"/>
      <c r="AD2031" s="94"/>
      <c r="AE2031" s="94"/>
      <c r="AF2031" s="94"/>
      <c r="AG2031" s="94"/>
      <c r="AH2031" s="94"/>
      <c r="AI2031" s="94"/>
      <c r="AJ2031" s="94"/>
      <c r="AK2031" s="94"/>
      <c r="AL2031" s="94"/>
      <c r="AM2031" s="94"/>
      <c r="AN2031" s="94"/>
      <c r="AO2031" s="238"/>
      <c r="AP2031" s="426"/>
      <c r="AQ2031" s="223"/>
    </row>
    <row r="2032" spans="1:43" s="15" customFormat="1">
      <c r="A2032" s="105"/>
      <c r="B2032" s="105"/>
      <c r="D2032" s="97"/>
      <c r="E2032" s="156"/>
      <c r="I2032" s="148"/>
      <c r="J2032" s="148"/>
      <c r="K2032" s="148"/>
      <c r="L2032" s="148"/>
      <c r="M2032" s="148"/>
      <c r="N2032" s="148"/>
      <c r="O2032" s="148"/>
      <c r="AC2032" s="148"/>
      <c r="AD2032" s="94"/>
      <c r="AE2032" s="94"/>
      <c r="AF2032" s="94"/>
      <c r="AG2032" s="94"/>
      <c r="AH2032" s="94"/>
      <c r="AI2032" s="94"/>
      <c r="AJ2032" s="94"/>
      <c r="AK2032" s="94"/>
      <c r="AL2032" s="94"/>
      <c r="AM2032" s="94"/>
      <c r="AN2032" s="94"/>
      <c r="AO2032" s="238"/>
      <c r="AP2032" s="426"/>
      <c r="AQ2032" s="223"/>
    </row>
    <row r="2033" spans="1:43" s="15" customFormat="1">
      <c r="A2033" s="105"/>
      <c r="B2033" s="105"/>
      <c r="D2033" s="97"/>
      <c r="E2033" s="156"/>
      <c r="I2033" s="148"/>
      <c r="J2033" s="148"/>
      <c r="K2033" s="148"/>
      <c r="L2033" s="148"/>
      <c r="M2033" s="148"/>
      <c r="N2033" s="148"/>
      <c r="O2033" s="148"/>
      <c r="AC2033" s="148"/>
      <c r="AD2033" s="94"/>
      <c r="AE2033" s="94"/>
      <c r="AF2033" s="94"/>
      <c r="AG2033" s="94"/>
      <c r="AH2033" s="94"/>
      <c r="AI2033" s="94"/>
      <c r="AJ2033" s="94"/>
      <c r="AK2033" s="94"/>
      <c r="AL2033" s="94"/>
      <c r="AM2033" s="94"/>
      <c r="AN2033" s="94"/>
      <c r="AO2033" s="238"/>
      <c r="AP2033" s="426"/>
      <c r="AQ2033" s="223"/>
    </row>
    <row r="2034" spans="1:43" s="15" customFormat="1">
      <c r="A2034" s="105"/>
      <c r="B2034" s="105"/>
      <c r="D2034" s="97"/>
      <c r="E2034" s="156"/>
      <c r="I2034" s="148"/>
      <c r="J2034" s="148"/>
      <c r="K2034" s="148"/>
      <c r="L2034" s="148"/>
      <c r="M2034" s="148"/>
      <c r="N2034" s="148"/>
      <c r="O2034" s="148"/>
      <c r="AC2034" s="148"/>
      <c r="AD2034" s="94"/>
      <c r="AE2034" s="94"/>
      <c r="AF2034" s="94"/>
      <c r="AG2034" s="94"/>
      <c r="AH2034" s="94"/>
      <c r="AI2034" s="94"/>
      <c r="AJ2034" s="94"/>
      <c r="AK2034" s="94"/>
      <c r="AL2034" s="94"/>
      <c r="AM2034" s="94"/>
      <c r="AN2034" s="94"/>
      <c r="AO2034" s="238"/>
      <c r="AP2034" s="426"/>
      <c r="AQ2034" s="223"/>
    </row>
    <row r="2035" spans="1:43" s="15" customFormat="1">
      <c r="A2035" s="105"/>
      <c r="B2035" s="105"/>
      <c r="D2035" s="97"/>
      <c r="E2035" s="156"/>
      <c r="I2035" s="148"/>
      <c r="J2035" s="148"/>
      <c r="K2035" s="148"/>
      <c r="L2035" s="148"/>
      <c r="M2035" s="148"/>
      <c r="N2035" s="148"/>
      <c r="O2035" s="148"/>
      <c r="AC2035" s="148"/>
      <c r="AD2035" s="94"/>
      <c r="AE2035" s="94"/>
      <c r="AF2035" s="94"/>
      <c r="AG2035" s="94"/>
      <c r="AH2035" s="94"/>
      <c r="AI2035" s="94"/>
      <c r="AJ2035" s="94"/>
      <c r="AK2035" s="94"/>
      <c r="AL2035" s="94"/>
      <c r="AM2035" s="94"/>
      <c r="AN2035" s="94"/>
      <c r="AO2035" s="238"/>
      <c r="AP2035" s="426"/>
      <c r="AQ2035" s="223"/>
    </row>
    <row r="2036" spans="1:43" s="15" customFormat="1">
      <c r="A2036" s="105"/>
      <c r="B2036" s="105"/>
      <c r="D2036" s="97"/>
      <c r="E2036" s="156"/>
      <c r="I2036" s="148"/>
      <c r="J2036" s="148"/>
      <c r="K2036" s="148"/>
      <c r="L2036" s="148"/>
      <c r="M2036" s="148"/>
      <c r="N2036" s="148"/>
      <c r="O2036" s="148"/>
      <c r="AC2036" s="148"/>
      <c r="AD2036" s="94"/>
      <c r="AE2036" s="94"/>
      <c r="AF2036" s="94"/>
      <c r="AG2036" s="94"/>
      <c r="AH2036" s="94"/>
      <c r="AI2036" s="94"/>
      <c r="AJ2036" s="94"/>
      <c r="AK2036" s="94"/>
      <c r="AL2036" s="94"/>
      <c r="AM2036" s="94"/>
      <c r="AN2036" s="94"/>
      <c r="AO2036" s="238"/>
      <c r="AP2036" s="426"/>
      <c r="AQ2036" s="223"/>
    </row>
    <row r="2037" spans="1:43" s="15" customFormat="1">
      <c r="A2037" s="105"/>
      <c r="B2037" s="105"/>
      <c r="D2037" s="97"/>
      <c r="E2037" s="156"/>
      <c r="I2037" s="148"/>
      <c r="J2037" s="148"/>
      <c r="K2037" s="148"/>
      <c r="L2037" s="148"/>
      <c r="M2037" s="148"/>
      <c r="N2037" s="148"/>
      <c r="O2037" s="148"/>
      <c r="AC2037" s="148"/>
      <c r="AD2037" s="94"/>
      <c r="AE2037" s="94"/>
      <c r="AF2037" s="94"/>
      <c r="AG2037" s="94"/>
      <c r="AH2037" s="94"/>
      <c r="AI2037" s="94"/>
      <c r="AJ2037" s="94"/>
      <c r="AK2037" s="94"/>
      <c r="AL2037" s="94"/>
      <c r="AM2037" s="94"/>
      <c r="AN2037" s="94"/>
      <c r="AO2037" s="238"/>
      <c r="AP2037" s="426"/>
      <c r="AQ2037" s="223"/>
    </row>
    <row r="2038" spans="1:43" s="15" customFormat="1">
      <c r="A2038" s="105"/>
      <c r="B2038" s="105"/>
      <c r="D2038" s="97"/>
      <c r="E2038" s="156"/>
      <c r="I2038" s="148"/>
      <c r="J2038" s="148"/>
      <c r="K2038" s="148"/>
      <c r="L2038" s="148"/>
      <c r="M2038" s="148"/>
      <c r="N2038" s="148"/>
      <c r="O2038" s="148"/>
      <c r="AC2038" s="148"/>
      <c r="AD2038" s="94"/>
      <c r="AE2038" s="94"/>
      <c r="AF2038" s="94"/>
      <c r="AG2038" s="94"/>
      <c r="AH2038" s="94"/>
      <c r="AI2038" s="94"/>
      <c r="AJ2038" s="94"/>
      <c r="AK2038" s="94"/>
      <c r="AL2038" s="94"/>
      <c r="AM2038" s="94"/>
      <c r="AN2038" s="94"/>
      <c r="AO2038" s="238"/>
      <c r="AP2038" s="426"/>
      <c r="AQ2038" s="223"/>
    </row>
    <row r="2039" spans="1:43" s="15" customFormat="1">
      <c r="A2039" s="105"/>
      <c r="B2039" s="105"/>
      <c r="D2039" s="97"/>
      <c r="E2039" s="156"/>
      <c r="I2039" s="148"/>
      <c r="J2039" s="148"/>
      <c r="K2039" s="148"/>
      <c r="L2039" s="148"/>
      <c r="M2039" s="148"/>
      <c r="N2039" s="148"/>
      <c r="O2039" s="148"/>
      <c r="AC2039" s="148"/>
      <c r="AD2039" s="94"/>
      <c r="AE2039" s="94"/>
      <c r="AF2039" s="94"/>
      <c r="AG2039" s="94"/>
      <c r="AH2039" s="94"/>
      <c r="AI2039" s="94"/>
      <c r="AJ2039" s="94"/>
      <c r="AK2039" s="94"/>
      <c r="AL2039" s="94"/>
      <c r="AM2039" s="94"/>
      <c r="AN2039" s="94"/>
      <c r="AO2039" s="238"/>
      <c r="AP2039" s="426"/>
      <c r="AQ2039" s="223"/>
    </row>
    <row r="2040" spans="1:43" s="15" customFormat="1">
      <c r="A2040" s="105"/>
      <c r="B2040" s="105"/>
      <c r="D2040" s="97"/>
      <c r="E2040" s="156"/>
      <c r="I2040" s="148"/>
      <c r="J2040" s="148"/>
      <c r="K2040" s="148"/>
      <c r="L2040" s="148"/>
      <c r="M2040" s="148"/>
      <c r="N2040" s="148"/>
      <c r="O2040" s="148"/>
      <c r="AC2040" s="148"/>
      <c r="AD2040" s="94"/>
      <c r="AE2040" s="94"/>
      <c r="AF2040" s="94"/>
      <c r="AG2040" s="94"/>
      <c r="AH2040" s="94"/>
      <c r="AI2040" s="94"/>
      <c r="AJ2040" s="94"/>
      <c r="AK2040" s="94"/>
      <c r="AL2040" s="94"/>
      <c r="AM2040" s="94"/>
      <c r="AN2040" s="94"/>
      <c r="AO2040" s="238"/>
      <c r="AP2040" s="426"/>
      <c r="AQ2040" s="223"/>
    </row>
    <row r="2041" spans="1:43" s="15" customFormat="1">
      <c r="A2041" s="105"/>
      <c r="B2041" s="105"/>
      <c r="D2041" s="97"/>
      <c r="E2041" s="156"/>
      <c r="I2041" s="148"/>
      <c r="J2041" s="148"/>
      <c r="K2041" s="148"/>
      <c r="L2041" s="148"/>
      <c r="M2041" s="148"/>
      <c r="N2041" s="148"/>
      <c r="O2041" s="148"/>
      <c r="AC2041" s="148"/>
      <c r="AD2041" s="94"/>
      <c r="AE2041" s="94"/>
      <c r="AF2041" s="94"/>
      <c r="AG2041" s="94"/>
      <c r="AH2041" s="94"/>
      <c r="AI2041" s="94"/>
      <c r="AJ2041" s="94"/>
      <c r="AK2041" s="94"/>
      <c r="AL2041" s="94"/>
      <c r="AM2041" s="94"/>
      <c r="AN2041" s="94"/>
      <c r="AO2041" s="238"/>
      <c r="AP2041" s="426"/>
      <c r="AQ2041" s="223"/>
    </row>
    <row r="2042" spans="1:43" s="15" customFormat="1">
      <c r="A2042" s="105"/>
      <c r="B2042" s="105"/>
      <c r="D2042" s="97"/>
      <c r="E2042" s="156"/>
      <c r="I2042" s="148"/>
      <c r="J2042" s="148"/>
      <c r="K2042" s="148"/>
      <c r="L2042" s="148"/>
      <c r="M2042" s="148"/>
      <c r="N2042" s="148"/>
      <c r="O2042" s="148"/>
      <c r="AC2042" s="148"/>
      <c r="AD2042" s="94"/>
      <c r="AE2042" s="94"/>
      <c r="AF2042" s="94"/>
      <c r="AG2042" s="94"/>
      <c r="AH2042" s="94"/>
      <c r="AI2042" s="94"/>
      <c r="AJ2042" s="94"/>
      <c r="AK2042" s="94"/>
      <c r="AL2042" s="94"/>
      <c r="AM2042" s="94"/>
      <c r="AN2042" s="94"/>
      <c r="AO2042" s="238"/>
      <c r="AP2042" s="426"/>
      <c r="AQ2042" s="223"/>
    </row>
    <row r="2043" spans="1:43" s="15" customFormat="1">
      <c r="A2043" s="105"/>
      <c r="B2043" s="105"/>
      <c r="D2043" s="97"/>
      <c r="E2043" s="156"/>
      <c r="I2043" s="148"/>
      <c r="J2043" s="148"/>
      <c r="K2043" s="148"/>
      <c r="L2043" s="148"/>
      <c r="M2043" s="148"/>
      <c r="N2043" s="148"/>
      <c r="O2043" s="148"/>
      <c r="AC2043" s="148"/>
      <c r="AD2043" s="94"/>
      <c r="AE2043" s="94"/>
      <c r="AF2043" s="94"/>
      <c r="AG2043" s="94"/>
      <c r="AH2043" s="94"/>
      <c r="AI2043" s="94"/>
      <c r="AJ2043" s="94"/>
      <c r="AK2043" s="94"/>
      <c r="AL2043" s="94"/>
      <c r="AM2043" s="94"/>
      <c r="AN2043" s="94"/>
      <c r="AO2043" s="238"/>
      <c r="AP2043" s="426"/>
      <c r="AQ2043" s="223"/>
    </row>
    <row r="2044" spans="1:43" s="15" customFormat="1">
      <c r="A2044" s="105"/>
      <c r="B2044" s="105"/>
      <c r="D2044" s="97"/>
      <c r="E2044" s="156"/>
      <c r="I2044" s="148"/>
      <c r="J2044" s="148"/>
      <c r="K2044" s="148"/>
      <c r="L2044" s="148"/>
      <c r="M2044" s="148"/>
      <c r="N2044" s="148"/>
      <c r="O2044" s="148"/>
      <c r="AC2044" s="148"/>
      <c r="AD2044" s="94"/>
      <c r="AE2044" s="94"/>
      <c r="AF2044" s="94"/>
      <c r="AG2044" s="94"/>
      <c r="AH2044" s="94"/>
      <c r="AI2044" s="94"/>
      <c r="AJ2044" s="94"/>
      <c r="AK2044" s="94"/>
      <c r="AL2044" s="94"/>
      <c r="AM2044" s="94"/>
      <c r="AN2044" s="94"/>
      <c r="AO2044" s="238"/>
      <c r="AP2044" s="426"/>
      <c r="AQ2044" s="223"/>
    </row>
    <row r="2045" spans="1:43" s="15" customFormat="1">
      <c r="A2045" s="105"/>
      <c r="B2045" s="105"/>
      <c r="D2045" s="97"/>
      <c r="E2045" s="156"/>
      <c r="I2045" s="148"/>
      <c r="J2045" s="148"/>
      <c r="K2045" s="148"/>
      <c r="L2045" s="148"/>
      <c r="M2045" s="148"/>
      <c r="N2045" s="148"/>
      <c r="O2045" s="148"/>
      <c r="AC2045" s="148"/>
      <c r="AD2045" s="94"/>
      <c r="AE2045" s="94"/>
      <c r="AF2045" s="94"/>
      <c r="AG2045" s="94"/>
      <c r="AH2045" s="94"/>
      <c r="AI2045" s="94"/>
      <c r="AJ2045" s="94"/>
      <c r="AK2045" s="94"/>
      <c r="AL2045" s="94"/>
      <c r="AM2045" s="94"/>
      <c r="AN2045" s="94"/>
      <c r="AO2045" s="238"/>
      <c r="AP2045" s="426"/>
      <c r="AQ2045" s="223"/>
    </row>
    <row r="2046" spans="1:43" s="15" customFormat="1">
      <c r="A2046" s="105"/>
      <c r="B2046" s="105"/>
      <c r="D2046" s="97"/>
      <c r="E2046" s="156"/>
      <c r="I2046" s="148"/>
      <c r="J2046" s="148"/>
      <c r="K2046" s="148"/>
      <c r="L2046" s="148"/>
      <c r="M2046" s="148"/>
      <c r="N2046" s="148"/>
      <c r="O2046" s="148"/>
      <c r="AC2046" s="148"/>
      <c r="AD2046" s="94"/>
      <c r="AE2046" s="94"/>
      <c r="AF2046" s="94"/>
      <c r="AG2046" s="94"/>
      <c r="AH2046" s="94"/>
      <c r="AI2046" s="94"/>
      <c r="AJ2046" s="94"/>
      <c r="AK2046" s="94"/>
      <c r="AL2046" s="94"/>
      <c r="AM2046" s="94"/>
      <c r="AN2046" s="94"/>
      <c r="AO2046" s="238"/>
      <c r="AP2046" s="426"/>
      <c r="AQ2046" s="223"/>
    </row>
    <row r="2047" spans="1:43" s="15" customFormat="1">
      <c r="A2047" s="105"/>
      <c r="B2047" s="105"/>
      <c r="D2047" s="97"/>
      <c r="E2047" s="156"/>
      <c r="I2047" s="148"/>
      <c r="J2047" s="148"/>
      <c r="K2047" s="148"/>
      <c r="L2047" s="148"/>
      <c r="M2047" s="148"/>
      <c r="N2047" s="148"/>
      <c r="O2047" s="148"/>
      <c r="AC2047" s="148"/>
      <c r="AD2047" s="94"/>
      <c r="AE2047" s="94"/>
      <c r="AF2047" s="94"/>
      <c r="AG2047" s="94"/>
      <c r="AH2047" s="94"/>
      <c r="AI2047" s="94"/>
      <c r="AJ2047" s="94"/>
      <c r="AK2047" s="94"/>
      <c r="AL2047" s="94"/>
      <c r="AM2047" s="94"/>
      <c r="AN2047" s="94"/>
      <c r="AO2047" s="238"/>
      <c r="AP2047" s="426"/>
      <c r="AQ2047" s="223"/>
    </row>
    <row r="2048" spans="1:43" s="15" customFormat="1">
      <c r="A2048" s="105"/>
      <c r="B2048" s="105"/>
      <c r="D2048" s="97"/>
      <c r="E2048" s="156"/>
      <c r="I2048" s="148"/>
      <c r="J2048" s="148"/>
      <c r="K2048" s="148"/>
      <c r="L2048" s="148"/>
      <c r="M2048" s="148"/>
      <c r="N2048" s="148"/>
      <c r="O2048" s="148"/>
      <c r="AC2048" s="148"/>
      <c r="AD2048" s="94"/>
      <c r="AE2048" s="94"/>
      <c r="AF2048" s="94"/>
      <c r="AG2048" s="94"/>
      <c r="AH2048" s="94"/>
      <c r="AI2048" s="94"/>
      <c r="AJ2048" s="94"/>
      <c r="AK2048" s="94"/>
      <c r="AL2048" s="94"/>
      <c r="AM2048" s="94"/>
      <c r="AN2048" s="94"/>
      <c r="AO2048" s="238"/>
      <c r="AP2048" s="426"/>
      <c r="AQ2048" s="223"/>
    </row>
    <row r="2049" spans="1:43" s="15" customFormat="1">
      <c r="A2049" s="105"/>
      <c r="B2049" s="105"/>
      <c r="D2049" s="97"/>
      <c r="E2049" s="156"/>
      <c r="I2049" s="148"/>
      <c r="J2049" s="148"/>
      <c r="K2049" s="148"/>
      <c r="L2049" s="148"/>
      <c r="M2049" s="148"/>
      <c r="N2049" s="148"/>
      <c r="O2049" s="148"/>
      <c r="AC2049" s="148"/>
      <c r="AD2049" s="94"/>
      <c r="AE2049" s="94"/>
      <c r="AF2049" s="94"/>
      <c r="AG2049" s="94"/>
      <c r="AH2049" s="94"/>
      <c r="AI2049" s="94"/>
      <c r="AJ2049" s="94"/>
      <c r="AK2049" s="94"/>
      <c r="AL2049" s="94"/>
      <c r="AM2049" s="94"/>
      <c r="AN2049" s="94"/>
      <c r="AO2049" s="238"/>
      <c r="AP2049" s="426"/>
      <c r="AQ2049" s="223"/>
    </row>
    <row r="2050" spans="1:43" s="15" customFormat="1">
      <c r="A2050" s="105"/>
      <c r="B2050" s="105"/>
      <c r="D2050" s="97"/>
      <c r="E2050" s="156"/>
      <c r="I2050" s="148"/>
      <c r="J2050" s="148"/>
      <c r="K2050" s="148"/>
      <c r="L2050" s="148"/>
      <c r="M2050" s="148"/>
      <c r="N2050" s="148"/>
      <c r="O2050" s="148"/>
      <c r="AC2050" s="148"/>
      <c r="AD2050" s="94"/>
      <c r="AE2050" s="94"/>
      <c r="AF2050" s="94"/>
      <c r="AG2050" s="94"/>
      <c r="AH2050" s="94"/>
      <c r="AI2050" s="94"/>
      <c r="AJ2050" s="94"/>
      <c r="AK2050" s="94"/>
      <c r="AL2050" s="94"/>
      <c r="AM2050" s="94"/>
      <c r="AN2050" s="94"/>
      <c r="AO2050" s="238"/>
      <c r="AP2050" s="426"/>
      <c r="AQ2050" s="223"/>
    </row>
    <row r="2051" spans="1:43" s="15" customFormat="1">
      <c r="A2051" s="105"/>
      <c r="B2051" s="105"/>
      <c r="D2051" s="97"/>
      <c r="E2051" s="156"/>
      <c r="I2051" s="148"/>
      <c r="J2051" s="148"/>
      <c r="K2051" s="148"/>
      <c r="L2051" s="148"/>
      <c r="M2051" s="148"/>
      <c r="N2051" s="148"/>
      <c r="O2051" s="148"/>
      <c r="AC2051" s="148"/>
      <c r="AD2051" s="94"/>
      <c r="AE2051" s="94"/>
      <c r="AF2051" s="94"/>
      <c r="AG2051" s="94"/>
      <c r="AH2051" s="94"/>
      <c r="AI2051" s="94"/>
      <c r="AJ2051" s="94"/>
      <c r="AK2051" s="94"/>
      <c r="AL2051" s="94"/>
      <c r="AM2051" s="94"/>
      <c r="AN2051" s="94"/>
      <c r="AO2051" s="238"/>
      <c r="AP2051" s="426"/>
      <c r="AQ2051" s="223"/>
    </row>
    <row r="2052" spans="1:43" s="15" customFormat="1">
      <c r="A2052" s="105"/>
      <c r="B2052" s="105"/>
      <c r="D2052" s="97"/>
      <c r="E2052" s="156"/>
      <c r="I2052" s="148"/>
      <c r="J2052" s="148"/>
      <c r="K2052" s="148"/>
      <c r="L2052" s="148"/>
      <c r="M2052" s="148"/>
      <c r="N2052" s="148"/>
      <c r="O2052" s="148"/>
      <c r="AC2052" s="148"/>
      <c r="AD2052" s="94"/>
      <c r="AE2052" s="94"/>
      <c r="AF2052" s="94"/>
      <c r="AG2052" s="94"/>
      <c r="AH2052" s="94"/>
      <c r="AI2052" s="94"/>
      <c r="AJ2052" s="94"/>
      <c r="AK2052" s="94"/>
      <c r="AL2052" s="94"/>
      <c r="AM2052" s="94"/>
      <c r="AN2052" s="94"/>
      <c r="AO2052" s="238"/>
      <c r="AP2052" s="426"/>
      <c r="AQ2052" s="223"/>
    </row>
    <row r="2053" spans="1:43" s="15" customFormat="1">
      <c r="A2053" s="105"/>
      <c r="B2053" s="105"/>
      <c r="D2053" s="97"/>
      <c r="E2053" s="156"/>
      <c r="I2053" s="148"/>
      <c r="J2053" s="148"/>
      <c r="K2053" s="148"/>
      <c r="L2053" s="148"/>
      <c r="M2053" s="148"/>
      <c r="N2053" s="148"/>
      <c r="O2053" s="148"/>
      <c r="AC2053" s="148"/>
      <c r="AD2053" s="94"/>
      <c r="AE2053" s="94"/>
      <c r="AF2053" s="94"/>
      <c r="AG2053" s="94"/>
      <c r="AH2053" s="94"/>
      <c r="AI2053" s="94"/>
      <c r="AJ2053" s="94"/>
      <c r="AK2053" s="94"/>
      <c r="AL2053" s="94"/>
      <c r="AM2053" s="94"/>
      <c r="AN2053" s="94"/>
      <c r="AO2053" s="238"/>
      <c r="AP2053" s="426"/>
      <c r="AQ2053" s="223"/>
    </row>
    <row r="2054" spans="1:43" s="15" customFormat="1">
      <c r="A2054" s="105"/>
      <c r="B2054" s="105"/>
      <c r="D2054" s="97"/>
      <c r="E2054" s="156"/>
      <c r="I2054" s="148"/>
      <c r="J2054" s="148"/>
      <c r="K2054" s="148"/>
      <c r="L2054" s="148"/>
      <c r="M2054" s="148"/>
      <c r="N2054" s="148"/>
      <c r="O2054" s="148"/>
      <c r="AC2054" s="148"/>
      <c r="AD2054" s="94"/>
      <c r="AE2054" s="94"/>
      <c r="AF2054" s="94"/>
      <c r="AG2054" s="94"/>
      <c r="AH2054" s="94"/>
      <c r="AI2054" s="94"/>
      <c r="AJ2054" s="94"/>
      <c r="AK2054" s="94"/>
      <c r="AL2054" s="94"/>
      <c r="AM2054" s="94"/>
      <c r="AN2054" s="94"/>
      <c r="AO2054" s="238"/>
      <c r="AP2054" s="426"/>
      <c r="AQ2054" s="223"/>
    </row>
    <row r="2055" spans="1:43" s="15" customFormat="1">
      <c r="A2055" s="105"/>
      <c r="B2055" s="105"/>
      <c r="D2055" s="97"/>
      <c r="E2055" s="156"/>
      <c r="I2055" s="148"/>
      <c r="J2055" s="148"/>
      <c r="K2055" s="148"/>
      <c r="L2055" s="148"/>
      <c r="M2055" s="148"/>
      <c r="N2055" s="148"/>
      <c r="O2055" s="148"/>
      <c r="AC2055" s="148"/>
      <c r="AD2055" s="94"/>
      <c r="AE2055" s="94"/>
      <c r="AF2055" s="94"/>
      <c r="AG2055" s="94"/>
      <c r="AH2055" s="94"/>
      <c r="AI2055" s="94"/>
      <c r="AJ2055" s="94"/>
      <c r="AK2055" s="94"/>
      <c r="AL2055" s="94"/>
      <c r="AM2055" s="94"/>
      <c r="AN2055" s="94"/>
      <c r="AO2055" s="238"/>
      <c r="AP2055" s="426"/>
      <c r="AQ2055" s="223"/>
    </row>
    <row r="2056" spans="1:43" s="15" customFormat="1">
      <c r="A2056" s="105"/>
      <c r="B2056" s="105"/>
      <c r="D2056" s="97"/>
      <c r="E2056" s="156"/>
      <c r="I2056" s="148"/>
      <c r="J2056" s="148"/>
      <c r="K2056" s="148"/>
      <c r="L2056" s="148"/>
      <c r="M2056" s="148"/>
      <c r="N2056" s="148"/>
      <c r="O2056" s="148"/>
      <c r="AC2056" s="148"/>
      <c r="AD2056" s="94"/>
      <c r="AE2056" s="94"/>
      <c r="AF2056" s="94"/>
      <c r="AG2056" s="94"/>
      <c r="AH2056" s="94"/>
      <c r="AI2056" s="94"/>
      <c r="AJ2056" s="94"/>
      <c r="AK2056" s="94"/>
      <c r="AL2056" s="94"/>
      <c r="AM2056" s="94"/>
      <c r="AN2056" s="94"/>
      <c r="AO2056" s="238"/>
      <c r="AP2056" s="426"/>
      <c r="AQ2056" s="223"/>
    </row>
    <row r="2057" spans="1:43" s="15" customFormat="1">
      <c r="A2057" s="105"/>
      <c r="B2057" s="105"/>
      <c r="D2057" s="97"/>
      <c r="E2057" s="156"/>
      <c r="I2057" s="148"/>
      <c r="J2057" s="148"/>
      <c r="K2057" s="148"/>
      <c r="L2057" s="148"/>
      <c r="M2057" s="148"/>
      <c r="N2057" s="148"/>
      <c r="O2057" s="148"/>
      <c r="AC2057" s="148"/>
      <c r="AD2057" s="94"/>
      <c r="AE2057" s="94"/>
      <c r="AF2057" s="94"/>
      <c r="AG2057" s="94"/>
      <c r="AH2057" s="94"/>
      <c r="AI2057" s="94"/>
      <c r="AJ2057" s="94"/>
      <c r="AK2057" s="94"/>
      <c r="AL2057" s="94"/>
      <c r="AM2057" s="94"/>
      <c r="AN2057" s="94"/>
      <c r="AO2057" s="238"/>
      <c r="AP2057" s="426"/>
      <c r="AQ2057" s="223"/>
    </row>
    <row r="2058" spans="1:43" s="15" customFormat="1">
      <c r="A2058" s="105"/>
      <c r="B2058" s="105"/>
      <c r="D2058" s="97"/>
      <c r="E2058" s="156"/>
      <c r="I2058" s="148"/>
      <c r="J2058" s="148"/>
      <c r="K2058" s="148"/>
      <c r="L2058" s="148"/>
      <c r="M2058" s="148"/>
      <c r="N2058" s="148"/>
      <c r="O2058" s="148"/>
      <c r="AC2058" s="148"/>
      <c r="AD2058" s="94"/>
      <c r="AE2058" s="94"/>
      <c r="AF2058" s="94"/>
      <c r="AG2058" s="94"/>
      <c r="AH2058" s="94"/>
      <c r="AI2058" s="94"/>
      <c r="AJ2058" s="94"/>
      <c r="AK2058" s="94"/>
      <c r="AL2058" s="94"/>
      <c r="AM2058" s="94"/>
      <c r="AN2058" s="94"/>
      <c r="AO2058" s="238"/>
      <c r="AP2058" s="426"/>
      <c r="AQ2058" s="223"/>
    </row>
    <row r="2059" spans="1:43" s="15" customFormat="1">
      <c r="A2059" s="105"/>
      <c r="B2059" s="105"/>
      <c r="D2059" s="97"/>
      <c r="E2059" s="156"/>
      <c r="I2059" s="148"/>
      <c r="J2059" s="148"/>
      <c r="K2059" s="148"/>
      <c r="L2059" s="148"/>
      <c r="M2059" s="148"/>
      <c r="N2059" s="148"/>
      <c r="O2059" s="148"/>
      <c r="AC2059" s="148"/>
      <c r="AD2059" s="94"/>
      <c r="AE2059" s="94"/>
      <c r="AF2059" s="94"/>
      <c r="AG2059" s="94"/>
      <c r="AH2059" s="94"/>
      <c r="AI2059" s="94"/>
      <c r="AJ2059" s="94"/>
      <c r="AK2059" s="94"/>
      <c r="AL2059" s="94"/>
      <c r="AM2059" s="94"/>
      <c r="AN2059" s="94"/>
      <c r="AO2059" s="238"/>
      <c r="AP2059" s="426"/>
      <c r="AQ2059" s="223"/>
    </row>
    <row r="2060" spans="1:43" s="15" customFormat="1">
      <c r="A2060" s="105"/>
      <c r="B2060" s="105"/>
      <c r="D2060" s="97"/>
      <c r="E2060" s="156"/>
      <c r="I2060" s="148"/>
      <c r="J2060" s="148"/>
      <c r="K2060" s="148"/>
      <c r="L2060" s="148"/>
      <c r="M2060" s="148"/>
      <c r="N2060" s="148"/>
      <c r="O2060" s="148"/>
      <c r="AC2060" s="148"/>
      <c r="AD2060" s="94"/>
      <c r="AE2060" s="94"/>
      <c r="AF2060" s="94"/>
      <c r="AG2060" s="94"/>
      <c r="AH2060" s="94"/>
      <c r="AI2060" s="94"/>
      <c r="AJ2060" s="94"/>
      <c r="AK2060" s="94"/>
      <c r="AL2060" s="94"/>
      <c r="AM2060" s="94"/>
      <c r="AN2060" s="94"/>
      <c r="AO2060" s="238"/>
      <c r="AP2060" s="426"/>
      <c r="AQ2060" s="223"/>
    </row>
    <row r="2061" spans="1:43" s="15" customFormat="1">
      <c r="A2061" s="105"/>
      <c r="B2061" s="105"/>
      <c r="D2061" s="97"/>
      <c r="E2061" s="156"/>
      <c r="I2061" s="148"/>
      <c r="J2061" s="148"/>
      <c r="K2061" s="148"/>
      <c r="L2061" s="148"/>
      <c r="M2061" s="148"/>
      <c r="N2061" s="148"/>
      <c r="O2061" s="148"/>
      <c r="AC2061" s="148"/>
      <c r="AD2061" s="94"/>
      <c r="AE2061" s="94"/>
      <c r="AF2061" s="94"/>
      <c r="AG2061" s="94"/>
      <c r="AH2061" s="94"/>
      <c r="AI2061" s="94"/>
      <c r="AJ2061" s="94"/>
      <c r="AK2061" s="94"/>
      <c r="AL2061" s="94"/>
      <c r="AM2061" s="94"/>
      <c r="AN2061" s="94"/>
      <c r="AO2061" s="238"/>
      <c r="AP2061" s="426"/>
      <c r="AQ2061" s="223"/>
    </row>
    <row r="2062" spans="1:43" s="15" customFormat="1">
      <c r="A2062" s="105"/>
      <c r="B2062" s="105"/>
      <c r="D2062" s="97"/>
      <c r="E2062" s="156"/>
      <c r="I2062" s="148"/>
      <c r="J2062" s="148"/>
      <c r="K2062" s="148"/>
      <c r="L2062" s="148"/>
      <c r="M2062" s="148"/>
      <c r="N2062" s="148"/>
      <c r="O2062" s="148"/>
      <c r="AC2062" s="148"/>
      <c r="AD2062" s="94"/>
      <c r="AE2062" s="94"/>
      <c r="AF2062" s="94"/>
      <c r="AG2062" s="94"/>
      <c r="AH2062" s="94"/>
      <c r="AI2062" s="94"/>
      <c r="AJ2062" s="94"/>
      <c r="AK2062" s="94"/>
      <c r="AL2062" s="94"/>
      <c r="AM2062" s="94"/>
      <c r="AN2062" s="94"/>
      <c r="AO2062" s="238"/>
      <c r="AP2062" s="426"/>
      <c r="AQ2062" s="223"/>
    </row>
    <row r="2063" spans="1:43" s="15" customFormat="1">
      <c r="A2063" s="105"/>
      <c r="B2063" s="105"/>
      <c r="D2063" s="97"/>
      <c r="E2063" s="156"/>
      <c r="I2063" s="148"/>
      <c r="J2063" s="148"/>
      <c r="K2063" s="148"/>
      <c r="L2063" s="148"/>
      <c r="M2063" s="148"/>
      <c r="N2063" s="148"/>
      <c r="O2063" s="148"/>
      <c r="AC2063" s="148"/>
      <c r="AD2063" s="94"/>
      <c r="AE2063" s="94"/>
      <c r="AF2063" s="94"/>
      <c r="AG2063" s="94"/>
      <c r="AH2063" s="94"/>
      <c r="AI2063" s="94"/>
      <c r="AJ2063" s="94"/>
      <c r="AK2063" s="94"/>
      <c r="AL2063" s="94"/>
      <c r="AM2063" s="94"/>
      <c r="AN2063" s="94"/>
      <c r="AO2063" s="238"/>
      <c r="AP2063" s="426"/>
      <c r="AQ2063" s="223"/>
    </row>
    <row r="2064" spans="1:43" s="15" customFormat="1">
      <c r="A2064" s="105"/>
      <c r="B2064" s="105"/>
      <c r="D2064" s="97"/>
      <c r="E2064" s="156"/>
      <c r="I2064" s="148"/>
      <c r="J2064" s="148"/>
      <c r="K2064" s="148"/>
      <c r="L2064" s="148"/>
      <c r="M2064" s="148"/>
      <c r="N2064" s="148"/>
      <c r="O2064" s="148"/>
      <c r="AC2064" s="148"/>
      <c r="AD2064" s="94"/>
      <c r="AE2064" s="94"/>
      <c r="AF2064" s="94"/>
      <c r="AG2064" s="94"/>
      <c r="AH2064" s="94"/>
      <c r="AI2064" s="94"/>
      <c r="AJ2064" s="94"/>
      <c r="AK2064" s="94"/>
      <c r="AL2064" s="94"/>
      <c r="AM2064" s="94"/>
      <c r="AN2064" s="94"/>
      <c r="AO2064" s="238"/>
      <c r="AP2064" s="426"/>
      <c r="AQ2064" s="223"/>
    </row>
    <row r="2065" spans="1:43" s="15" customFormat="1">
      <c r="A2065" s="105"/>
      <c r="B2065" s="105"/>
      <c r="D2065" s="97"/>
      <c r="E2065" s="156"/>
      <c r="I2065" s="148"/>
      <c r="J2065" s="148"/>
      <c r="K2065" s="148"/>
      <c r="L2065" s="148"/>
      <c r="M2065" s="148"/>
      <c r="N2065" s="148"/>
      <c r="O2065" s="148"/>
      <c r="AC2065" s="148"/>
      <c r="AD2065" s="94"/>
      <c r="AE2065" s="94"/>
      <c r="AF2065" s="94"/>
      <c r="AG2065" s="94"/>
      <c r="AH2065" s="94"/>
      <c r="AI2065" s="94"/>
      <c r="AJ2065" s="94"/>
      <c r="AK2065" s="94"/>
      <c r="AL2065" s="94"/>
      <c r="AM2065" s="94"/>
      <c r="AN2065" s="94"/>
      <c r="AO2065" s="238"/>
      <c r="AP2065" s="426"/>
      <c r="AQ2065" s="223"/>
    </row>
    <row r="2066" spans="1:43" s="15" customFormat="1">
      <c r="A2066" s="105"/>
      <c r="B2066" s="105"/>
      <c r="D2066" s="97"/>
      <c r="E2066" s="156"/>
      <c r="I2066" s="148"/>
      <c r="J2066" s="148"/>
      <c r="K2066" s="148"/>
      <c r="L2066" s="148"/>
      <c r="M2066" s="148"/>
      <c r="N2066" s="148"/>
      <c r="O2066" s="148"/>
      <c r="AC2066" s="148"/>
      <c r="AD2066" s="94"/>
      <c r="AE2066" s="94"/>
      <c r="AF2066" s="94"/>
      <c r="AG2066" s="94"/>
      <c r="AH2066" s="94"/>
      <c r="AI2066" s="94"/>
      <c r="AJ2066" s="94"/>
      <c r="AK2066" s="94"/>
      <c r="AL2066" s="94"/>
      <c r="AM2066" s="94"/>
      <c r="AN2066" s="94"/>
      <c r="AO2066" s="238"/>
      <c r="AP2066" s="426"/>
      <c r="AQ2066" s="223"/>
    </row>
    <row r="2067" spans="1:43" s="15" customFormat="1">
      <c r="A2067" s="105"/>
      <c r="B2067" s="105"/>
      <c r="D2067" s="97"/>
      <c r="E2067" s="156"/>
      <c r="I2067" s="148"/>
      <c r="J2067" s="148"/>
      <c r="K2067" s="148"/>
      <c r="L2067" s="148"/>
      <c r="M2067" s="148"/>
      <c r="N2067" s="148"/>
      <c r="O2067" s="148"/>
      <c r="AC2067" s="148"/>
      <c r="AD2067" s="94"/>
      <c r="AE2067" s="94"/>
      <c r="AF2067" s="94"/>
      <c r="AG2067" s="94"/>
      <c r="AH2067" s="94"/>
      <c r="AI2067" s="94"/>
      <c r="AJ2067" s="94"/>
      <c r="AK2067" s="94"/>
      <c r="AL2067" s="94"/>
      <c r="AM2067" s="94"/>
      <c r="AN2067" s="94"/>
      <c r="AO2067" s="238"/>
      <c r="AP2067" s="426"/>
      <c r="AQ2067" s="223"/>
    </row>
    <row r="2068" spans="1:43" s="15" customFormat="1">
      <c r="A2068" s="105"/>
      <c r="B2068" s="105"/>
      <c r="D2068" s="97"/>
      <c r="E2068" s="156"/>
      <c r="I2068" s="148"/>
      <c r="J2068" s="148"/>
      <c r="K2068" s="148"/>
      <c r="L2068" s="148"/>
      <c r="M2068" s="148"/>
      <c r="N2068" s="148"/>
      <c r="O2068" s="148"/>
      <c r="AC2068" s="148"/>
      <c r="AD2068" s="94"/>
      <c r="AE2068" s="94"/>
      <c r="AF2068" s="94"/>
      <c r="AG2068" s="94"/>
      <c r="AH2068" s="94"/>
      <c r="AI2068" s="94"/>
      <c r="AJ2068" s="94"/>
      <c r="AK2068" s="94"/>
      <c r="AL2068" s="94"/>
      <c r="AM2068" s="94"/>
      <c r="AN2068" s="94"/>
      <c r="AO2068" s="238"/>
      <c r="AP2068" s="426"/>
      <c r="AQ2068" s="223"/>
    </row>
    <row r="2069" spans="1:43" s="15" customFormat="1">
      <c r="A2069" s="105"/>
      <c r="B2069" s="105"/>
      <c r="D2069" s="97"/>
      <c r="E2069" s="156"/>
      <c r="I2069" s="148"/>
      <c r="J2069" s="148"/>
      <c r="K2069" s="148"/>
      <c r="L2069" s="148"/>
      <c r="M2069" s="148"/>
      <c r="N2069" s="148"/>
      <c r="O2069" s="148"/>
      <c r="AC2069" s="148"/>
      <c r="AD2069" s="94"/>
      <c r="AE2069" s="94"/>
      <c r="AF2069" s="94"/>
      <c r="AG2069" s="94"/>
      <c r="AH2069" s="94"/>
      <c r="AI2069" s="94"/>
      <c r="AJ2069" s="94"/>
      <c r="AK2069" s="94"/>
      <c r="AL2069" s="94"/>
      <c r="AM2069" s="94"/>
      <c r="AN2069" s="94"/>
      <c r="AO2069" s="238"/>
      <c r="AP2069" s="426"/>
      <c r="AQ2069" s="223"/>
    </row>
    <row r="2070" spans="1:43" s="15" customFormat="1">
      <c r="A2070" s="105"/>
      <c r="B2070" s="105"/>
      <c r="D2070" s="97"/>
      <c r="E2070" s="156"/>
      <c r="I2070" s="148"/>
      <c r="J2070" s="148"/>
      <c r="K2070" s="148"/>
      <c r="L2070" s="148"/>
      <c r="M2070" s="148"/>
      <c r="N2070" s="148"/>
      <c r="O2070" s="148"/>
      <c r="AC2070" s="148"/>
      <c r="AD2070" s="94"/>
      <c r="AE2070" s="94"/>
      <c r="AF2070" s="94"/>
      <c r="AG2070" s="94"/>
      <c r="AH2070" s="94"/>
      <c r="AI2070" s="94"/>
      <c r="AJ2070" s="94"/>
      <c r="AK2070" s="94"/>
      <c r="AL2070" s="94"/>
      <c r="AM2070" s="94"/>
      <c r="AN2070" s="94"/>
      <c r="AO2070" s="238"/>
      <c r="AP2070" s="426"/>
      <c r="AQ2070" s="223"/>
    </row>
    <row r="2071" spans="1:43" s="15" customFormat="1">
      <c r="A2071" s="105"/>
      <c r="B2071" s="105"/>
      <c r="D2071" s="97"/>
      <c r="E2071" s="156"/>
      <c r="I2071" s="148"/>
      <c r="J2071" s="148"/>
      <c r="K2071" s="148"/>
      <c r="L2071" s="148"/>
      <c r="M2071" s="148"/>
      <c r="N2071" s="148"/>
      <c r="O2071" s="148"/>
      <c r="AC2071" s="148"/>
      <c r="AD2071" s="94"/>
      <c r="AE2071" s="94"/>
      <c r="AF2071" s="94"/>
      <c r="AG2071" s="94"/>
      <c r="AH2071" s="94"/>
      <c r="AI2071" s="94"/>
      <c r="AJ2071" s="94"/>
      <c r="AK2071" s="94"/>
      <c r="AL2071" s="94"/>
      <c r="AM2071" s="94"/>
      <c r="AN2071" s="94"/>
      <c r="AO2071" s="238"/>
      <c r="AP2071" s="426"/>
      <c r="AQ2071" s="223"/>
    </row>
    <row r="2072" spans="1:43" s="15" customFormat="1">
      <c r="A2072" s="105"/>
      <c r="B2072" s="105"/>
      <c r="D2072" s="97"/>
      <c r="E2072" s="156"/>
      <c r="I2072" s="148"/>
      <c r="J2072" s="148"/>
      <c r="K2072" s="148"/>
      <c r="L2072" s="148"/>
      <c r="M2072" s="148"/>
      <c r="N2072" s="148"/>
      <c r="O2072" s="148"/>
      <c r="AC2072" s="148"/>
      <c r="AD2072" s="94"/>
      <c r="AE2072" s="94"/>
      <c r="AF2072" s="94"/>
      <c r="AG2072" s="94"/>
      <c r="AH2072" s="94"/>
      <c r="AI2072" s="94"/>
      <c r="AJ2072" s="94"/>
      <c r="AK2072" s="94"/>
      <c r="AL2072" s="94"/>
      <c r="AM2072" s="94"/>
      <c r="AN2072" s="94"/>
      <c r="AO2072" s="238"/>
      <c r="AP2072" s="426"/>
      <c r="AQ2072" s="223"/>
    </row>
    <row r="2073" spans="1:43" s="15" customFormat="1">
      <c r="A2073" s="105"/>
      <c r="B2073" s="105"/>
      <c r="D2073" s="97"/>
      <c r="E2073" s="156"/>
      <c r="I2073" s="148"/>
      <c r="J2073" s="148"/>
      <c r="K2073" s="148"/>
      <c r="L2073" s="148"/>
      <c r="M2073" s="148"/>
      <c r="N2073" s="148"/>
      <c r="O2073" s="148"/>
      <c r="AC2073" s="148"/>
      <c r="AD2073" s="94"/>
      <c r="AE2073" s="94"/>
      <c r="AF2073" s="94"/>
      <c r="AG2073" s="94"/>
      <c r="AH2073" s="94"/>
      <c r="AI2073" s="94"/>
      <c r="AJ2073" s="94"/>
      <c r="AK2073" s="94"/>
      <c r="AL2073" s="94"/>
      <c r="AM2073" s="94"/>
      <c r="AN2073" s="94"/>
      <c r="AO2073" s="238"/>
      <c r="AP2073" s="426"/>
      <c r="AQ2073" s="223"/>
    </row>
    <row r="2074" spans="1:43" s="15" customFormat="1">
      <c r="A2074" s="105"/>
      <c r="B2074" s="105"/>
      <c r="D2074" s="97"/>
      <c r="E2074" s="156"/>
      <c r="I2074" s="148"/>
      <c r="J2074" s="148"/>
      <c r="K2074" s="148"/>
      <c r="L2074" s="148"/>
      <c r="M2074" s="148"/>
      <c r="N2074" s="148"/>
      <c r="O2074" s="148"/>
      <c r="AC2074" s="148"/>
      <c r="AD2074" s="94"/>
      <c r="AE2074" s="94"/>
      <c r="AF2074" s="94"/>
      <c r="AG2074" s="94"/>
      <c r="AH2074" s="94"/>
      <c r="AI2074" s="94"/>
      <c r="AJ2074" s="94"/>
      <c r="AK2074" s="94"/>
      <c r="AL2074" s="94"/>
      <c r="AM2074" s="94"/>
      <c r="AN2074" s="94"/>
      <c r="AO2074" s="238"/>
      <c r="AP2074" s="426"/>
      <c r="AQ2074" s="223"/>
    </row>
    <row r="2075" spans="1:43" s="15" customFormat="1">
      <c r="A2075" s="105"/>
      <c r="B2075" s="105"/>
      <c r="D2075" s="97"/>
      <c r="E2075" s="156"/>
      <c r="I2075" s="148"/>
      <c r="J2075" s="148"/>
      <c r="K2075" s="148"/>
      <c r="L2075" s="148"/>
      <c r="M2075" s="148"/>
      <c r="N2075" s="148"/>
      <c r="O2075" s="148"/>
      <c r="AC2075" s="148"/>
      <c r="AD2075" s="94"/>
      <c r="AE2075" s="94"/>
      <c r="AF2075" s="94"/>
      <c r="AG2075" s="94"/>
      <c r="AH2075" s="94"/>
      <c r="AI2075" s="94"/>
      <c r="AJ2075" s="94"/>
      <c r="AK2075" s="94"/>
      <c r="AL2075" s="94"/>
      <c r="AM2075" s="94"/>
      <c r="AN2075" s="94"/>
      <c r="AO2075" s="238"/>
      <c r="AP2075" s="426"/>
      <c r="AQ2075" s="223"/>
    </row>
    <row r="2076" spans="1:43" s="15" customFormat="1">
      <c r="A2076" s="105"/>
      <c r="B2076" s="105"/>
      <c r="D2076" s="97"/>
      <c r="E2076" s="156"/>
      <c r="I2076" s="148"/>
      <c r="J2076" s="148"/>
      <c r="K2076" s="148"/>
      <c r="L2076" s="148"/>
      <c r="M2076" s="148"/>
      <c r="N2076" s="148"/>
      <c r="O2076" s="148"/>
      <c r="AC2076" s="148"/>
      <c r="AD2076" s="94"/>
      <c r="AE2076" s="94"/>
      <c r="AF2076" s="94"/>
      <c r="AG2076" s="94"/>
      <c r="AH2076" s="94"/>
      <c r="AI2076" s="94"/>
      <c r="AJ2076" s="94"/>
      <c r="AK2076" s="94"/>
      <c r="AL2076" s="94"/>
      <c r="AM2076" s="94"/>
      <c r="AN2076" s="94"/>
      <c r="AO2076" s="238"/>
      <c r="AP2076" s="426"/>
      <c r="AQ2076" s="223"/>
    </row>
    <row r="2077" spans="1:43" s="15" customFormat="1">
      <c r="A2077" s="105"/>
      <c r="B2077" s="105"/>
      <c r="D2077" s="97"/>
      <c r="E2077" s="156"/>
      <c r="I2077" s="148"/>
      <c r="J2077" s="148"/>
      <c r="K2077" s="148"/>
      <c r="L2077" s="148"/>
      <c r="M2077" s="148"/>
      <c r="N2077" s="148"/>
      <c r="O2077" s="148"/>
      <c r="AC2077" s="148"/>
      <c r="AD2077" s="94"/>
      <c r="AE2077" s="94"/>
      <c r="AF2077" s="94"/>
      <c r="AG2077" s="94"/>
      <c r="AH2077" s="94"/>
      <c r="AI2077" s="94"/>
      <c r="AJ2077" s="94"/>
      <c r="AK2077" s="94"/>
      <c r="AL2077" s="94"/>
      <c r="AM2077" s="94"/>
      <c r="AN2077" s="94"/>
      <c r="AO2077" s="238"/>
      <c r="AP2077" s="426"/>
      <c r="AQ2077" s="223"/>
    </row>
    <row r="2078" spans="1:43" s="15" customFormat="1">
      <c r="A2078" s="105"/>
      <c r="B2078" s="105"/>
      <c r="D2078" s="97"/>
      <c r="E2078" s="156"/>
      <c r="I2078" s="148"/>
      <c r="J2078" s="148"/>
      <c r="K2078" s="148"/>
      <c r="L2078" s="148"/>
      <c r="M2078" s="148"/>
      <c r="N2078" s="148"/>
      <c r="O2078" s="148"/>
      <c r="AC2078" s="148"/>
      <c r="AD2078" s="94"/>
      <c r="AE2078" s="94"/>
      <c r="AF2078" s="94"/>
      <c r="AG2078" s="94"/>
      <c r="AH2078" s="94"/>
      <c r="AI2078" s="94"/>
      <c r="AJ2078" s="94"/>
      <c r="AK2078" s="94"/>
      <c r="AL2078" s="94"/>
      <c r="AM2078" s="94"/>
      <c r="AN2078" s="94"/>
      <c r="AO2078" s="238"/>
      <c r="AP2078" s="426"/>
      <c r="AQ2078" s="223"/>
    </row>
    <row r="2079" spans="1:43" s="15" customFormat="1">
      <c r="A2079" s="105"/>
      <c r="B2079" s="105"/>
      <c r="D2079" s="97"/>
      <c r="E2079" s="156"/>
      <c r="I2079" s="148"/>
      <c r="J2079" s="148"/>
      <c r="K2079" s="148"/>
      <c r="L2079" s="148"/>
      <c r="M2079" s="148"/>
      <c r="N2079" s="148"/>
      <c r="O2079" s="148"/>
      <c r="AC2079" s="148"/>
      <c r="AD2079" s="94"/>
      <c r="AE2079" s="94"/>
      <c r="AF2079" s="94"/>
      <c r="AG2079" s="94"/>
      <c r="AH2079" s="94"/>
      <c r="AI2079" s="94"/>
      <c r="AJ2079" s="94"/>
      <c r="AK2079" s="94"/>
      <c r="AL2079" s="94"/>
      <c r="AM2079" s="94"/>
      <c r="AN2079" s="94"/>
      <c r="AO2079" s="238"/>
      <c r="AP2079" s="426"/>
      <c r="AQ2079" s="223"/>
    </row>
    <row r="2080" spans="1:43" s="15" customFormat="1">
      <c r="A2080" s="105"/>
      <c r="B2080" s="105"/>
      <c r="D2080" s="97"/>
      <c r="E2080" s="156"/>
      <c r="I2080" s="148"/>
      <c r="J2080" s="148"/>
      <c r="K2080" s="148"/>
      <c r="L2080" s="148"/>
      <c r="M2080" s="148"/>
      <c r="N2080" s="148"/>
      <c r="O2080" s="148"/>
      <c r="AC2080" s="148"/>
      <c r="AD2080" s="94"/>
      <c r="AE2080" s="94"/>
      <c r="AF2080" s="94"/>
      <c r="AG2080" s="94"/>
      <c r="AH2080" s="94"/>
      <c r="AI2080" s="94"/>
      <c r="AJ2080" s="94"/>
      <c r="AK2080" s="94"/>
      <c r="AL2080" s="94"/>
      <c r="AM2080" s="94"/>
      <c r="AN2080" s="94"/>
      <c r="AO2080" s="238"/>
      <c r="AP2080" s="426"/>
      <c r="AQ2080" s="223"/>
    </row>
    <row r="2081" spans="1:43" s="15" customFormat="1">
      <c r="A2081" s="105"/>
      <c r="B2081" s="105"/>
      <c r="D2081" s="97"/>
      <c r="E2081" s="156"/>
      <c r="I2081" s="148"/>
      <c r="J2081" s="148"/>
      <c r="K2081" s="148"/>
      <c r="L2081" s="148"/>
      <c r="M2081" s="148"/>
      <c r="N2081" s="148"/>
      <c r="O2081" s="148"/>
      <c r="AC2081" s="148"/>
      <c r="AD2081" s="94"/>
      <c r="AE2081" s="94"/>
      <c r="AF2081" s="94"/>
      <c r="AG2081" s="94"/>
      <c r="AH2081" s="94"/>
      <c r="AI2081" s="94"/>
      <c r="AJ2081" s="94"/>
      <c r="AK2081" s="94"/>
      <c r="AL2081" s="94"/>
      <c r="AM2081" s="94"/>
      <c r="AN2081" s="94"/>
      <c r="AO2081" s="238"/>
      <c r="AP2081" s="426"/>
      <c r="AQ2081" s="223"/>
    </row>
    <row r="2082" spans="1:43" s="15" customFormat="1">
      <c r="A2082" s="105"/>
      <c r="B2082" s="105"/>
      <c r="D2082" s="97"/>
      <c r="E2082" s="156"/>
      <c r="I2082" s="148"/>
      <c r="J2082" s="148"/>
      <c r="K2082" s="148"/>
      <c r="L2082" s="148"/>
      <c r="M2082" s="148"/>
      <c r="N2082" s="148"/>
      <c r="O2082" s="148"/>
      <c r="AC2082" s="148"/>
      <c r="AD2082" s="94"/>
      <c r="AE2082" s="94"/>
      <c r="AF2082" s="94"/>
      <c r="AG2082" s="94"/>
      <c r="AH2082" s="94"/>
      <c r="AI2082" s="94"/>
      <c r="AJ2082" s="94"/>
      <c r="AK2082" s="94"/>
      <c r="AL2082" s="94"/>
      <c r="AM2082" s="94"/>
      <c r="AN2082" s="94"/>
      <c r="AO2082" s="238"/>
      <c r="AP2082" s="426"/>
      <c r="AQ2082" s="223"/>
    </row>
    <row r="2083" spans="1:43" s="15" customFormat="1">
      <c r="A2083" s="105"/>
      <c r="B2083" s="105"/>
      <c r="D2083" s="97"/>
      <c r="E2083" s="156"/>
      <c r="I2083" s="148"/>
      <c r="J2083" s="148"/>
      <c r="K2083" s="148"/>
      <c r="L2083" s="148"/>
      <c r="M2083" s="148"/>
      <c r="N2083" s="148"/>
      <c r="O2083" s="148"/>
      <c r="AC2083" s="148"/>
      <c r="AD2083" s="94"/>
      <c r="AE2083" s="94"/>
      <c r="AF2083" s="94"/>
      <c r="AG2083" s="94"/>
      <c r="AH2083" s="94"/>
      <c r="AI2083" s="94"/>
      <c r="AJ2083" s="94"/>
      <c r="AK2083" s="94"/>
      <c r="AL2083" s="94"/>
      <c r="AM2083" s="94"/>
      <c r="AN2083" s="94"/>
      <c r="AO2083" s="238"/>
      <c r="AP2083" s="426"/>
      <c r="AQ2083" s="223"/>
    </row>
    <row r="2084" spans="1:43" s="15" customFormat="1">
      <c r="A2084" s="105"/>
      <c r="B2084" s="105"/>
      <c r="D2084" s="97"/>
      <c r="E2084" s="156"/>
      <c r="I2084" s="148"/>
      <c r="J2084" s="148"/>
      <c r="K2084" s="148"/>
      <c r="L2084" s="148"/>
      <c r="M2084" s="148"/>
      <c r="N2084" s="148"/>
      <c r="O2084" s="148"/>
      <c r="AC2084" s="148"/>
      <c r="AD2084" s="94"/>
      <c r="AE2084" s="94"/>
      <c r="AF2084" s="94"/>
      <c r="AG2084" s="94"/>
      <c r="AH2084" s="94"/>
      <c r="AI2084" s="94"/>
      <c r="AJ2084" s="94"/>
      <c r="AK2084" s="94"/>
      <c r="AL2084" s="94"/>
      <c r="AM2084" s="94"/>
      <c r="AN2084" s="94"/>
      <c r="AO2084" s="238"/>
      <c r="AP2084" s="426"/>
      <c r="AQ2084" s="223"/>
    </row>
    <row r="2085" spans="1:43" s="15" customFormat="1">
      <c r="A2085" s="105"/>
      <c r="B2085" s="105"/>
      <c r="D2085" s="97"/>
      <c r="E2085" s="156"/>
      <c r="I2085" s="148"/>
      <c r="J2085" s="148"/>
      <c r="K2085" s="148"/>
      <c r="L2085" s="148"/>
      <c r="M2085" s="148"/>
      <c r="N2085" s="148"/>
      <c r="O2085" s="148"/>
      <c r="AC2085" s="148"/>
      <c r="AD2085" s="94"/>
      <c r="AE2085" s="94"/>
      <c r="AF2085" s="94"/>
      <c r="AG2085" s="94"/>
      <c r="AH2085" s="94"/>
      <c r="AI2085" s="94"/>
      <c r="AJ2085" s="94"/>
      <c r="AK2085" s="94"/>
      <c r="AL2085" s="94"/>
      <c r="AM2085" s="94"/>
      <c r="AN2085" s="94"/>
      <c r="AO2085" s="238"/>
      <c r="AP2085" s="426"/>
      <c r="AQ2085" s="223"/>
    </row>
    <row r="2086" spans="1:43" s="15" customFormat="1">
      <c r="A2086" s="105"/>
      <c r="B2086" s="105"/>
      <c r="D2086" s="97"/>
      <c r="E2086" s="156"/>
      <c r="I2086" s="148"/>
      <c r="J2086" s="148"/>
      <c r="K2086" s="148"/>
      <c r="L2086" s="148"/>
      <c r="M2086" s="148"/>
      <c r="N2086" s="148"/>
      <c r="O2086" s="148"/>
      <c r="AC2086" s="148"/>
      <c r="AD2086" s="94"/>
      <c r="AE2086" s="94"/>
      <c r="AF2086" s="94"/>
      <c r="AG2086" s="94"/>
      <c r="AH2086" s="94"/>
      <c r="AI2086" s="94"/>
      <c r="AJ2086" s="94"/>
      <c r="AK2086" s="94"/>
      <c r="AL2086" s="94"/>
      <c r="AM2086" s="94"/>
      <c r="AN2086" s="94"/>
      <c r="AO2086" s="238"/>
      <c r="AP2086" s="426"/>
      <c r="AQ2086" s="223"/>
    </row>
    <row r="2087" spans="1:43" s="15" customFormat="1">
      <c r="A2087" s="105"/>
      <c r="B2087" s="105"/>
      <c r="D2087" s="97"/>
      <c r="E2087" s="156"/>
      <c r="I2087" s="148"/>
      <c r="J2087" s="148"/>
      <c r="K2087" s="148"/>
      <c r="L2087" s="148"/>
      <c r="M2087" s="148"/>
      <c r="N2087" s="148"/>
      <c r="O2087" s="148"/>
      <c r="AC2087" s="148"/>
      <c r="AD2087" s="94"/>
      <c r="AE2087" s="94"/>
      <c r="AF2087" s="94"/>
      <c r="AG2087" s="94"/>
      <c r="AH2087" s="94"/>
      <c r="AI2087" s="94"/>
      <c r="AJ2087" s="94"/>
      <c r="AK2087" s="94"/>
      <c r="AL2087" s="94"/>
      <c r="AM2087" s="94"/>
      <c r="AN2087" s="94"/>
      <c r="AO2087" s="238"/>
      <c r="AP2087" s="426"/>
      <c r="AQ2087" s="223"/>
    </row>
    <row r="2088" spans="1:43" s="15" customFormat="1">
      <c r="A2088" s="105"/>
      <c r="B2088" s="105"/>
      <c r="D2088" s="97"/>
      <c r="E2088" s="156"/>
      <c r="I2088" s="148"/>
      <c r="J2088" s="148"/>
      <c r="K2088" s="148"/>
      <c r="L2088" s="148"/>
      <c r="M2088" s="148"/>
      <c r="N2088" s="148"/>
      <c r="O2088" s="148"/>
      <c r="AC2088" s="148"/>
      <c r="AD2088" s="94"/>
      <c r="AE2088" s="94"/>
      <c r="AF2088" s="94"/>
      <c r="AG2088" s="94"/>
      <c r="AH2088" s="94"/>
      <c r="AI2088" s="94"/>
      <c r="AJ2088" s="94"/>
      <c r="AK2088" s="94"/>
      <c r="AL2088" s="94"/>
      <c r="AM2088" s="94"/>
      <c r="AN2088" s="94"/>
      <c r="AO2088" s="238"/>
      <c r="AP2088" s="426"/>
      <c r="AQ2088" s="223"/>
    </row>
    <row r="2089" spans="1:43" s="15" customFormat="1">
      <c r="A2089" s="105"/>
      <c r="B2089" s="105"/>
      <c r="D2089" s="97"/>
      <c r="E2089" s="156"/>
      <c r="I2089" s="148"/>
      <c r="J2089" s="148"/>
      <c r="K2089" s="148"/>
      <c r="L2089" s="148"/>
      <c r="M2089" s="148"/>
      <c r="N2089" s="148"/>
      <c r="O2089" s="148"/>
      <c r="AC2089" s="148"/>
      <c r="AD2089" s="94"/>
      <c r="AE2089" s="94"/>
      <c r="AF2089" s="94"/>
      <c r="AG2089" s="94"/>
      <c r="AH2089" s="94"/>
      <c r="AI2089" s="94"/>
      <c r="AJ2089" s="94"/>
      <c r="AK2089" s="94"/>
      <c r="AL2089" s="94"/>
      <c r="AM2089" s="94"/>
      <c r="AN2089" s="94"/>
      <c r="AO2089" s="238"/>
      <c r="AP2089" s="426"/>
      <c r="AQ2089" s="223"/>
    </row>
    <row r="2090" spans="1:43" s="15" customFormat="1">
      <c r="A2090" s="105"/>
      <c r="B2090" s="105"/>
      <c r="D2090" s="97"/>
      <c r="E2090" s="156"/>
      <c r="I2090" s="148"/>
      <c r="J2090" s="148"/>
      <c r="K2090" s="148"/>
      <c r="L2090" s="148"/>
      <c r="M2090" s="148"/>
      <c r="N2090" s="148"/>
      <c r="O2090" s="148"/>
      <c r="AC2090" s="148"/>
      <c r="AD2090" s="94"/>
      <c r="AE2090" s="94"/>
      <c r="AF2090" s="94"/>
      <c r="AG2090" s="94"/>
      <c r="AH2090" s="94"/>
      <c r="AI2090" s="94"/>
      <c r="AJ2090" s="94"/>
      <c r="AK2090" s="94"/>
      <c r="AL2090" s="94"/>
      <c r="AM2090" s="94"/>
      <c r="AN2090" s="94"/>
      <c r="AO2090" s="238"/>
      <c r="AP2090" s="426"/>
      <c r="AQ2090" s="223"/>
    </row>
    <row r="2091" spans="1:43" s="15" customFormat="1">
      <c r="A2091" s="105"/>
      <c r="B2091" s="105"/>
      <c r="D2091" s="97"/>
      <c r="E2091" s="156"/>
      <c r="I2091" s="148"/>
      <c r="J2091" s="148"/>
      <c r="K2091" s="148"/>
      <c r="L2091" s="148"/>
      <c r="M2091" s="148"/>
      <c r="N2091" s="148"/>
      <c r="O2091" s="148"/>
      <c r="AC2091" s="148"/>
      <c r="AD2091" s="94"/>
      <c r="AE2091" s="94"/>
      <c r="AF2091" s="94"/>
      <c r="AG2091" s="94"/>
      <c r="AH2091" s="94"/>
      <c r="AI2091" s="94"/>
      <c r="AJ2091" s="94"/>
      <c r="AK2091" s="94"/>
      <c r="AL2091" s="94"/>
      <c r="AM2091" s="94"/>
      <c r="AN2091" s="94"/>
      <c r="AO2091" s="238"/>
      <c r="AP2091" s="426"/>
      <c r="AQ2091" s="223"/>
    </row>
    <row r="2092" spans="1:43" s="15" customFormat="1">
      <c r="A2092" s="105"/>
      <c r="B2092" s="105"/>
      <c r="D2092" s="97"/>
      <c r="E2092" s="156"/>
      <c r="I2092" s="148"/>
      <c r="J2092" s="148"/>
      <c r="K2092" s="148"/>
      <c r="L2092" s="148"/>
      <c r="M2092" s="148"/>
      <c r="N2092" s="148"/>
      <c r="O2092" s="148"/>
      <c r="AC2092" s="148"/>
      <c r="AD2092" s="94"/>
      <c r="AE2092" s="94"/>
      <c r="AF2092" s="94"/>
      <c r="AG2092" s="94"/>
      <c r="AH2092" s="94"/>
      <c r="AI2092" s="94"/>
      <c r="AJ2092" s="94"/>
      <c r="AK2092" s="94"/>
      <c r="AL2092" s="94"/>
      <c r="AM2092" s="94"/>
      <c r="AN2092" s="94"/>
      <c r="AO2092" s="238"/>
      <c r="AP2092" s="426"/>
      <c r="AQ2092" s="223"/>
    </row>
    <row r="2093" spans="1:43" s="15" customFormat="1">
      <c r="A2093" s="105"/>
      <c r="B2093" s="105"/>
      <c r="D2093" s="97"/>
      <c r="E2093" s="156"/>
      <c r="I2093" s="148"/>
      <c r="J2093" s="148"/>
      <c r="K2093" s="148"/>
      <c r="L2093" s="148"/>
      <c r="M2093" s="148"/>
      <c r="N2093" s="148"/>
      <c r="O2093" s="148"/>
      <c r="AC2093" s="148"/>
      <c r="AD2093" s="94"/>
      <c r="AE2093" s="94"/>
      <c r="AF2093" s="94"/>
      <c r="AG2093" s="94"/>
      <c r="AH2093" s="94"/>
      <c r="AI2093" s="94"/>
      <c r="AJ2093" s="94"/>
      <c r="AK2093" s="94"/>
      <c r="AL2093" s="94"/>
      <c r="AM2093" s="94"/>
      <c r="AN2093" s="94"/>
      <c r="AO2093" s="238"/>
      <c r="AP2093" s="426"/>
      <c r="AQ2093" s="223"/>
    </row>
    <row r="2094" spans="1:43" s="15" customFormat="1">
      <c r="A2094" s="105"/>
      <c r="B2094" s="105"/>
      <c r="D2094" s="97"/>
      <c r="E2094" s="156"/>
      <c r="I2094" s="148"/>
      <c r="J2094" s="148"/>
      <c r="K2094" s="148"/>
      <c r="L2094" s="148"/>
      <c r="M2094" s="148"/>
      <c r="N2094" s="148"/>
      <c r="O2094" s="148"/>
      <c r="AC2094" s="148"/>
      <c r="AD2094" s="94"/>
      <c r="AE2094" s="94"/>
      <c r="AF2094" s="94"/>
      <c r="AG2094" s="94"/>
      <c r="AH2094" s="94"/>
      <c r="AI2094" s="94"/>
      <c r="AJ2094" s="94"/>
      <c r="AK2094" s="94"/>
      <c r="AL2094" s="94"/>
      <c r="AM2094" s="94"/>
      <c r="AN2094" s="94"/>
      <c r="AO2094" s="238"/>
      <c r="AP2094" s="426"/>
      <c r="AQ2094" s="223"/>
    </row>
    <row r="2095" spans="1:43" s="15" customFormat="1">
      <c r="A2095" s="105"/>
      <c r="B2095" s="105"/>
      <c r="D2095" s="97"/>
      <c r="E2095" s="156"/>
      <c r="I2095" s="148"/>
      <c r="J2095" s="148"/>
      <c r="K2095" s="148"/>
      <c r="L2095" s="148"/>
      <c r="M2095" s="148"/>
      <c r="N2095" s="148"/>
      <c r="O2095" s="148"/>
      <c r="AC2095" s="148"/>
      <c r="AD2095" s="94"/>
      <c r="AE2095" s="94"/>
      <c r="AF2095" s="94"/>
      <c r="AG2095" s="94"/>
      <c r="AH2095" s="94"/>
      <c r="AI2095" s="94"/>
      <c r="AJ2095" s="94"/>
      <c r="AK2095" s="94"/>
      <c r="AL2095" s="94"/>
      <c r="AM2095" s="94"/>
      <c r="AN2095" s="94"/>
      <c r="AO2095" s="238"/>
      <c r="AP2095" s="426"/>
      <c r="AQ2095" s="223"/>
    </row>
    <row r="2096" spans="1:43" s="15" customFormat="1">
      <c r="A2096" s="105"/>
      <c r="B2096" s="105"/>
      <c r="D2096" s="97"/>
      <c r="E2096" s="156"/>
      <c r="I2096" s="148"/>
      <c r="J2096" s="148"/>
      <c r="K2096" s="148"/>
      <c r="L2096" s="148"/>
      <c r="M2096" s="148"/>
      <c r="N2096" s="148"/>
      <c r="O2096" s="148"/>
      <c r="AC2096" s="148"/>
      <c r="AD2096" s="94"/>
      <c r="AE2096" s="94"/>
      <c r="AF2096" s="94"/>
      <c r="AG2096" s="94"/>
      <c r="AH2096" s="94"/>
      <c r="AI2096" s="94"/>
      <c r="AJ2096" s="94"/>
      <c r="AK2096" s="94"/>
      <c r="AL2096" s="94"/>
      <c r="AM2096" s="94"/>
      <c r="AN2096" s="94"/>
      <c r="AO2096" s="238"/>
      <c r="AP2096" s="426"/>
      <c r="AQ2096" s="223"/>
    </row>
    <row r="2097" spans="1:43" s="15" customFormat="1">
      <c r="A2097" s="105"/>
      <c r="B2097" s="105"/>
      <c r="D2097" s="97"/>
      <c r="E2097" s="156"/>
      <c r="I2097" s="148"/>
      <c r="J2097" s="148"/>
      <c r="K2097" s="148"/>
      <c r="L2097" s="148"/>
      <c r="M2097" s="148"/>
      <c r="N2097" s="148"/>
      <c r="O2097" s="148"/>
      <c r="AC2097" s="148"/>
      <c r="AD2097" s="94"/>
      <c r="AE2097" s="94"/>
      <c r="AF2097" s="94"/>
      <c r="AG2097" s="94"/>
      <c r="AH2097" s="94"/>
      <c r="AI2097" s="94"/>
      <c r="AJ2097" s="94"/>
      <c r="AK2097" s="94"/>
      <c r="AL2097" s="94"/>
      <c r="AM2097" s="94"/>
      <c r="AN2097" s="94"/>
      <c r="AO2097" s="238"/>
      <c r="AP2097" s="426"/>
      <c r="AQ2097" s="223"/>
    </row>
    <row r="2098" spans="1:43" s="15" customFormat="1">
      <c r="A2098" s="105"/>
      <c r="B2098" s="105"/>
      <c r="D2098" s="97"/>
      <c r="E2098" s="156"/>
      <c r="I2098" s="148"/>
      <c r="J2098" s="148"/>
      <c r="K2098" s="148"/>
      <c r="L2098" s="148"/>
      <c r="M2098" s="148"/>
      <c r="N2098" s="148"/>
      <c r="O2098" s="148"/>
      <c r="AC2098" s="148"/>
      <c r="AD2098" s="94"/>
      <c r="AE2098" s="94"/>
      <c r="AF2098" s="94"/>
      <c r="AG2098" s="94"/>
      <c r="AH2098" s="94"/>
      <c r="AI2098" s="94"/>
      <c r="AJ2098" s="94"/>
      <c r="AK2098" s="94"/>
      <c r="AL2098" s="94"/>
      <c r="AM2098" s="94"/>
      <c r="AN2098" s="94"/>
      <c r="AO2098" s="238"/>
      <c r="AP2098" s="426"/>
      <c r="AQ2098" s="223"/>
    </row>
    <row r="2099" spans="1:43" s="15" customFormat="1">
      <c r="A2099" s="105"/>
      <c r="B2099" s="105"/>
      <c r="D2099" s="97"/>
      <c r="E2099" s="156"/>
      <c r="I2099" s="148"/>
      <c r="J2099" s="148"/>
      <c r="K2099" s="148"/>
      <c r="L2099" s="148"/>
      <c r="M2099" s="148"/>
      <c r="N2099" s="148"/>
      <c r="O2099" s="148"/>
      <c r="AC2099" s="148"/>
      <c r="AD2099" s="94"/>
      <c r="AE2099" s="94"/>
      <c r="AF2099" s="94"/>
      <c r="AG2099" s="94"/>
      <c r="AH2099" s="94"/>
      <c r="AI2099" s="94"/>
      <c r="AJ2099" s="94"/>
      <c r="AK2099" s="94"/>
      <c r="AL2099" s="94"/>
      <c r="AM2099" s="94"/>
      <c r="AN2099" s="94"/>
      <c r="AO2099" s="238"/>
      <c r="AP2099" s="426"/>
      <c r="AQ2099" s="223"/>
    </row>
    <row r="2100" spans="1:43" s="15" customFormat="1">
      <c r="A2100" s="105"/>
      <c r="B2100" s="105"/>
      <c r="D2100" s="97"/>
      <c r="E2100" s="156"/>
      <c r="I2100" s="148"/>
      <c r="J2100" s="148"/>
      <c r="K2100" s="148"/>
      <c r="L2100" s="148"/>
      <c r="M2100" s="148"/>
      <c r="N2100" s="148"/>
      <c r="O2100" s="148"/>
      <c r="AC2100" s="148"/>
      <c r="AD2100" s="94"/>
      <c r="AE2100" s="94"/>
      <c r="AF2100" s="94"/>
      <c r="AG2100" s="94"/>
      <c r="AH2100" s="94"/>
      <c r="AI2100" s="94"/>
      <c r="AJ2100" s="94"/>
      <c r="AK2100" s="94"/>
      <c r="AL2100" s="94"/>
      <c r="AM2100" s="94"/>
      <c r="AN2100" s="94"/>
      <c r="AO2100" s="238"/>
      <c r="AP2100" s="426"/>
      <c r="AQ2100" s="223"/>
    </row>
    <row r="2101" spans="1:43" s="15" customFormat="1">
      <c r="A2101" s="105"/>
      <c r="B2101" s="105"/>
      <c r="D2101" s="97"/>
      <c r="E2101" s="156"/>
      <c r="I2101" s="148"/>
      <c r="J2101" s="148"/>
      <c r="K2101" s="148"/>
      <c r="L2101" s="148"/>
      <c r="M2101" s="148"/>
      <c r="N2101" s="148"/>
      <c r="O2101" s="148"/>
      <c r="AC2101" s="148"/>
      <c r="AD2101" s="94"/>
      <c r="AE2101" s="94"/>
      <c r="AF2101" s="94"/>
      <c r="AG2101" s="94"/>
      <c r="AH2101" s="94"/>
      <c r="AI2101" s="94"/>
      <c r="AJ2101" s="94"/>
      <c r="AK2101" s="94"/>
      <c r="AL2101" s="94"/>
      <c r="AM2101" s="94"/>
      <c r="AN2101" s="94"/>
      <c r="AO2101" s="238"/>
      <c r="AP2101" s="426"/>
      <c r="AQ2101" s="223"/>
    </row>
    <row r="2102" spans="1:43" s="15" customFormat="1">
      <c r="A2102" s="105"/>
      <c r="B2102" s="105"/>
      <c r="D2102" s="97"/>
      <c r="E2102" s="156"/>
      <c r="I2102" s="148"/>
      <c r="J2102" s="148"/>
      <c r="K2102" s="148"/>
      <c r="L2102" s="148"/>
      <c r="M2102" s="148"/>
      <c r="N2102" s="148"/>
      <c r="O2102" s="148"/>
      <c r="AC2102" s="148"/>
      <c r="AD2102" s="94"/>
      <c r="AE2102" s="94"/>
      <c r="AF2102" s="94"/>
      <c r="AG2102" s="94"/>
      <c r="AH2102" s="94"/>
      <c r="AI2102" s="94"/>
      <c r="AJ2102" s="94"/>
      <c r="AK2102" s="94"/>
      <c r="AL2102" s="94"/>
      <c r="AM2102" s="94"/>
      <c r="AN2102" s="94"/>
      <c r="AO2102" s="238"/>
      <c r="AP2102" s="426"/>
      <c r="AQ2102" s="223"/>
    </row>
    <row r="2103" spans="1:43" s="15" customFormat="1">
      <c r="A2103" s="105"/>
      <c r="B2103" s="105"/>
      <c r="D2103" s="97"/>
      <c r="E2103" s="156"/>
      <c r="I2103" s="148"/>
      <c r="J2103" s="148"/>
      <c r="K2103" s="148"/>
      <c r="L2103" s="148"/>
      <c r="M2103" s="148"/>
      <c r="N2103" s="148"/>
      <c r="O2103" s="148"/>
      <c r="AC2103" s="148"/>
      <c r="AD2103" s="94"/>
      <c r="AE2103" s="94"/>
      <c r="AF2103" s="94"/>
      <c r="AG2103" s="94"/>
      <c r="AH2103" s="94"/>
      <c r="AI2103" s="94"/>
      <c r="AJ2103" s="94"/>
      <c r="AK2103" s="94"/>
      <c r="AL2103" s="94"/>
      <c r="AM2103" s="94"/>
      <c r="AN2103" s="94"/>
      <c r="AO2103" s="238"/>
      <c r="AP2103" s="426"/>
      <c r="AQ2103" s="223"/>
    </row>
    <row r="2104" spans="1:43" s="15" customFormat="1">
      <c r="A2104" s="105"/>
      <c r="B2104" s="105"/>
      <c r="D2104" s="97"/>
      <c r="E2104" s="156"/>
      <c r="I2104" s="148"/>
      <c r="J2104" s="148"/>
      <c r="K2104" s="148"/>
      <c r="L2104" s="148"/>
      <c r="M2104" s="148"/>
      <c r="N2104" s="148"/>
      <c r="O2104" s="148"/>
      <c r="AC2104" s="148"/>
      <c r="AD2104" s="94"/>
      <c r="AE2104" s="94"/>
      <c r="AF2104" s="94"/>
      <c r="AG2104" s="94"/>
      <c r="AH2104" s="94"/>
      <c r="AI2104" s="94"/>
      <c r="AJ2104" s="94"/>
      <c r="AK2104" s="94"/>
      <c r="AL2104" s="94"/>
      <c r="AM2104" s="94"/>
      <c r="AN2104" s="94"/>
      <c r="AO2104" s="238"/>
      <c r="AP2104" s="426"/>
      <c r="AQ2104" s="223"/>
    </row>
    <row r="2105" spans="1:43" s="15" customFormat="1">
      <c r="A2105" s="105"/>
      <c r="B2105" s="105"/>
      <c r="D2105" s="97"/>
      <c r="E2105" s="156"/>
      <c r="I2105" s="148"/>
      <c r="J2105" s="148"/>
      <c r="K2105" s="148"/>
      <c r="L2105" s="148"/>
      <c r="M2105" s="148"/>
      <c r="N2105" s="148"/>
      <c r="O2105" s="148"/>
      <c r="AC2105" s="148"/>
      <c r="AD2105" s="94"/>
      <c r="AE2105" s="94"/>
      <c r="AF2105" s="94"/>
      <c r="AG2105" s="94"/>
      <c r="AH2105" s="94"/>
      <c r="AI2105" s="94"/>
      <c r="AJ2105" s="94"/>
      <c r="AK2105" s="94"/>
      <c r="AL2105" s="94"/>
      <c r="AM2105" s="94"/>
      <c r="AN2105" s="94"/>
      <c r="AO2105" s="238"/>
      <c r="AP2105" s="426"/>
      <c r="AQ2105" s="223"/>
    </row>
    <row r="2106" spans="1:43" s="15" customFormat="1">
      <c r="A2106" s="105"/>
      <c r="B2106" s="105"/>
      <c r="D2106" s="97"/>
      <c r="E2106" s="156"/>
      <c r="I2106" s="148"/>
      <c r="J2106" s="148"/>
      <c r="K2106" s="148"/>
      <c r="L2106" s="148"/>
      <c r="M2106" s="148"/>
      <c r="N2106" s="148"/>
      <c r="O2106" s="148"/>
      <c r="AC2106" s="148"/>
      <c r="AD2106" s="94"/>
      <c r="AE2106" s="94"/>
      <c r="AF2106" s="94"/>
      <c r="AG2106" s="94"/>
      <c r="AH2106" s="94"/>
      <c r="AI2106" s="94"/>
      <c r="AJ2106" s="94"/>
      <c r="AK2106" s="94"/>
      <c r="AL2106" s="94"/>
      <c r="AM2106" s="94"/>
      <c r="AN2106" s="94"/>
      <c r="AO2106" s="238"/>
      <c r="AP2106" s="426"/>
      <c r="AQ2106" s="223"/>
    </row>
    <row r="2107" spans="1:43" s="15" customFormat="1">
      <c r="A2107" s="105"/>
      <c r="B2107" s="105"/>
      <c r="D2107" s="97"/>
      <c r="E2107" s="156"/>
      <c r="I2107" s="148"/>
      <c r="J2107" s="148"/>
      <c r="K2107" s="148"/>
      <c r="L2107" s="148"/>
      <c r="M2107" s="148"/>
      <c r="N2107" s="148"/>
      <c r="O2107" s="148"/>
      <c r="AC2107" s="148"/>
      <c r="AD2107" s="94"/>
      <c r="AE2107" s="94"/>
      <c r="AF2107" s="94"/>
      <c r="AG2107" s="94"/>
      <c r="AH2107" s="94"/>
      <c r="AI2107" s="94"/>
      <c r="AJ2107" s="94"/>
      <c r="AK2107" s="94"/>
      <c r="AL2107" s="94"/>
      <c r="AM2107" s="94"/>
      <c r="AN2107" s="94"/>
      <c r="AO2107" s="238"/>
      <c r="AP2107" s="426"/>
      <c r="AQ2107" s="223"/>
    </row>
    <row r="2108" spans="1:43" s="15" customFormat="1">
      <c r="A2108" s="105"/>
      <c r="B2108" s="105"/>
      <c r="D2108" s="97"/>
      <c r="E2108" s="156"/>
      <c r="I2108" s="148"/>
      <c r="J2108" s="148"/>
      <c r="K2108" s="148"/>
      <c r="L2108" s="148"/>
      <c r="M2108" s="148"/>
      <c r="N2108" s="148"/>
      <c r="O2108" s="148"/>
      <c r="AC2108" s="148"/>
      <c r="AD2108" s="94"/>
      <c r="AE2108" s="94"/>
      <c r="AF2108" s="94"/>
      <c r="AG2108" s="94"/>
      <c r="AH2108" s="94"/>
      <c r="AI2108" s="94"/>
      <c r="AJ2108" s="94"/>
      <c r="AK2108" s="94"/>
      <c r="AL2108" s="94"/>
      <c r="AM2108" s="94"/>
      <c r="AN2108" s="94"/>
      <c r="AO2108" s="238"/>
      <c r="AP2108" s="426"/>
      <c r="AQ2108" s="223"/>
    </row>
    <row r="2109" spans="1:43" s="15" customFormat="1">
      <c r="A2109" s="105"/>
      <c r="B2109" s="105"/>
      <c r="D2109" s="97"/>
      <c r="E2109" s="156"/>
      <c r="I2109" s="148"/>
      <c r="J2109" s="148"/>
      <c r="K2109" s="148"/>
      <c r="L2109" s="148"/>
      <c r="M2109" s="148"/>
      <c r="N2109" s="148"/>
      <c r="O2109" s="148"/>
      <c r="AC2109" s="148"/>
      <c r="AD2109" s="94"/>
      <c r="AE2109" s="94"/>
      <c r="AF2109" s="94"/>
      <c r="AG2109" s="94"/>
      <c r="AH2109" s="94"/>
      <c r="AI2109" s="94"/>
      <c r="AJ2109" s="94"/>
      <c r="AK2109" s="94"/>
      <c r="AL2109" s="94"/>
      <c r="AM2109" s="94"/>
      <c r="AN2109" s="94"/>
      <c r="AO2109" s="238"/>
      <c r="AP2109" s="426"/>
      <c r="AQ2109" s="223"/>
    </row>
    <row r="2110" spans="1:43" s="15" customFormat="1">
      <c r="A2110" s="105"/>
      <c r="B2110" s="105"/>
      <c r="D2110" s="97"/>
      <c r="E2110" s="156"/>
      <c r="I2110" s="148"/>
      <c r="J2110" s="148"/>
      <c r="K2110" s="148"/>
      <c r="L2110" s="148"/>
      <c r="M2110" s="148"/>
      <c r="N2110" s="148"/>
      <c r="O2110" s="148"/>
      <c r="AC2110" s="148"/>
      <c r="AD2110" s="94"/>
      <c r="AE2110" s="94"/>
      <c r="AF2110" s="94"/>
      <c r="AG2110" s="94"/>
      <c r="AH2110" s="94"/>
      <c r="AI2110" s="94"/>
      <c r="AJ2110" s="94"/>
      <c r="AK2110" s="94"/>
      <c r="AL2110" s="94"/>
      <c r="AM2110" s="94"/>
      <c r="AN2110" s="94"/>
      <c r="AO2110" s="238"/>
      <c r="AP2110" s="426"/>
      <c r="AQ2110" s="223"/>
    </row>
    <row r="2111" spans="1:43" s="15" customFormat="1">
      <c r="A2111" s="105"/>
      <c r="B2111" s="105"/>
      <c r="D2111" s="97"/>
      <c r="E2111" s="156"/>
      <c r="I2111" s="148"/>
      <c r="J2111" s="148"/>
      <c r="K2111" s="148"/>
      <c r="L2111" s="148"/>
      <c r="M2111" s="148"/>
      <c r="N2111" s="148"/>
      <c r="O2111" s="148"/>
      <c r="AC2111" s="148"/>
      <c r="AD2111" s="94"/>
      <c r="AE2111" s="94"/>
      <c r="AF2111" s="94"/>
      <c r="AG2111" s="94"/>
      <c r="AH2111" s="94"/>
      <c r="AI2111" s="94"/>
      <c r="AJ2111" s="94"/>
      <c r="AK2111" s="94"/>
      <c r="AL2111" s="94"/>
      <c r="AM2111" s="94"/>
      <c r="AN2111" s="94"/>
      <c r="AO2111" s="238"/>
      <c r="AP2111" s="426"/>
      <c r="AQ2111" s="223"/>
    </row>
    <row r="2112" spans="1:43" s="15" customFormat="1">
      <c r="A2112" s="105"/>
      <c r="B2112" s="105"/>
      <c r="D2112" s="97"/>
      <c r="E2112" s="156"/>
      <c r="I2112" s="148"/>
      <c r="J2112" s="148"/>
      <c r="K2112" s="148"/>
      <c r="L2112" s="148"/>
      <c r="M2112" s="148"/>
      <c r="N2112" s="148"/>
      <c r="O2112" s="148"/>
      <c r="AC2112" s="148"/>
      <c r="AD2112" s="94"/>
      <c r="AE2112" s="94"/>
      <c r="AF2112" s="94"/>
      <c r="AG2112" s="94"/>
      <c r="AH2112" s="94"/>
      <c r="AI2112" s="94"/>
      <c r="AJ2112" s="94"/>
      <c r="AK2112" s="94"/>
      <c r="AL2112" s="94"/>
      <c r="AM2112" s="94"/>
      <c r="AN2112" s="94"/>
      <c r="AO2112" s="238"/>
      <c r="AP2112" s="426"/>
      <c r="AQ2112" s="223"/>
    </row>
    <row r="2113" spans="1:43" s="15" customFormat="1">
      <c r="A2113" s="105"/>
      <c r="B2113" s="105"/>
      <c r="D2113" s="97"/>
      <c r="E2113" s="156"/>
      <c r="I2113" s="148"/>
      <c r="J2113" s="148"/>
      <c r="K2113" s="148"/>
      <c r="L2113" s="148"/>
      <c r="M2113" s="148"/>
      <c r="N2113" s="148"/>
      <c r="O2113" s="148"/>
      <c r="AC2113" s="148"/>
      <c r="AD2113" s="94"/>
      <c r="AE2113" s="94"/>
      <c r="AF2113" s="94"/>
      <c r="AG2113" s="94"/>
      <c r="AH2113" s="94"/>
      <c r="AI2113" s="94"/>
      <c r="AJ2113" s="94"/>
      <c r="AK2113" s="94"/>
      <c r="AL2113" s="94"/>
      <c r="AM2113" s="94"/>
      <c r="AN2113" s="94"/>
      <c r="AO2113" s="238"/>
      <c r="AP2113" s="426"/>
      <c r="AQ2113" s="223"/>
    </row>
    <row r="2114" spans="1:43" s="15" customFormat="1">
      <c r="A2114" s="105"/>
      <c r="B2114" s="105"/>
      <c r="D2114" s="97"/>
      <c r="E2114" s="156"/>
      <c r="I2114" s="148"/>
      <c r="J2114" s="148"/>
      <c r="K2114" s="148"/>
      <c r="L2114" s="148"/>
      <c r="M2114" s="148"/>
      <c r="N2114" s="148"/>
      <c r="O2114" s="148"/>
      <c r="AC2114" s="148"/>
      <c r="AD2114" s="94"/>
      <c r="AE2114" s="94"/>
      <c r="AF2114" s="94"/>
      <c r="AG2114" s="94"/>
      <c r="AH2114" s="94"/>
      <c r="AI2114" s="94"/>
      <c r="AJ2114" s="94"/>
      <c r="AK2114" s="94"/>
      <c r="AL2114" s="94"/>
      <c r="AM2114" s="94"/>
      <c r="AN2114" s="94"/>
      <c r="AO2114" s="238"/>
      <c r="AP2114" s="426"/>
      <c r="AQ2114" s="223"/>
    </row>
    <row r="2115" spans="1:43" s="15" customFormat="1">
      <c r="A2115" s="105"/>
      <c r="B2115" s="105"/>
      <c r="D2115" s="97"/>
      <c r="E2115" s="156"/>
      <c r="I2115" s="148"/>
      <c r="J2115" s="148"/>
      <c r="K2115" s="148"/>
      <c r="L2115" s="148"/>
      <c r="M2115" s="148"/>
      <c r="N2115" s="148"/>
      <c r="O2115" s="148"/>
      <c r="AC2115" s="148"/>
      <c r="AD2115" s="94"/>
      <c r="AE2115" s="94"/>
      <c r="AF2115" s="94"/>
      <c r="AG2115" s="94"/>
      <c r="AH2115" s="94"/>
      <c r="AI2115" s="94"/>
      <c r="AJ2115" s="94"/>
      <c r="AK2115" s="94"/>
      <c r="AL2115" s="94"/>
      <c r="AM2115" s="94"/>
      <c r="AN2115" s="94"/>
      <c r="AO2115" s="238"/>
      <c r="AP2115" s="426"/>
      <c r="AQ2115" s="223"/>
    </row>
    <row r="2116" spans="1:43" s="15" customFormat="1">
      <c r="A2116" s="105"/>
      <c r="B2116" s="105"/>
      <c r="D2116" s="97"/>
      <c r="E2116" s="156"/>
      <c r="I2116" s="148"/>
      <c r="J2116" s="148"/>
      <c r="K2116" s="148"/>
      <c r="L2116" s="148"/>
      <c r="M2116" s="148"/>
      <c r="N2116" s="148"/>
      <c r="O2116" s="148"/>
      <c r="AC2116" s="148"/>
      <c r="AD2116" s="94"/>
      <c r="AE2116" s="94"/>
      <c r="AF2116" s="94"/>
      <c r="AG2116" s="94"/>
      <c r="AH2116" s="94"/>
      <c r="AI2116" s="94"/>
      <c r="AJ2116" s="94"/>
      <c r="AK2116" s="94"/>
      <c r="AL2116" s="94"/>
      <c r="AM2116" s="94"/>
      <c r="AN2116" s="94"/>
      <c r="AO2116" s="238"/>
      <c r="AP2116" s="426"/>
      <c r="AQ2116" s="223"/>
    </row>
    <row r="2117" spans="1:43" s="15" customFormat="1">
      <c r="A2117" s="105"/>
      <c r="B2117" s="105"/>
      <c r="D2117" s="97"/>
      <c r="E2117" s="156"/>
      <c r="I2117" s="148"/>
      <c r="J2117" s="148"/>
      <c r="K2117" s="148"/>
      <c r="L2117" s="148"/>
      <c r="M2117" s="148"/>
      <c r="N2117" s="148"/>
      <c r="O2117" s="148"/>
      <c r="AC2117" s="148"/>
      <c r="AD2117" s="94"/>
      <c r="AE2117" s="94"/>
      <c r="AF2117" s="94"/>
      <c r="AG2117" s="94"/>
      <c r="AH2117" s="94"/>
      <c r="AI2117" s="94"/>
      <c r="AJ2117" s="94"/>
      <c r="AK2117" s="94"/>
      <c r="AL2117" s="94"/>
      <c r="AM2117" s="94"/>
      <c r="AN2117" s="94"/>
      <c r="AO2117" s="238"/>
      <c r="AP2117" s="426"/>
      <c r="AQ2117" s="223"/>
    </row>
    <row r="2118" spans="1:43" s="15" customFormat="1">
      <c r="A2118" s="105"/>
      <c r="B2118" s="105"/>
      <c r="D2118" s="97"/>
      <c r="E2118" s="156"/>
      <c r="I2118" s="148"/>
      <c r="J2118" s="148"/>
      <c r="K2118" s="148"/>
      <c r="L2118" s="148"/>
      <c r="M2118" s="148"/>
      <c r="N2118" s="148"/>
      <c r="O2118" s="148"/>
      <c r="AC2118" s="148"/>
      <c r="AD2118" s="94"/>
      <c r="AE2118" s="94"/>
      <c r="AF2118" s="94"/>
      <c r="AG2118" s="94"/>
      <c r="AH2118" s="94"/>
      <c r="AI2118" s="94"/>
      <c r="AJ2118" s="94"/>
      <c r="AK2118" s="94"/>
      <c r="AL2118" s="94"/>
      <c r="AM2118" s="94"/>
      <c r="AN2118" s="94"/>
      <c r="AO2118" s="238"/>
      <c r="AP2118" s="426"/>
      <c r="AQ2118" s="223"/>
    </row>
    <row r="2119" spans="1:43" s="15" customFormat="1">
      <c r="A2119" s="105"/>
      <c r="B2119" s="105"/>
      <c r="D2119" s="97"/>
      <c r="E2119" s="156"/>
      <c r="I2119" s="148"/>
      <c r="J2119" s="148"/>
      <c r="K2119" s="148"/>
      <c r="L2119" s="148"/>
      <c r="M2119" s="148"/>
      <c r="N2119" s="148"/>
      <c r="O2119" s="148"/>
      <c r="AC2119" s="148"/>
      <c r="AD2119" s="94"/>
      <c r="AE2119" s="94"/>
      <c r="AF2119" s="94"/>
      <c r="AG2119" s="94"/>
      <c r="AH2119" s="94"/>
      <c r="AI2119" s="94"/>
      <c r="AJ2119" s="94"/>
      <c r="AK2119" s="94"/>
      <c r="AL2119" s="94"/>
      <c r="AM2119" s="94"/>
      <c r="AN2119" s="94"/>
      <c r="AO2119" s="238"/>
      <c r="AP2119" s="426"/>
      <c r="AQ2119" s="223"/>
    </row>
    <row r="2120" spans="1:43" s="15" customFormat="1">
      <c r="A2120" s="105"/>
      <c r="B2120" s="105"/>
      <c r="D2120" s="97"/>
      <c r="E2120" s="156"/>
      <c r="I2120" s="148"/>
      <c r="J2120" s="148"/>
      <c r="K2120" s="148"/>
      <c r="L2120" s="148"/>
      <c r="M2120" s="148"/>
      <c r="N2120" s="148"/>
      <c r="O2120" s="148"/>
      <c r="AC2120" s="148"/>
      <c r="AD2120" s="94"/>
      <c r="AE2120" s="94"/>
      <c r="AF2120" s="94"/>
      <c r="AG2120" s="94"/>
      <c r="AH2120" s="94"/>
      <c r="AI2120" s="94"/>
      <c r="AJ2120" s="94"/>
      <c r="AK2120" s="94"/>
      <c r="AL2120" s="94"/>
      <c r="AM2120" s="94"/>
      <c r="AN2120" s="94"/>
      <c r="AO2120" s="238"/>
      <c r="AP2120" s="426"/>
      <c r="AQ2120" s="223"/>
    </row>
    <row r="2121" spans="1:43" s="15" customFormat="1">
      <c r="A2121" s="105"/>
      <c r="B2121" s="105"/>
      <c r="D2121" s="97"/>
      <c r="E2121" s="156"/>
      <c r="I2121" s="148"/>
      <c r="J2121" s="148"/>
      <c r="K2121" s="148"/>
      <c r="L2121" s="148"/>
      <c r="M2121" s="148"/>
      <c r="N2121" s="148"/>
      <c r="O2121" s="148"/>
      <c r="AC2121" s="148"/>
      <c r="AD2121" s="94"/>
      <c r="AE2121" s="94"/>
      <c r="AF2121" s="94"/>
      <c r="AG2121" s="94"/>
      <c r="AH2121" s="94"/>
      <c r="AI2121" s="94"/>
      <c r="AJ2121" s="94"/>
      <c r="AK2121" s="94"/>
      <c r="AL2121" s="94"/>
      <c r="AM2121" s="94"/>
      <c r="AN2121" s="94"/>
      <c r="AO2121" s="238"/>
      <c r="AP2121" s="426"/>
      <c r="AQ2121" s="223"/>
    </row>
    <row r="2122" spans="1:43" s="15" customFormat="1">
      <c r="A2122" s="105"/>
      <c r="B2122" s="105"/>
      <c r="D2122" s="97"/>
      <c r="E2122" s="156"/>
      <c r="I2122" s="148"/>
      <c r="J2122" s="148"/>
      <c r="K2122" s="148"/>
      <c r="L2122" s="148"/>
      <c r="M2122" s="148"/>
      <c r="N2122" s="148"/>
      <c r="O2122" s="148"/>
      <c r="AC2122" s="148"/>
      <c r="AD2122" s="94"/>
      <c r="AE2122" s="94"/>
      <c r="AF2122" s="94"/>
      <c r="AG2122" s="94"/>
      <c r="AH2122" s="94"/>
      <c r="AI2122" s="94"/>
      <c r="AJ2122" s="94"/>
      <c r="AK2122" s="94"/>
      <c r="AL2122" s="94"/>
      <c r="AM2122" s="94"/>
      <c r="AN2122" s="94"/>
      <c r="AO2122" s="238"/>
      <c r="AP2122" s="426"/>
      <c r="AQ2122" s="223"/>
    </row>
    <row r="2123" spans="1:43" s="15" customFormat="1">
      <c r="A2123" s="105"/>
      <c r="B2123" s="105"/>
      <c r="D2123" s="97"/>
      <c r="E2123" s="156"/>
      <c r="I2123" s="148"/>
      <c r="J2123" s="148"/>
      <c r="K2123" s="148"/>
      <c r="L2123" s="148"/>
      <c r="M2123" s="148"/>
      <c r="N2123" s="148"/>
      <c r="O2123" s="148"/>
      <c r="AC2123" s="148"/>
      <c r="AD2123" s="94"/>
      <c r="AE2123" s="94"/>
      <c r="AF2123" s="94"/>
      <c r="AG2123" s="94"/>
      <c r="AH2123" s="94"/>
      <c r="AI2123" s="94"/>
      <c r="AJ2123" s="94"/>
      <c r="AK2123" s="94"/>
      <c r="AL2123" s="94"/>
      <c r="AM2123" s="94"/>
      <c r="AN2123" s="94"/>
      <c r="AO2123" s="238"/>
      <c r="AP2123" s="426"/>
      <c r="AQ2123" s="223"/>
    </row>
    <row r="2124" spans="1:43" s="15" customFormat="1">
      <c r="A2124" s="105"/>
      <c r="B2124" s="105"/>
      <c r="D2124" s="97"/>
      <c r="E2124" s="156"/>
      <c r="I2124" s="148"/>
      <c r="J2124" s="148"/>
      <c r="K2124" s="148"/>
      <c r="L2124" s="148"/>
      <c r="M2124" s="148"/>
      <c r="N2124" s="148"/>
      <c r="O2124" s="148"/>
      <c r="AC2124" s="148"/>
      <c r="AD2124" s="94"/>
      <c r="AE2124" s="94"/>
      <c r="AF2124" s="94"/>
      <c r="AG2124" s="94"/>
      <c r="AH2124" s="94"/>
      <c r="AI2124" s="94"/>
      <c r="AJ2124" s="94"/>
      <c r="AK2124" s="94"/>
      <c r="AL2124" s="94"/>
      <c r="AM2124" s="94"/>
      <c r="AN2124" s="94"/>
      <c r="AO2124" s="238"/>
      <c r="AP2124" s="426"/>
      <c r="AQ2124" s="223"/>
    </row>
    <row r="2125" spans="1:43" s="15" customFormat="1">
      <c r="A2125" s="105"/>
      <c r="B2125" s="105"/>
      <c r="D2125" s="97"/>
      <c r="E2125" s="156"/>
      <c r="I2125" s="148"/>
      <c r="J2125" s="148"/>
      <c r="K2125" s="148"/>
      <c r="L2125" s="148"/>
      <c r="M2125" s="148"/>
      <c r="N2125" s="148"/>
      <c r="O2125" s="148"/>
      <c r="AC2125" s="148"/>
      <c r="AD2125" s="94"/>
      <c r="AE2125" s="94"/>
      <c r="AF2125" s="94"/>
      <c r="AG2125" s="94"/>
      <c r="AH2125" s="94"/>
      <c r="AI2125" s="94"/>
      <c r="AJ2125" s="94"/>
      <c r="AK2125" s="94"/>
      <c r="AL2125" s="94"/>
      <c r="AM2125" s="94"/>
      <c r="AN2125" s="94"/>
      <c r="AO2125" s="238"/>
      <c r="AP2125" s="426"/>
      <c r="AQ2125" s="223"/>
    </row>
    <row r="2126" spans="1:43" s="15" customFormat="1">
      <c r="A2126" s="105"/>
      <c r="B2126" s="105"/>
      <c r="D2126" s="97"/>
      <c r="E2126" s="156"/>
      <c r="I2126" s="148"/>
      <c r="J2126" s="148"/>
      <c r="K2126" s="148"/>
      <c r="L2126" s="148"/>
      <c r="M2126" s="148"/>
      <c r="N2126" s="148"/>
      <c r="O2126" s="148"/>
      <c r="AC2126" s="148"/>
      <c r="AD2126" s="94"/>
      <c r="AE2126" s="94"/>
      <c r="AF2126" s="94"/>
      <c r="AG2126" s="94"/>
      <c r="AH2126" s="94"/>
      <c r="AI2126" s="94"/>
      <c r="AJ2126" s="94"/>
      <c r="AK2126" s="94"/>
      <c r="AL2126" s="94"/>
      <c r="AM2126" s="94"/>
      <c r="AN2126" s="94"/>
      <c r="AO2126" s="238"/>
      <c r="AP2126" s="426"/>
      <c r="AQ2126" s="223"/>
    </row>
    <row r="2127" spans="1:43" s="15" customFormat="1">
      <c r="A2127" s="105"/>
      <c r="B2127" s="105"/>
      <c r="D2127" s="97"/>
      <c r="E2127" s="156"/>
      <c r="I2127" s="148"/>
      <c r="J2127" s="148"/>
      <c r="K2127" s="148"/>
      <c r="L2127" s="148"/>
      <c r="M2127" s="148"/>
      <c r="N2127" s="148"/>
      <c r="O2127" s="148"/>
      <c r="AC2127" s="148"/>
      <c r="AD2127" s="94"/>
      <c r="AE2127" s="94"/>
      <c r="AF2127" s="94"/>
      <c r="AG2127" s="94"/>
      <c r="AH2127" s="94"/>
      <c r="AI2127" s="94"/>
      <c r="AJ2127" s="94"/>
      <c r="AK2127" s="94"/>
      <c r="AL2127" s="94"/>
      <c r="AM2127" s="94"/>
      <c r="AN2127" s="94"/>
      <c r="AO2127" s="238"/>
      <c r="AP2127" s="426"/>
      <c r="AQ2127" s="223"/>
    </row>
    <row r="2128" spans="1:43" s="15" customFormat="1">
      <c r="A2128" s="105"/>
      <c r="B2128" s="105"/>
      <c r="D2128" s="97"/>
      <c r="E2128" s="156"/>
      <c r="I2128" s="148"/>
      <c r="J2128" s="148"/>
      <c r="K2128" s="148"/>
      <c r="L2128" s="148"/>
      <c r="M2128" s="148"/>
      <c r="N2128" s="148"/>
      <c r="O2128" s="148"/>
      <c r="AC2128" s="148"/>
      <c r="AD2128" s="94"/>
      <c r="AE2128" s="94"/>
      <c r="AF2128" s="94"/>
      <c r="AG2128" s="94"/>
      <c r="AH2128" s="94"/>
      <c r="AI2128" s="94"/>
      <c r="AJ2128" s="94"/>
      <c r="AK2128" s="94"/>
      <c r="AL2128" s="94"/>
      <c r="AM2128" s="94"/>
      <c r="AN2128" s="94"/>
      <c r="AO2128" s="238"/>
      <c r="AP2128" s="426"/>
      <c r="AQ2128" s="223"/>
    </row>
    <row r="2129" spans="1:43" s="15" customFormat="1">
      <c r="A2129" s="105"/>
      <c r="B2129" s="105"/>
      <c r="D2129" s="97"/>
      <c r="E2129" s="156"/>
      <c r="I2129" s="148"/>
      <c r="J2129" s="148"/>
      <c r="K2129" s="148"/>
      <c r="L2129" s="148"/>
      <c r="M2129" s="148"/>
      <c r="N2129" s="148"/>
      <c r="O2129" s="148"/>
      <c r="AC2129" s="148"/>
      <c r="AD2129" s="94"/>
      <c r="AE2129" s="94"/>
      <c r="AF2129" s="94"/>
      <c r="AG2129" s="94"/>
      <c r="AH2129" s="94"/>
      <c r="AI2129" s="94"/>
      <c r="AJ2129" s="94"/>
      <c r="AK2129" s="94"/>
      <c r="AL2129" s="94"/>
      <c r="AM2129" s="94"/>
      <c r="AN2129" s="94"/>
      <c r="AO2129" s="238"/>
      <c r="AP2129" s="426"/>
      <c r="AQ2129" s="223"/>
    </row>
    <row r="2130" spans="1:43" s="15" customFormat="1">
      <c r="A2130" s="105"/>
      <c r="B2130" s="105"/>
      <c r="D2130" s="97"/>
      <c r="E2130" s="156"/>
      <c r="I2130" s="148"/>
      <c r="J2130" s="148"/>
      <c r="K2130" s="148"/>
      <c r="L2130" s="148"/>
      <c r="M2130" s="148"/>
      <c r="N2130" s="148"/>
      <c r="O2130" s="148"/>
      <c r="AC2130" s="148"/>
      <c r="AD2130" s="94"/>
      <c r="AE2130" s="94"/>
      <c r="AF2130" s="94"/>
      <c r="AG2130" s="94"/>
      <c r="AH2130" s="94"/>
      <c r="AI2130" s="94"/>
      <c r="AJ2130" s="94"/>
      <c r="AK2130" s="94"/>
      <c r="AL2130" s="94"/>
      <c r="AM2130" s="94"/>
      <c r="AN2130" s="94"/>
      <c r="AO2130" s="238"/>
      <c r="AP2130" s="426"/>
      <c r="AQ2130" s="223"/>
    </row>
    <row r="2131" spans="1:43" s="15" customFormat="1">
      <c r="A2131" s="105"/>
      <c r="B2131" s="105"/>
      <c r="D2131" s="97"/>
      <c r="E2131" s="156"/>
      <c r="I2131" s="148"/>
      <c r="J2131" s="148"/>
      <c r="K2131" s="148"/>
      <c r="L2131" s="148"/>
      <c r="M2131" s="148"/>
      <c r="N2131" s="148"/>
      <c r="O2131" s="148"/>
      <c r="AC2131" s="148"/>
      <c r="AD2131" s="94"/>
      <c r="AE2131" s="94"/>
      <c r="AF2131" s="94"/>
      <c r="AG2131" s="94"/>
      <c r="AH2131" s="94"/>
      <c r="AI2131" s="94"/>
      <c r="AJ2131" s="94"/>
      <c r="AK2131" s="94"/>
      <c r="AL2131" s="94"/>
      <c r="AM2131" s="94"/>
      <c r="AN2131" s="94"/>
      <c r="AO2131" s="238"/>
      <c r="AP2131" s="426"/>
      <c r="AQ2131" s="223"/>
    </row>
    <row r="2132" spans="1:43" s="15" customFormat="1">
      <c r="A2132" s="105"/>
      <c r="B2132" s="105"/>
      <c r="D2132" s="97"/>
      <c r="E2132" s="156"/>
      <c r="I2132" s="148"/>
      <c r="J2132" s="148"/>
      <c r="K2132" s="148"/>
      <c r="L2132" s="148"/>
      <c r="M2132" s="148"/>
      <c r="N2132" s="148"/>
      <c r="O2132" s="148"/>
      <c r="AC2132" s="148"/>
      <c r="AD2132" s="94"/>
      <c r="AE2132" s="94"/>
      <c r="AF2132" s="94"/>
      <c r="AG2132" s="94"/>
      <c r="AH2132" s="94"/>
      <c r="AI2132" s="94"/>
      <c r="AJ2132" s="94"/>
      <c r="AK2132" s="94"/>
      <c r="AL2132" s="94"/>
      <c r="AM2132" s="94"/>
      <c r="AN2132" s="94"/>
      <c r="AO2132" s="238"/>
      <c r="AP2132" s="426"/>
      <c r="AQ2132" s="223"/>
    </row>
    <row r="2133" spans="1:43" s="15" customFormat="1">
      <c r="A2133" s="105"/>
      <c r="B2133" s="105"/>
      <c r="D2133" s="97"/>
      <c r="E2133" s="156"/>
      <c r="I2133" s="148"/>
      <c r="J2133" s="148"/>
      <c r="K2133" s="148"/>
      <c r="L2133" s="148"/>
      <c r="M2133" s="148"/>
      <c r="N2133" s="148"/>
      <c r="O2133" s="148"/>
      <c r="AC2133" s="148"/>
      <c r="AD2133" s="94"/>
      <c r="AE2133" s="94"/>
      <c r="AF2133" s="94"/>
      <c r="AG2133" s="94"/>
      <c r="AH2133" s="94"/>
      <c r="AI2133" s="94"/>
      <c r="AJ2133" s="94"/>
      <c r="AK2133" s="94"/>
      <c r="AL2133" s="94"/>
      <c r="AM2133" s="94"/>
      <c r="AN2133" s="94"/>
      <c r="AO2133" s="238"/>
      <c r="AP2133" s="426"/>
      <c r="AQ2133" s="223"/>
    </row>
    <row r="2134" spans="1:43" s="15" customFormat="1">
      <c r="A2134" s="105"/>
      <c r="B2134" s="105"/>
      <c r="D2134" s="97"/>
      <c r="E2134" s="156"/>
      <c r="I2134" s="148"/>
      <c r="J2134" s="148"/>
      <c r="K2134" s="148"/>
      <c r="L2134" s="148"/>
      <c r="M2134" s="148"/>
      <c r="N2134" s="148"/>
      <c r="O2134" s="148"/>
      <c r="AC2134" s="148"/>
      <c r="AD2134" s="94"/>
      <c r="AE2134" s="94"/>
      <c r="AF2134" s="94"/>
      <c r="AG2134" s="94"/>
      <c r="AH2134" s="94"/>
      <c r="AI2134" s="94"/>
      <c r="AJ2134" s="94"/>
      <c r="AK2134" s="94"/>
      <c r="AL2134" s="94"/>
      <c r="AM2134" s="94"/>
      <c r="AN2134" s="94"/>
      <c r="AO2134" s="238"/>
      <c r="AP2134" s="426"/>
      <c r="AQ2134" s="223"/>
    </row>
    <row r="2135" spans="1:43" s="15" customFormat="1">
      <c r="A2135" s="105"/>
      <c r="B2135" s="105"/>
      <c r="D2135" s="97"/>
      <c r="E2135" s="156"/>
      <c r="I2135" s="148"/>
      <c r="J2135" s="148"/>
      <c r="K2135" s="148"/>
      <c r="L2135" s="148"/>
      <c r="M2135" s="148"/>
      <c r="N2135" s="148"/>
      <c r="O2135" s="148"/>
      <c r="AC2135" s="148"/>
      <c r="AD2135" s="94"/>
      <c r="AE2135" s="94"/>
      <c r="AF2135" s="94"/>
      <c r="AG2135" s="94"/>
      <c r="AH2135" s="94"/>
      <c r="AI2135" s="94"/>
      <c r="AJ2135" s="94"/>
      <c r="AK2135" s="94"/>
      <c r="AL2135" s="94"/>
      <c r="AM2135" s="94"/>
      <c r="AN2135" s="94"/>
      <c r="AO2135" s="238"/>
      <c r="AP2135" s="426"/>
      <c r="AQ2135" s="223"/>
    </row>
    <row r="2136" spans="1:43" s="15" customFormat="1">
      <c r="A2136" s="105"/>
      <c r="B2136" s="105"/>
      <c r="D2136" s="97"/>
      <c r="E2136" s="156"/>
      <c r="I2136" s="148"/>
      <c r="J2136" s="148"/>
      <c r="K2136" s="148"/>
      <c r="L2136" s="148"/>
      <c r="M2136" s="148"/>
      <c r="N2136" s="148"/>
      <c r="O2136" s="148"/>
      <c r="AC2136" s="148"/>
      <c r="AD2136" s="94"/>
      <c r="AE2136" s="94"/>
      <c r="AF2136" s="94"/>
      <c r="AG2136" s="94"/>
      <c r="AH2136" s="94"/>
      <c r="AI2136" s="94"/>
      <c r="AJ2136" s="94"/>
      <c r="AK2136" s="94"/>
      <c r="AL2136" s="94"/>
      <c r="AM2136" s="94"/>
      <c r="AN2136" s="94"/>
      <c r="AO2136" s="238"/>
      <c r="AP2136" s="426"/>
      <c r="AQ2136" s="223"/>
    </row>
    <row r="2137" spans="1:43" s="15" customFormat="1">
      <c r="A2137" s="105"/>
      <c r="B2137" s="105"/>
      <c r="D2137" s="97"/>
      <c r="E2137" s="156"/>
      <c r="I2137" s="148"/>
      <c r="J2137" s="148"/>
      <c r="K2137" s="148"/>
      <c r="L2137" s="148"/>
      <c r="M2137" s="148"/>
      <c r="N2137" s="148"/>
      <c r="O2137" s="148"/>
      <c r="AC2137" s="148"/>
      <c r="AD2137" s="94"/>
      <c r="AE2137" s="94"/>
      <c r="AF2137" s="94"/>
      <c r="AG2137" s="94"/>
      <c r="AH2137" s="94"/>
      <c r="AI2137" s="94"/>
      <c r="AJ2137" s="94"/>
      <c r="AK2137" s="94"/>
      <c r="AL2137" s="94"/>
      <c r="AM2137" s="94"/>
      <c r="AN2137" s="94"/>
      <c r="AO2137" s="238"/>
      <c r="AP2137" s="426"/>
      <c r="AQ2137" s="223"/>
    </row>
    <row r="2138" spans="1:43" s="15" customFormat="1">
      <c r="A2138" s="105"/>
      <c r="B2138" s="105"/>
      <c r="D2138" s="97"/>
      <c r="E2138" s="156"/>
      <c r="I2138" s="148"/>
      <c r="J2138" s="148"/>
      <c r="K2138" s="148"/>
      <c r="L2138" s="148"/>
      <c r="M2138" s="148"/>
      <c r="N2138" s="148"/>
      <c r="O2138" s="148"/>
      <c r="AC2138" s="148"/>
      <c r="AD2138" s="94"/>
      <c r="AE2138" s="94"/>
      <c r="AF2138" s="94"/>
      <c r="AG2138" s="94"/>
      <c r="AH2138" s="94"/>
      <c r="AI2138" s="94"/>
      <c r="AJ2138" s="94"/>
      <c r="AK2138" s="94"/>
      <c r="AL2138" s="94"/>
      <c r="AM2138" s="94"/>
      <c r="AN2138" s="94"/>
      <c r="AO2138" s="238"/>
      <c r="AP2138" s="426"/>
      <c r="AQ2138" s="223"/>
    </row>
    <row r="2139" spans="1:43" s="15" customFormat="1">
      <c r="A2139" s="105"/>
      <c r="B2139" s="105"/>
      <c r="D2139" s="97"/>
      <c r="E2139" s="156"/>
      <c r="I2139" s="148"/>
      <c r="J2139" s="148"/>
      <c r="K2139" s="148"/>
      <c r="L2139" s="148"/>
      <c r="M2139" s="148"/>
      <c r="N2139" s="148"/>
      <c r="O2139" s="148"/>
      <c r="AC2139" s="148"/>
      <c r="AD2139" s="94"/>
      <c r="AE2139" s="94"/>
      <c r="AF2139" s="94"/>
      <c r="AG2139" s="94"/>
      <c r="AH2139" s="94"/>
      <c r="AI2139" s="94"/>
      <c r="AJ2139" s="94"/>
      <c r="AK2139" s="94"/>
      <c r="AL2139" s="94"/>
      <c r="AM2139" s="94"/>
      <c r="AN2139" s="94"/>
      <c r="AO2139" s="238"/>
      <c r="AP2139" s="426"/>
      <c r="AQ2139" s="223"/>
    </row>
    <row r="2140" spans="1:43" s="15" customFormat="1">
      <c r="A2140" s="105"/>
      <c r="B2140" s="105"/>
      <c r="D2140" s="97"/>
      <c r="E2140" s="156"/>
      <c r="I2140" s="148"/>
      <c r="J2140" s="148"/>
      <c r="K2140" s="148"/>
      <c r="L2140" s="148"/>
      <c r="M2140" s="148"/>
      <c r="N2140" s="148"/>
      <c r="O2140" s="148"/>
      <c r="AC2140" s="148"/>
      <c r="AD2140" s="94"/>
      <c r="AE2140" s="94"/>
      <c r="AF2140" s="94"/>
      <c r="AG2140" s="94"/>
      <c r="AH2140" s="94"/>
      <c r="AI2140" s="94"/>
      <c r="AJ2140" s="94"/>
      <c r="AK2140" s="94"/>
      <c r="AL2140" s="94"/>
      <c r="AM2140" s="94"/>
      <c r="AN2140" s="94"/>
      <c r="AO2140" s="238"/>
      <c r="AP2140" s="426"/>
      <c r="AQ2140" s="223"/>
    </row>
    <row r="2141" spans="1:43" s="15" customFormat="1">
      <c r="A2141" s="105"/>
      <c r="B2141" s="105"/>
      <c r="D2141" s="97"/>
      <c r="E2141" s="156"/>
      <c r="I2141" s="148"/>
      <c r="J2141" s="148"/>
      <c r="K2141" s="148"/>
      <c r="L2141" s="148"/>
      <c r="M2141" s="148"/>
      <c r="N2141" s="148"/>
      <c r="O2141" s="148"/>
      <c r="AC2141" s="148"/>
      <c r="AD2141" s="94"/>
      <c r="AE2141" s="94"/>
      <c r="AF2141" s="94"/>
      <c r="AG2141" s="94"/>
      <c r="AH2141" s="94"/>
      <c r="AI2141" s="94"/>
      <c r="AJ2141" s="94"/>
      <c r="AK2141" s="94"/>
      <c r="AL2141" s="94"/>
      <c r="AM2141" s="94"/>
      <c r="AN2141" s="94"/>
      <c r="AO2141" s="238"/>
      <c r="AP2141" s="426"/>
      <c r="AQ2141" s="223"/>
    </row>
    <row r="2142" spans="1:43" s="15" customFormat="1">
      <c r="A2142" s="105"/>
      <c r="B2142" s="105"/>
      <c r="D2142" s="97"/>
      <c r="E2142" s="156"/>
      <c r="I2142" s="148"/>
      <c r="J2142" s="148"/>
      <c r="K2142" s="148"/>
      <c r="L2142" s="148"/>
      <c r="M2142" s="148"/>
      <c r="N2142" s="148"/>
      <c r="O2142" s="148"/>
      <c r="AC2142" s="148"/>
      <c r="AD2142" s="94"/>
      <c r="AE2142" s="94"/>
      <c r="AF2142" s="94"/>
      <c r="AG2142" s="94"/>
      <c r="AH2142" s="94"/>
      <c r="AI2142" s="94"/>
      <c r="AJ2142" s="94"/>
      <c r="AK2142" s="94"/>
      <c r="AL2142" s="94"/>
      <c r="AM2142" s="94"/>
      <c r="AN2142" s="94"/>
      <c r="AO2142" s="238"/>
      <c r="AP2142" s="426"/>
      <c r="AQ2142" s="223"/>
    </row>
    <row r="2143" spans="1:43" s="15" customFormat="1">
      <c r="A2143" s="105"/>
      <c r="B2143" s="105"/>
      <c r="D2143" s="97"/>
      <c r="E2143" s="156"/>
      <c r="I2143" s="148"/>
      <c r="J2143" s="148"/>
      <c r="K2143" s="148"/>
      <c r="L2143" s="148"/>
      <c r="M2143" s="148"/>
      <c r="N2143" s="148"/>
      <c r="O2143" s="148"/>
      <c r="AC2143" s="148"/>
      <c r="AD2143" s="94"/>
      <c r="AE2143" s="94"/>
      <c r="AF2143" s="94"/>
      <c r="AG2143" s="94"/>
      <c r="AH2143" s="94"/>
      <c r="AI2143" s="94"/>
      <c r="AJ2143" s="94"/>
      <c r="AK2143" s="94"/>
      <c r="AL2143" s="94"/>
      <c r="AM2143" s="94"/>
      <c r="AN2143" s="94"/>
      <c r="AO2143" s="238"/>
      <c r="AP2143" s="426"/>
      <c r="AQ2143" s="223"/>
    </row>
    <row r="2144" spans="1:43" s="15" customFormat="1">
      <c r="A2144" s="105"/>
      <c r="B2144" s="105"/>
      <c r="D2144" s="97"/>
      <c r="E2144" s="156"/>
      <c r="I2144" s="148"/>
      <c r="J2144" s="148"/>
      <c r="K2144" s="148"/>
      <c r="L2144" s="148"/>
      <c r="M2144" s="148"/>
      <c r="N2144" s="148"/>
      <c r="O2144" s="148"/>
      <c r="AC2144" s="148"/>
      <c r="AD2144" s="94"/>
      <c r="AE2144" s="94"/>
      <c r="AF2144" s="94"/>
      <c r="AG2144" s="94"/>
      <c r="AH2144" s="94"/>
      <c r="AI2144" s="94"/>
      <c r="AJ2144" s="94"/>
      <c r="AK2144" s="94"/>
      <c r="AL2144" s="94"/>
      <c r="AM2144" s="94"/>
      <c r="AN2144" s="94"/>
      <c r="AO2144" s="238"/>
      <c r="AP2144" s="426"/>
      <c r="AQ2144" s="223"/>
    </row>
    <row r="2145" spans="1:43" s="15" customFormat="1">
      <c r="A2145" s="105"/>
      <c r="B2145" s="105"/>
      <c r="D2145" s="97"/>
      <c r="E2145" s="156"/>
      <c r="I2145" s="148"/>
      <c r="J2145" s="148"/>
      <c r="K2145" s="148"/>
      <c r="L2145" s="148"/>
      <c r="M2145" s="148"/>
      <c r="N2145" s="148"/>
      <c r="O2145" s="148"/>
      <c r="AC2145" s="148"/>
      <c r="AD2145" s="94"/>
      <c r="AE2145" s="94"/>
      <c r="AF2145" s="94"/>
      <c r="AG2145" s="94"/>
      <c r="AH2145" s="94"/>
      <c r="AI2145" s="94"/>
      <c r="AJ2145" s="94"/>
      <c r="AK2145" s="94"/>
      <c r="AL2145" s="94"/>
      <c r="AM2145" s="94"/>
      <c r="AN2145" s="94"/>
      <c r="AO2145" s="238"/>
      <c r="AP2145" s="426"/>
      <c r="AQ2145" s="223"/>
    </row>
    <row r="2146" spans="1:43" s="15" customFormat="1">
      <c r="A2146" s="105"/>
      <c r="B2146" s="105"/>
      <c r="D2146" s="97"/>
      <c r="E2146" s="156"/>
      <c r="I2146" s="148"/>
      <c r="J2146" s="148"/>
      <c r="K2146" s="148"/>
      <c r="L2146" s="148"/>
      <c r="M2146" s="148"/>
      <c r="N2146" s="148"/>
      <c r="O2146" s="148"/>
      <c r="AC2146" s="148"/>
      <c r="AD2146" s="94"/>
      <c r="AE2146" s="94"/>
      <c r="AF2146" s="94"/>
      <c r="AG2146" s="94"/>
      <c r="AH2146" s="94"/>
      <c r="AI2146" s="94"/>
      <c r="AJ2146" s="94"/>
      <c r="AK2146" s="94"/>
      <c r="AL2146" s="94"/>
      <c r="AM2146" s="94"/>
      <c r="AN2146" s="94"/>
      <c r="AO2146" s="238"/>
      <c r="AP2146" s="426"/>
      <c r="AQ2146" s="223"/>
    </row>
    <row r="2147" spans="1:43" s="15" customFormat="1">
      <c r="A2147" s="105"/>
      <c r="B2147" s="105"/>
      <c r="D2147" s="97"/>
      <c r="E2147" s="156"/>
      <c r="I2147" s="148"/>
      <c r="J2147" s="148"/>
      <c r="K2147" s="148"/>
      <c r="L2147" s="148"/>
      <c r="M2147" s="148"/>
      <c r="N2147" s="148"/>
      <c r="O2147" s="148"/>
      <c r="AC2147" s="148"/>
      <c r="AD2147" s="94"/>
      <c r="AE2147" s="94"/>
      <c r="AF2147" s="94"/>
      <c r="AG2147" s="94"/>
      <c r="AH2147" s="94"/>
      <c r="AI2147" s="94"/>
      <c r="AJ2147" s="94"/>
      <c r="AK2147" s="94"/>
      <c r="AL2147" s="94"/>
      <c r="AM2147" s="94"/>
      <c r="AN2147" s="94"/>
      <c r="AO2147" s="238"/>
      <c r="AP2147" s="426"/>
      <c r="AQ2147" s="223"/>
    </row>
    <row r="2148" spans="1:43" s="15" customFormat="1">
      <c r="A2148" s="105"/>
      <c r="B2148" s="105"/>
      <c r="D2148" s="97"/>
      <c r="E2148" s="156"/>
      <c r="I2148" s="148"/>
      <c r="J2148" s="148"/>
      <c r="K2148" s="148"/>
      <c r="L2148" s="148"/>
      <c r="M2148" s="148"/>
      <c r="N2148" s="148"/>
      <c r="O2148" s="148"/>
      <c r="AC2148" s="148"/>
      <c r="AD2148" s="94"/>
      <c r="AE2148" s="94"/>
      <c r="AF2148" s="94"/>
      <c r="AG2148" s="94"/>
      <c r="AH2148" s="94"/>
      <c r="AI2148" s="94"/>
      <c r="AJ2148" s="94"/>
      <c r="AK2148" s="94"/>
      <c r="AL2148" s="94"/>
      <c r="AM2148" s="94"/>
      <c r="AN2148" s="94"/>
      <c r="AO2148" s="238"/>
      <c r="AP2148" s="426"/>
      <c r="AQ2148" s="223"/>
    </row>
    <row r="2149" spans="1:43" s="15" customFormat="1">
      <c r="A2149" s="105"/>
      <c r="B2149" s="105"/>
      <c r="D2149" s="97"/>
      <c r="E2149" s="156"/>
      <c r="I2149" s="148"/>
      <c r="J2149" s="148"/>
      <c r="K2149" s="148"/>
      <c r="L2149" s="148"/>
      <c r="M2149" s="148"/>
      <c r="N2149" s="148"/>
      <c r="O2149" s="148"/>
      <c r="AC2149" s="148"/>
      <c r="AD2149" s="94"/>
      <c r="AE2149" s="94"/>
      <c r="AF2149" s="94"/>
      <c r="AG2149" s="94"/>
      <c r="AH2149" s="94"/>
      <c r="AI2149" s="94"/>
      <c r="AJ2149" s="94"/>
      <c r="AK2149" s="94"/>
      <c r="AL2149" s="94"/>
      <c r="AM2149" s="94"/>
      <c r="AN2149" s="94"/>
      <c r="AO2149" s="238"/>
      <c r="AP2149" s="426"/>
      <c r="AQ2149" s="223"/>
    </row>
    <row r="2150" spans="1:43" s="15" customFormat="1">
      <c r="A2150" s="105"/>
      <c r="B2150" s="105"/>
      <c r="D2150" s="97"/>
      <c r="E2150" s="156"/>
      <c r="I2150" s="148"/>
      <c r="J2150" s="148"/>
      <c r="K2150" s="148"/>
      <c r="L2150" s="148"/>
      <c r="M2150" s="148"/>
      <c r="N2150" s="148"/>
      <c r="O2150" s="148"/>
      <c r="AC2150" s="148"/>
      <c r="AD2150" s="94"/>
      <c r="AE2150" s="94"/>
      <c r="AF2150" s="94"/>
      <c r="AG2150" s="94"/>
      <c r="AH2150" s="94"/>
      <c r="AI2150" s="94"/>
      <c r="AJ2150" s="94"/>
      <c r="AK2150" s="94"/>
      <c r="AL2150" s="94"/>
      <c r="AM2150" s="94"/>
      <c r="AN2150" s="94"/>
      <c r="AO2150" s="238"/>
      <c r="AP2150" s="426"/>
      <c r="AQ2150" s="223"/>
    </row>
    <row r="2151" spans="1:43" s="15" customFormat="1">
      <c r="A2151" s="105"/>
      <c r="B2151" s="105"/>
      <c r="D2151" s="97"/>
      <c r="E2151" s="156"/>
      <c r="I2151" s="148"/>
      <c r="J2151" s="148"/>
      <c r="K2151" s="148"/>
      <c r="L2151" s="148"/>
      <c r="M2151" s="148"/>
      <c r="N2151" s="148"/>
      <c r="O2151" s="148"/>
      <c r="AC2151" s="148"/>
      <c r="AD2151" s="94"/>
      <c r="AE2151" s="94"/>
      <c r="AF2151" s="94"/>
      <c r="AG2151" s="94"/>
      <c r="AH2151" s="94"/>
      <c r="AI2151" s="94"/>
      <c r="AJ2151" s="94"/>
      <c r="AK2151" s="94"/>
      <c r="AL2151" s="94"/>
      <c r="AM2151" s="94"/>
      <c r="AN2151" s="94"/>
      <c r="AO2151" s="238"/>
      <c r="AP2151" s="426"/>
      <c r="AQ2151" s="223"/>
    </row>
    <row r="2152" spans="1:43" s="15" customFormat="1">
      <c r="A2152" s="105"/>
      <c r="B2152" s="105"/>
      <c r="D2152" s="97"/>
      <c r="E2152" s="156"/>
      <c r="I2152" s="148"/>
      <c r="J2152" s="148"/>
      <c r="K2152" s="148"/>
      <c r="L2152" s="148"/>
      <c r="M2152" s="148"/>
      <c r="N2152" s="148"/>
      <c r="O2152" s="148"/>
      <c r="AC2152" s="148"/>
      <c r="AD2152" s="94"/>
      <c r="AE2152" s="94"/>
      <c r="AF2152" s="94"/>
      <c r="AG2152" s="94"/>
      <c r="AH2152" s="94"/>
      <c r="AI2152" s="94"/>
      <c r="AJ2152" s="94"/>
      <c r="AK2152" s="94"/>
      <c r="AL2152" s="94"/>
      <c r="AM2152" s="94"/>
      <c r="AN2152" s="94"/>
      <c r="AO2152" s="238"/>
      <c r="AP2152" s="426"/>
      <c r="AQ2152" s="223"/>
    </row>
    <row r="2153" spans="1:43" s="15" customFormat="1">
      <c r="A2153" s="105"/>
      <c r="B2153" s="105"/>
      <c r="D2153" s="97"/>
      <c r="E2153" s="156"/>
      <c r="I2153" s="148"/>
      <c r="J2153" s="148"/>
      <c r="K2153" s="148"/>
      <c r="L2153" s="148"/>
      <c r="M2153" s="148"/>
      <c r="N2153" s="148"/>
      <c r="O2153" s="148"/>
      <c r="AC2153" s="148"/>
      <c r="AD2153" s="94"/>
      <c r="AE2153" s="94"/>
      <c r="AF2153" s="94"/>
      <c r="AG2153" s="94"/>
      <c r="AH2153" s="94"/>
      <c r="AI2153" s="94"/>
      <c r="AJ2153" s="94"/>
      <c r="AK2153" s="94"/>
      <c r="AL2153" s="94"/>
      <c r="AM2153" s="94"/>
      <c r="AN2153" s="94"/>
      <c r="AO2153" s="238"/>
      <c r="AP2153" s="426"/>
      <c r="AQ2153" s="223"/>
    </row>
    <row r="2154" spans="1:43" s="15" customFormat="1">
      <c r="A2154" s="105"/>
      <c r="B2154" s="105"/>
      <c r="D2154" s="97"/>
      <c r="E2154" s="156"/>
      <c r="I2154" s="148"/>
      <c r="J2154" s="148"/>
      <c r="K2154" s="148"/>
      <c r="L2154" s="148"/>
      <c r="M2154" s="148"/>
      <c r="N2154" s="148"/>
      <c r="O2154" s="148"/>
      <c r="AC2154" s="148"/>
      <c r="AD2154" s="94"/>
      <c r="AE2154" s="94"/>
      <c r="AF2154" s="94"/>
      <c r="AG2154" s="94"/>
      <c r="AH2154" s="94"/>
      <c r="AI2154" s="94"/>
      <c r="AJ2154" s="94"/>
      <c r="AK2154" s="94"/>
      <c r="AL2154" s="94"/>
      <c r="AM2154" s="94"/>
      <c r="AN2154" s="94"/>
      <c r="AO2154" s="238"/>
      <c r="AP2154" s="426"/>
      <c r="AQ2154" s="223"/>
    </row>
    <row r="2155" spans="1:43" s="15" customFormat="1">
      <c r="A2155" s="105"/>
      <c r="B2155" s="105"/>
      <c r="D2155" s="97"/>
      <c r="E2155" s="156"/>
      <c r="I2155" s="148"/>
      <c r="J2155" s="148"/>
      <c r="K2155" s="148"/>
      <c r="L2155" s="148"/>
      <c r="M2155" s="148"/>
      <c r="N2155" s="148"/>
      <c r="O2155" s="148"/>
      <c r="AC2155" s="148"/>
      <c r="AD2155" s="94"/>
      <c r="AE2155" s="94"/>
      <c r="AF2155" s="94"/>
      <c r="AG2155" s="94"/>
      <c r="AH2155" s="94"/>
      <c r="AI2155" s="94"/>
      <c r="AJ2155" s="94"/>
      <c r="AK2155" s="94"/>
      <c r="AL2155" s="94"/>
      <c r="AM2155" s="94"/>
      <c r="AN2155" s="94"/>
      <c r="AO2155" s="238"/>
      <c r="AP2155" s="426"/>
      <c r="AQ2155" s="223"/>
    </row>
    <row r="2156" spans="1:43" s="15" customFormat="1">
      <c r="A2156" s="105"/>
      <c r="B2156" s="105"/>
      <c r="D2156" s="97"/>
      <c r="E2156" s="156"/>
      <c r="I2156" s="148"/>
      <c r="J2156" s="148"/>
      <c r="K2156" s="148"/>
      <c r="L2156" s="148"/>
      <c r="M2156" s="148"/>
      <c r="N2156" s="148"/>
      <c r="O2156" s="148"/>
      <c r="AC2156" s="148"/>
      <c r="AD2156" s="94"/>
      <c r="AE2156" s="94"/>
      <c r="AF2156" s="94"/>
      <c r="AG2156" s="94"/>
      <c r="AH2156" s="94"/>
      <c r="AI2156" s="94"/>
      <c r="AJ2156" s="94"/>
      <c r="AK2156" s="94"/>
      <c r="AL2156" s="94"/>
      <c r="AM2156" s="94"/>
      <c r="AN2156" s="94"/>
      <c r="AO2156" s="238"/>
      <c r="AP2156" s="426"/>
      <c r="AQ2156" s="223"/>
    </row>
    <row r="2157" spans="1:43" s="15" customFormat="1">
      <c r="A2157" s="105"/>
      <c r="B2157" s="105"/>
      <c r="D2157" s="97"/>
      <c r="E2157" s="156"/>
      <c r="I2157" s="148"/>
      <c r="J2157" s="148"/>
      <c r="K2157" s="148"/>
      <c r="L2157" s="148"/>
      <c r="M2157" s="148"/>
      <c r="N2157" s="148"/>
      <c r="O2157" s="148"/>
      <c r="AC2157" s="148"/>
      <c r="AD2157" s="94"/>
      <c r="AE2157" s="94"/>
      <c r="AF2157" s="94"/>
      <c r="AG2157" s="94"/>
      <c r="AH2157" s="94"/>
      <c r="AI2157" s="94"/>
      <c r="AJ2157" s="94"/>
      <c r="AK2157" s="94"/>
      <c r="AL2157" s="94"/>
      <c r="AM2157" s="94"/>
      <c r="AN2157" s="94"/>
      <c r="AO2157" s="238"/>
      <c r="AP2157" s="426"/>
      <c r="AQ2157" s="223"/>
    </row>
    <row r="2158" spans="1:43" s="15" customFormat="1">
      <c r="A2158" s="105"/>
      <c r="B2158" s="105"/>
      <c r="D2158" s="97"/>
      <c r="E2158" s="156"/>
      <c r="I2158" s="148"/>
      <c r="J2158" s="148"/>
      <c r="K2158" s="148"/>
      <c r="L2158" s="148"/>
      <c r="M2158" s="148"/>
      <c r="N2158" s="148"/>
      <c r="O2158" s="148"/>
      <c r="AC2158" s="148"/>
      <c r="AD2158" s="94"/>
      <c r="AE2158" s="94"/>
      <c r="AF2158" s="94"/>
      <c r="AG2158" s="94"/>
      <c r="AH2158" s="94"/>
      <c r="AI2158" s="94"/>
      <c r="AJ2158" s="94"/>
      <c r="AK2158" s="94"/>
      <c r="AL2158" s="94"/>
      <c r="AM2158" s="94"/>
      <c r="AN2158" s="94"/>
      <c r="AO2158" s="238"/>
      <c r="AP2158" s="426"/>
      <c r="AQ2158" s="223"/>
    </row>
    <row r="2159" spans="1:43" s="15" customFormat="1">
      <c r="A2159" s="105"/>
      <c r="B2159" s="105"/>
      <c r="D2159" s="97"/>
      <c r="E2159" s="156"/>
      <c r="I2159" s="148"/>
      <c r="J2159" s="148"/>
      <c r="K2159" s="148"/>
      <c r="L2159" s="148"/>
      <c r="M2159" s="148"/>
      <c r="N2159" s="148"/>
      <c r="O2159" s="148"/>
      <c r="AC2159" s="148"/>
      <c r="AD2159" s="94"/>
      <c r="AE2159" s="94"/>
      <c r="AF2159" s="94"/>
      <c r="AG2159" s="94"/>
      <c r="AH2159" s="94"/>
      <c r="AI2159" s="94"/>
      <c r="AJ2159" s="94"/>
      <c r="AK2159" s="94"/>
      <c r="AL2159" s="94"/>
      <c r="AM2159" s="94"/>
      <c r="AN2159" s="94"/>
      <c r="AO2159" s="238"/>
      <c r="AP2159" s="426"/>
      <c r="AQ2159" s="223"/>
    </row>
    <row r="2160" spans="1:43" s="15" customFormat="1">
      <c r="A2160" s="105"/>
      <c r="B2160" s="105"/>
      <c r="D2160" s="97"/>
      <c r="E2160" s="156"/>
      <c r="I2160" s="148"/>
      <c r="J2160" s="148"/>
      <c r="K2160" s="148"/>
      <c r="L2160" s="148"/>
      <c r="M2160" s="148"/>
      <c r="N2160" s="148"/>
      <c r="O2160" s="148"/>
      <c r="AC2160" s="148"/>
      <c r="AD2160" s="94"/>
      <c r="AE2160" s="94"/>
      <c r="AF2160" s="94"/>
      <c r="AG2160" s="94"/>
      <c r="AH2160" s="94"/>
      <c r="AI2160" s="94"/>
      <c r="AJ2160" s="94"/>
      <c r="AK2160" s="94"/>
      <c r="AL2160" s="94"/>
      <c r="AM2160" s="94"/>
      <c r="AN2160" s="94"/>
      <c r="AO2160" s="238"/>
      <c r="AP2160" s="426"/>
      <c r="AQ2160" s="223"/>
    </row>
    <row r="2161" spans="1:43" s="15" customFormat="1">
      <c r="A2161" s="105"/>
      <c r="B2161" s="105"/>
      <c r="D2161" s="97"/>
      <c r="E2161" s="156"/>
      <c r="I2161" s="148"/>
      <c r="J2161" s="148"/>
      <c r="K2161" s="148"/>
      <c r="L2161" s="148"/>
      <c r="M2161" s="148"/>
      <c r="N2161" s="148"/>
      <c r="O2161" s="148"/>
      <c r="AC2161" s="148"/>
      <c r="AD2161" s="94"/>
      <c r="AE2161" s="94"/>
      <c r="AF2161" s="94"/>
      <c r="AG2161" s="94"/>
      <c r="AH2161" s="94"/>
      <c r="AI2161" s="94"/>
      <c r="AJ2161" s="94"/>
      <c r="AK2161" s="94"/>
      <c r="AL2161" s="94"/>
      <c r="AM2161" s="94"/>
      <c r="AN2161" s="94"/>
      <c r="AO2161" s="238"/>
      <c r="AP2161" s="426"/>
      <c r="AQ2161" s="223"/>
    </row>
    <row r="2162" spans="1:43" s="15" customFormat="1">
      <c r="A2162" s="105"/>
      <c r="B2162" s="105"/>
      <c r="D2162" s="97"/>
      <c r="E2162" s="156"/>
      <c r="I2162" s="148"/>
      <c r="J2162" s="148"/>
      <c r="K2162" s="148"/>
      <c r="L2162" s="148"/>
      <c r="M2162" s="148"/>
      <c r="N2162" s="148"/>
      <c r="O2162" s="148"/>
      <c r="AC2162" s="148"/>
      <c r="AD2162" s="94"/>
      <c r="AE2162" s="94"/>
      <c r="AF2162" s="94"/>
      <c r="AG2162" s="94"/>
      <c r="AH2162" s="94"/>
      <c r="AI2162" s="94"/>
      <c r="AJ2162" s="94"/>
      <c r="AK2162" s="94"/>
      <c r="AL2162" s="94"/>
      <c r="AM2162" s="94"/>
      <c r="AN2162" s="94"/>
      <c r="AO2162" s="238"/>
      <c r="AP2162" s="426"/>
      <c r="AQ2162" s="223"/>
    </row>
    <row r="2163" spans="1:43" s="15" customFormat="1">
      <c r="A2163" s="105"/>
      <c r="B2163" s="105"/>
      <c r="D2163" s="97"/>
      <c r="E2163" s="156"/>
      <c r="I2163" s="148"/>
      <c r="J2163" s="148"/>
      <c r="K2163" s="148"/>
      <c r="L2163" s="148"/>
      <c r="M2163" s="148"/>
      <c r="N2163" s="148"/>
      <c r="O2163" s="148"/>
      <c r="AC2163" s="148"/>
      <c r="AD2163" s="94"/>
      <c r="AE2163" s="94"/>
      <c r="AF2163" s="94"/>
      <c r="AG2163" s="94"/>
      <c r="AH2163" s="94"/>
      <c r="AI2163" s="94"/>
      <c r="AJ2163" s="94"/>
      <c r="AK2163" s="94"/>
      <c r="AL2163" s="94"/>
      <c r="AM2163" s="94"/>
      <c r="AN2163" s="94"/>
      <c r="AO2163" s="238"/>
      <c r="AP2163" s="426"/>
      <c r="AQ2163" s="223"/>
    </row>
    <row r="2164" spans="1:43" s="15" customFormat="1">
      <c r="A2164" s="105"/>
      <c r="B2164" s="105"/>
      <c r="D2164" s="97"/>
      <c r="E2164" s="156"/>
      <c r="I2164" s="148"/>
      <c r="J2164" s="148"/>
      <c r="K2164" s="148"/>
      <c r="L2164" s="148"/>
      <c r="M2164" s="148"/>
      <c r="N2164" s="148"/>
      <c r="O2164" s="148"/>
      <c r="AC2164" s="148"/>
      <c r="AD2164" s="94"/>
      <c r="AE2164" s="94"/>
      <c r="AF2164" s="94"/>
      <c r="AG2164" s="94"/>
      <c r="AH2164" s="94"/>
      <c r="AI2164" s="94"/>
      <c r="AJ2164" s="94"/>
      <c r="AK2164" s="94"/>
      <c r="AL2164" s="94"/>
      <c r="AM2164" s="94"/>
      <c r="AN2164" s="94"/>
      <c r="AO2164" s="238"/>
      <c r="AP2164" s="426"/>
      <c r="AQ2164" s="223"/>
    </row>
    <row r="2165" spans="1:43" s="15" customFormat="1">
      <c r="A2165" s="105"/>
      <c r="B2165" s="105"/>
      <c r="D2165" s="97"/>
      <c r="E2165" s="156"/>
      <c r="I2165" s="148"/>
      <c r="J2165" s="148"/>
      <c r="K2165" s="148"/>
      <c r="L2165" s="148"/>
      <c r="M2165" s="148"/>
      <c r="N2165" s="148"/>
      <c r="O2165" s="148"/>
      <c r="AC2165" s="148"/>
      <c r="AD2165" s="94"/>
      <c r="AE2165" s="94"/>
      <c r="AF2165" s="94"/>
      <c r="AG2165" s="94"/>
      <c r="AH2165" s="94"/>
      <c r="AI2165" s="94"/>
      <c r="AJ2165" s="94"/>
      <c r="AK2165" s="94"/>
      <c r="AL2165" s="94"/>
      <c r="AM2165" s="94"/>
      <c r="AN2165" s="94"/>
      <c r="AO2165" s="238"/>
      <c r="AP2165" s="426"/>
      <c r="AQ2165" s="223"/>
    </row>
    <row r="2166" spans="1:43" s="15" customFormat="1">
      <c r="A2166" s="105"/>
      <c r="B2166" s="105"/>
      <c r="D2166" s="97"/>
      <c r="E2166" s="156"/>
      <c r="I2166" s="148"/>
      <c r="J2166" s="148"/>
      <c r="K2166" s="148"/>
      <c r="L2166" s="148"/>
      <c r="M2166" s="148"/>
      <c r="N2166" s="148"/>
      <c r="O2166" s="148"/>
      <c r="AC2166" s="148"/>
      <c r="AD2166" s="94"/>
      <c r="AE2166" s="94"/>
      <c r="AF2166" s="94"/>
      <c r="AG2166" s="94"/>
      <c r="AH2166" s="94"/>
      <c r="AI2166" s="94"/>
      <c r="AJ2166" s="94"/>
      <c r="AK2166" s="94"/>
      <c r="AL2166" s="94"/>
      <c r="AM2166" s="94"/>
      <c r="AN2166" s="94"/>
      <c r="AO2166" s="238"/>
      <c r="AP2166" s="426"/>
      <c r="AQ2166" s="223"/>
    </row>
    <row r="2167" spans="1:43" s="15" customFormat="1">
      <c r="A2167" s="105"/>
      <c r="B2167" s="105"/>
      <c r="D2167" s="97"/>
      <c r="E2167" s="156"/>
      <c r="I2167" s="148"/>
      <c r="J2167" s="148"/>
      <c r="K2167" s="148"/>
      <c r="L2167" s="148"/>
      <c r="M2167" s="148"/>
      <c r="N2167" s="148"/>
      <c r="O2167" s="148"/>
      <c r="AC2167" s="148"/>
      <c r="AD2167" s="94"/>
      <c r="AE2167" s="94"/>
      <c r="AF2167" s="94"/>
      <c r="AG2167" s="94"/>
      <c r="AH2167" s="94"/>
      <c r="AI2167" s="94"/>
      <c r="AJ2167" s="94"/>
      <c r="AK2167" s="94"/>
      <c r="AL2167" s="94"/>
      <c r="AM2167" s="94"/>
      <c r="AN2167" s="94"/>
      <c r="AO2167" s="238"/>
      <c r="AP2167" s="426"/>
      <c r="AQ2167" s="223"/>
    </row>
    <row r="2168" spans="1:43" s="15" customFormat="1">
      <c r="A2168" s="105"/>
      <c r="B2168" s="105"/>
      <c r="D2168" s="97"/>
      <c r="E2168" s="156"/>
      <c r="I2168" s="148"/>
      <c r="J2168" s="148"/>
      <c r="K2168" s="148"/>
      <c r="L2168" s="148"/>
      <c r="M2168" s="148"/>
      <c r="N2168" s="148"/>
      <c r="O2168" s="148"/>
      <c r="AC2168" s="148"/>
      <c r="AD2168" s="94"/>
      <c r="AE2168" s="94"/>
      <c r="AF2168" s="94"/>
      <c r="AG2168" s="94"/>
      <c r="AH2168" s="94"/>
      <c r="AI2168" s="94"/>
      <c r="AJ2168" s="94"/>
      <c r="AK2168" s="94"/>
      <c r="AL2168" s="94"/>
      <c r="AM2168" s="94"/>
      <c r="AN2168" s="94"/>
      <c r="AO2168" s="238"/>
      <c r="AP2168" s="426"/>
      <c r="AQ2168" s="223"/>
    </row>
    <row r="2169" spans="1:43" s="15" customFormat="1">
      <c r="A2169" s="105"/>
      <c r="B2169" s="105"/>
      <c r="D2169" s="97"/>
      <c r="E2169" s="156"/>
      <c r="I2169" s="148"/>
      <c r="J2169" s="148"/>
      <c r="K2169" s="148"/>
      <c r="L2169" s="148"/>
      <c r="M2169" s="148"/>
      <c r="N2169" s="148"/>
      <c r="O2169" s="148"/>
      <c r="AC2169" s="148"/>
      <c r="AD2169" s="94"/>
      <c r="AE2169" s="94"/>
      <c r="AF2169" s="94"/>
      <c r="AG2169" s="94"/>
      <c r="AH2169" s="94"/>
      <c r="AI2169" s="94"/>
      <c r="AJ2169" s="94"/>
      <c r="AK2169" s="94"/>
      <c r="AL2169" s="94"/>
      <c r="AM2169" s="94"/>
      <c r="AN2169" s="94"/>
      <c r="AO2169" s="238"/>
      <c r="AP2169" s="426"/>
      <c r="AQ2169" s="223"/>
    </row>
    <row r="2170" spans="1:43" s="15" customFormat="1">
      <c r="A2170" s="105"/>
      <c r="B2170" s="105"/>
      <c r="D2170" s="97"/>
      <c r="E2170" s="156"/>
      <c r="I2170" s="148"/>
      <c r="J2170" s="148"/>
      <c r="K2170" s="148"/>
      <c r="L2170" s="148"/>
      <c r="M2170" s="148"/>
      <c r="N2170" s="148"/>
      <c r="O2170" s="148"/>
      <c r="AC2170" s="148"/>
      <c r="AD2170" s="94"/>
      <c r="AE2170" s="94"/>
      <c r="AF2170" s="94"/>
      <c r="AG2170" s="94"/>
      <c r="AH2170" s="94"/>
      <c r="AI2170" s="94"/>
      <c r="AJ2170" s="94"/>
      <c r="AK2170" s="94"/>
      <c r="AL2170" s="94"/>
      <c r="AM2170" s="94"/>
      <c r="AN2170" s="94"/>
      <c r="AO2170" s="238"/>
      <c r="AP2170" s="426"/>
      <c r="AQ2170" s="223"/>
    </row>
    <row r="2171" spans="1:43" s="15" customFormat="1">
      <c r="A2171" s="105"/>
      <c r="B2171" s="105"/>
      <c r="D2171" s="97"/>
      <c r="E2171" s="156"/>
      <c r="I2171" s="148"/>
      <c r="J2171" s="148"/>
      <c r="K2171" s="148"/>
      <c r="L2171" s="148"/>
      <c r="M2171" s="148"/>
      <c r="N2171" s="148"/>
      <c r="O2171" s="148"/>
      <c r="AC2171" s="148"/>
      <c r="AD2171" s="94"/>
      <c r="AE2171" s="94"/>
      <c r="AF2171" s="94"/>
      <c r="AG2171" s="94"/>
      <c r="AH2171" s="94"/>
      <c r="AI2171" s="94"/>
      <c r="AJ2171" s="94"/>
      <c r="AK2171" s="94"/>
      <c r="AL2171" s="94"/>
      <c r="AM2171" s="94"/>
      <c r="AN2171" s="94"/>
      <c r="AO2171" s="238"/>
      <c r="AP2171" s="426"/>
      <c r="AQ2171" s="223"/>
    </row>
    <row r="2172" spans="1:43" s="15" customFormat="1">
      <c r="A2172" s="105"/>
      <c r="B2172" s="105"/>
      <c r="D2172" s="97"/>
      <c r="E2172" s="156"/>
      <c r="I2172" s="148"/>
      <c r="J2172" s="148"/>
      <c r="K2172" s="148"/>
      <c r="L2172" s="148"/>
      <c r="M2172" s="148"/>
      <c r="N2172" s="148"/>
      <c r="O2172" s="148"/>
      <c r="AC2172" s="148"/>
      <c r="AD2172" s="94"/>
      <c r="AE2172" s="94"/>
      <c r="AF2172" s="94"/>
      <c r="AG2172" s="94"/>
      <c r="AH2172" s="94"/>
      <c r="AI2172" s="94"/>
      <c r="AJ2172" s="94"/>
      <c r="AK2172" s="94"/>
      <c r="AL2172" s="94"/>
      <c r="AM2172" s="94"/>
      <c r="AN2172" s="94"/>
      <c r="AO2172" s="238"/>
      <c r="AP2172" s="426"/>
      <c r="AQ2172" s="223"/>
    </row>
    <row r="2173" spans="1:43" s="15" customFormat="1">
      <c r="A2173" s="105"/>
      <c r="B2173" s="105"/>
      <c r="D2173" s="97"/>
      <c r="E2173" s="156"/>
      <c r="I2173" s="148"/>
      <c r="J2173" s="148"/>
      <c r="K2173" s="148"/>
      <c r="L2173" s="148"/>
      <c r="M2173" s="148"/>
      <c r="N2173" s="148"/>
      <c r="O2173" s="148"/>
      <c r="AC2173" s="148"/>
      <c r="AD2173" s="94"/>
      <c r="AE2173" s="94"/>
      <c r="AF2173" s="94"/>
      <c r="AG2173" s="94"/>
      <c r="AH2173" s="94"/>
      <c r="AI2173" s="94"/>
      <c r="AJ2173" s="94"/>
      <c r="AK2173" s="94"/>
      <c r="AL2173" s="94"/>
      <c r="AM2173" s="94"/>
      <c r="AN2173" s="94"/>
      <c r="AO2173" s="238"/>
      <c r="AP2173" s="426"/>
      <c r="AQ2173" s="223"/>
    </row>
    <row r="2174" spans="1:43" s="15" customFormat="1">
      <c r="A2174" s="105"/>
      <c r="B2174" s="105"/>
      <c r="D2174" s="97"/>
      <c r="E2174" s="156"/>
      <c r="I2174" s="148"/>
      <c r="J2174" s="148"/>
      <c r="K2174" s="148"/>
      <c r="L2174" s="148"/>
      <c r="M2174" s="148"/>
      <c r="N2174" s="148"/>
      <c r="O2174" s="148"/>
      <c r="AC2174" s="148"/>
      <c r="AD2174" s="94"/>
      <c r="AE2174" s="94"/>
      <c r="AF2174" s="94"/>
      <c r="AG2174" s="94"/>
      <c r="AH2174" s="94"/>
      <c r="AI2174" s="94"/>
      <c r="AJ2174" s="94"/>
      <c r="AK2174" s="94"/>
      <c r="AL2174" s="94"/>
      <c r="AM2174" s="94"/>
      <c r="AN2174" s="94"/>
      <c r="AO2174" s="238"/>
      <c r="AP2174" s="426"/>
      <c r="AQ2174" s="223"/>
    </row>
    <row r="2175" spans="1:43" s="15" customFormat="1">
      <c r="A2175" s="105"/>
      <c r="B2175" s="105"/>
      <c r="D2175" s="97"/>
      <c r="E2175" s="156"/>
      <c r="I2175" s="148"/>
      <c r="J2175" s="148"/>
      <c r="K2175" s="148"/>
      <c r="L2175" s="148"/>
      <c r="M2175" s="148"/>
      <c r="N2175" s="148"/>
      <c r="O2175" s="148"/>
      <c r="AC2175" s="148"/>
      <c r="AD2175" s="94"/>
      <c r="AE2175" s="94"/>
      <c r="AF2175" s="94"/>
      <c r="AG2175" s="94"/>
      <c r="AH2175" s="94"/>
      <c r="AI2175" s="94"/>
      <c r="AJ2175" s="94"/>
      <c r="AK2175" s="94"/>
      <c r="AL2175" s="94"/>
      <c r="AM2175" s="94"/>
      <c r="AN2175" s="94"/>
      <c r="AO2175" s="238"/>
      <c r="AP2175" s="426"/>
      <c r="AQ2175" s="223"/>
    </row>
    <row r="2176" spans="1:43" s="15" customFormat="1">
      <c r="A2176" s="105"/>
      <c r="B2176" s="105"/>
      <c r="D2176" s="97"/>
      <c r="E2176" s="156"/>
      <c r="I2176" s="148"/>
      <c r="J2176" s="148"/>
      <c r="K2176" s="148"/>
      <c r="L2176" s="148"/>
      <c r="M2176" s="148"/>
      <c r="N2176" s="148"/>
      <c r="O2176" s="148"/>
      <c r="AC2176" s="148"/>
      <c r="AD2176" s="94"/>
      <c r="AE2176" s="94"/>
      <c r="AF2176" s="94"/>
      <c r="AG2176" s="94"/>
      <c r="AH2176" s="94"/>
      <c r="AI2176" s="94"/>
      <c r="AJ2176" s="94"/>
      <c r="AK2176" s="94"/>
      <c r="AL2176" s="94"/>
      <c r="AM2176" s="94"/>
      <c r="AN2176" s="94"/>
      <c r="AO2176" s="238"/>
      <c r="AP2176" s="426"/>
      <c r="AQ2176" s="223"/>
    </row>
    <row r="2177" spans="1:43" s="15" customFormat="1">
      <c r="A2177" s="105"/>
      <c r="B2177" s="105"/>
      <c r="D2177" s="97"/>
      <c r="E2177" s="156"/>
      <c r="I2177" s="148"/>
      <c r="J2177" s="148"/>
      <c r="K2177" s="148"/>
      <c r="L2177" s="148"/>
      <c r="M2177" s="148"/>
      <c r="N2177" s="148"/>
      <c r="O2177" s="148"/>
      <c r="AC2177" s="148"/>
      <c r="AD2177" s="94"/>
      <c r="AE2177" s="94"/>
      <c r="AF2177" s="94"/>
      <c r="AG2177" s="94"/>
      <c r="AH2177" s="94"/>
      <c r="AI2177" s="94"/>
      <c r="AJ2177" s="94"/>
      <c r="AK2177" s="94"/>
      <c r="AL2177" s="94"/>
      <c r="AM2177" s="94"/>
      <c r="AN2177" s="94"/>
      <c r="AO2177" s="238"/>
      <c r="AP2177" s="426"/>
      <c r="AQ2177" s="223"/>
    </row>
    <row r="2178" spans="1:43" s="15" customFormat="1">
      <c r="A2178" s="105"/>
      <c r="B2178" s="105"/>
      <c r="D2178" s="97"/>
      <c r="E2178" s="156"/>
      <c r="I2178" s="148"/>
      <c r="J2178" s="148"/>
      <c r="K2178" s="148"/>
      <c r="L2178" s="148"/>
      <c r="M2178" s="148"/>
      <c r="N2178" s="148"/>
      <c r="O2178" s="148"/>
      <c r="AC2178" s="148"/>
      <c r="AD2178" s="94"/>
      <c r="AE2178" s="94"/>
      <c r="AF2178" s="94"/>
      <c r="AG2178" s="94"/>
      <c r="AH2178" s="94"/>
      <c r="AI2178" s="94"/>
      <c r="AJ2178" s="94"/>
      <c r="AK2178" s="94"/>
      <c r="AL2178" s="94"/>
      <c r="AM2178" s="94"/>
      <c r="AN2178" s="94"/>
      <c r="AO2178" s="238"/>
      <c r="AP2178" s="426"/>
      <c r="AQ2178" s="223"/>
    </row>
    <row r="2179" spans="1:43" s="15" customFormat="1">
      <c r="A2179" s="105"/>
      <c r="B2179" s="105"/>
      <c r="D2179" s="97"/>
      <c r="E2179" s="156"/>
      <c r="I2179" s="148"/>
      <c r="J2179" s="148"/>
      <c r="K2179" s="148"/>
      <c r="L2179" s="148"/>
      <c r="M2179" s="148"/>
      <c r="N2179" s="148"/>
      <c r="O2179" s="148"/>
      <c r="AC2179" s="148"/>
      <c r="AD2179" s="94"/>
      <c r="AE2179" s="94"/>
      <c r="AF2179" s="94"/>
      <c r="AG2179" s="94"/>
      <c r="AH2179" s="94"/>
      <c r="AI2179" s="94"/>
      <c r="AJ2179" s="94"/>
      <c r="AK2179" s="94"/>
      <c r="AL2179" s="94"/>
      <c r="AM2179" s="94"/>
      <c r="AN2179" s="94"/>
      <c r="AO2179" s="238"/>
      <c r="AP2179" s="426"/>
      <c r="AQ2179" s="223"/>
    </row>
    <row r="2180" spans="1:43" s="15" customFormat="1">
      <c r="A2180" s="105"/>
      <c r="B2180" s="105"/>
      <c r="D2180" s="97"/>
      <c r="E2180" s="156"/>
      <c r="I2180" s="148"/>
      <c r="J2180" s="148"/>
      <c r="K2180" s="148"/>
      <c r="L2180" s="148"/>
      <c r="M2180" s="148"/>
      <c r="N2180" s="148"/>
      <c r="O2180" s="148"/>
      <c r="AC2180" s="148"/>
      <c r="AD2180" s="94"/>
      <c r="AE2180" s="94"/>
      <c r="AF2180" s="94"/>
      <c r="AG2180" s="94"/>
      <c r="AH2180" s="94"/>
      <c r="AI2180" s="94"/>
      <c r="AJ2180" s="94"/>
      <c r="AK2180" s="94"/>
      <c r="AL2180" s="94"/>
      <c r="AM2180" s="94"/>
      <c r="AN2180" s="94"/>
      <c r="AO2180" s="238"/>
      <c r="AP2180" s="426"/>
      <c r="AQ2180" s="223"/>
    </row>
    <row r="2181" spans="1:43" s="15" customFormat="1">
      <c r="A2181" s="105"/>
      <c r="B2181" s="105"/>
      <c r="D2181" s="97"/>
      <c r="E2181" s="156"/>
      <c r="I2181" s="148"/>
      <c r="J2181" s="148"/>
      <c r="K2181" s="148"/>
      <c r="L2181" s="148"/>
      <c r="M2181" s="148"/>
      <c r="N2181" s="148"/>
      <c r="O2181" s="148"/>
      <c r="AC2181" s="148"/>
      <c r="AD2181" s="94"/>
      <c r="AE2181" s="94"/>
      <c r="AF2181" s="94"/>
      <c r="AG2181" s="94"/>
      <c r="AH2181" s="94"/>
      <c r="AI2181" s="94"/>
      <c r="AJ2181" s="94"/>
      <c r="AK2181" s="94"/>
      <c r="AL2181" s="94"/>
      <c r="AM2181" s="94"/>
      <c r="AN2181" s="94"/>
      <c r="AO2181" s="238"/>
      <c r="AP2181" s="426"/>
      <c r="AQ2181" s="223"/>
    </row>
    <row r="2182" spans="1:43" s="15" customFormat="1">
      <c r="A2182" s="105"/>
      <c r="B2182" s="105"/>
      <c r="D2182" s="97"/>
      <c r="E2182" s="156"/>
      <c r="I2182" s="148"/>
      <c r="J2182" s="148"/>
      <c r="K2182" s="148"/>
      <c r="L2182" s="148"/>
      <c r="M2182" s="148"/>
      <c r="N2182" s="148"/>
      <c r="O2182" s="148"/>
      <c r="AC2182" s="148"/>
      <c r="AD2182" s="94"/>
      <c r="AE2182" s="94"/>
      <c r="AF2182" s="94"/>
      <c r="AG2182" s="94"/>
      <c r="AH2182" s="94"/>
      <c r="AI2182" s="94"/>
      <c r="AJ2182" s="94"/>
      <c r="AK2182" s="94"/>
      <c r="AL2182" s="94"/>
      <c r="AM2182" s="94"/>
      <c r="AN2182" s="94"/>
      <c r="AO2182" s="238"/>
      <c r="AP2182" s="426"/>
      <c r="AQ2182" s="223"/>
    </row>
    <row r="2183" spans="1:43" s="15" customFormat="1">
      <c r="A2183" s="105"/>
      <c r="B2183" s="105"/>
      <c r="D2183" s="97"/>
      <c r="E2183" s="156"/>
      <c r="I2183" s="148"/>
      <c r="J2183" s="148"/>
      <c r="K2183" s="148"/>
      <c r="L2183" s="148"/>
      <c r="M2183" s="148"/>
      <c r="N2183" s="148"/>
      <c r="O2183" s="148"/>
      <c r="AC2183" s="148"/>
      <c r="AD2183" s="94"/>
      <c r="AE2183" s="94"/>
      <c r="AF2183" s="94"/>
      <c r="AG2183" s="94"/>
      <c r="AH2183" s="94"/>
      <c r="AI2183" s="94"/>
      <c r="AJ2183" s="94"/>
      <c r="AK2183" s="94"/>
      <c r="AL2183" s="94"/>
      <c r="AM2183" s="94"/>
      <c r="AN2183" s="94"/>
      <c r="AO2183" s="238"/>
      <c r="AP2183" s="426"/>
      <c r="AQ2183" s="223"/>
    </row>
    <row r="2184" spans="1:43" s="15" customFormat="1">
      <c r="A2184" s="105"/>
      <c r="B2184" s="105"/>
      <c r="D2184" s="97"/>
      <c r="E2184" s="156"/>
      <c r="I2184" s="148"/>
      <c r="J2184" s="148"/>
      <c r="K2184" s="148"/>
      <c r="L2184" s="148"/>
      <c r="M2184" s="148"/>
      <c r="N2184" s="148"/>
      <c r="O2184" s="148"/>
      <c r="AC2184" s="148"/>
      <c r="AD2184" s="94"/>
      <c r="AE2184" s="94"/>
      <c r="AF2184" s="94"/>
      <c r="AG2184" s="94"/>
      <c r="AH2184" s="94"/>
      <c r="AI2184" s="94"/>
      <c r="AJ2184" s="94"/>
      <c r="AK2184" s="94"/>
      <c r="AL2184" s="94"/>
      <c r="AM2184" s="94"/>
      <c r="AN2184" s="94"/>
      <c r="AO2184" s="238"/>
      <c r="AP2184" s="426"/>
      <c r="AQ2184" s="223"/>
    </row>
    <row r="2185" spans="1:43" s="15" customFormat="1">
      <c r="A2185" s="105"/>
      <c r="B2185" s="105"/>
      <c r="D2185" s="97"/>
      <c r="E2185" s="156"/>
      <c r="I2185" s="148"/>
      <c r="J2185" s="148"/>
      <c r="K2185" s="148"/>
      <c r="L2185" s="148"/>
      <c r="M2185" s="148"/>
      <c r="N2185" s="148"/>
      <c r="O2185" s="148"/>
      <c r="AC2185" s="148"/>
      <c r="AD2185" s="94"/>
      <c r="AE2185" s="94"/>
      <c r="AF2185" s="94"/>
      <c r="AG2185" s="94"/>
      <c r="AH2185" s="94"/>
      <c r="AI2185" s="94"/>
      <c r="AJ2185" s="94"/>
      <c r="AK2185" s="94"/>
      <c r="AL2185" s="94"/>
      <c r="AM2185" s="94"/>
      <c r="AN2185" s="94"/>
      <c r="AO2185" s="238"/>
      <c r="AP2185" s="426"/>
      <c r="AQ2185" s="223"/>
    </row>
    <row r="2186" spans="1:43" s="15" customFormat="1">
      <c r="A2186" s="105"/>
      <c r="B2186" s="105"/>
      <c r="D2186" s="97"/>
      <c r="E2186" s="156"/>
      <c r="I2186" s="148"/>
      <c r="J2186" s="148"/>
      <c r="K2186" s="148"/>
      <c r="L2186" s="148"/>
      <c r="M2186" s="148"/>
      <c r="N2186" s="148"/>
      <c r="O2186" s="148"/>
      <c r="AC2186" s="148"/>
      <c r="AD2186" s="94"/>
      <c r="AE2186" s="94"/>
      <c r="AF2186" s="94"/>
      <c r="AG2186" s="94"/>
      <c r="AH2186" s="94"/>
      <c r="AI2186" s="94"/>
      <c r="AJ2186" s="94"/>
      <c r="AK2186" s="94"/>
      <c r="AL2186" s="94"/>
      <c r="AM2186" s="94"/>
      <c r="AN2186" s="94"/>
      <c r="AO2186" s="238"/>
      <c r="AP2186" s="426"/>
      <c r="AQ2186" s="223"/>
    </row>
    <row r="2187" spans="1:43" s="15" customFormat="1">
      <c r="A2187" s="105"/>
      <c r="B2187" s="105"/>
      <c r="D2187" s="97"/>
      <c r="E2187" s="156"/>
      <c r="I2187" s="148"/>
      <c r="J2187" s="148"/>
      <c r="K2187" s="148"/>
      <c r="L2187" s="148"/>
      <c r="M2187" s="148"/>
      <c r="N2187" s="148"/>
      <c r="O2187" s="148"/>
      <c r="AC2187" s="148"/>
      <c r="AD2187" s="94"/>
      <c r="AE2187" s="94"/>
      <c r="AF2187" s="94"/>
      <c r="AG2187" s="94"/>
      <c r="AH2187" s="94"/>
      <c r="AI2187" s="94"/>
      <c r="AJ2187" s="94"/>
      <c r="AK2187" s="94"/>
      <c r="AL2187" s="94"/>
      <c r="AM2187" s="94"/>
      <c r="AN2187" s="94"/>
      <c r="AO2187" s="238"/>
      <c r="AP2187" s="426"/>
      <c r="AQ2187" s="223"/>
    </row>
    <row r="2188" spans="1:43" s="15" customFormat="1">
      <c r="A2188" s="105"/>
      <c r="B2188" s="105"/>
      <c r="D2188" s="97"/>
      <c r="E2188" s="156"/>
      <c r="I2188" s="148"/>
      <c r="J2188" s="148"/>
      <c r="K2188" s="148"/>
      <c r="L2188" s="148"/>
      <c r="M2188" s="148"/>
      <c r="N2188" s="148"/>
      <c r="O2188" s="148"/>
      <c r="AC2188" s="148"/>
      <c r="AD2188" s="94"/>
      <c r="AE2188" s="94"/>
      <c r="AF2188" s="94"/>
      <c r="AG2188" s="94"/>
      <c r="AH2188" s="94"/>
      <c r="AI2188" s="94"/>
      <c r="AJ2188" s="94"/>
      <c r="AK2188" s="94"/>
      <c r="AL2188" s="94"/>
      <c r="AM2188" s="94"/>
      <c r="AN2188" s="94"/>
      <c r="AO2188" s="238"/>
      <c r="AP2188" s="426"/>
      <c r="AQ2188" s="223"/>
    </row>
    <row r="2189" spans="1:43" s="15" customFormat="1">
      <c r="A2189" s="105"/>
      <c r="B2189" s="105"/>
      <c r="D2189" s="97"/>
      <c r="E2189" s="156"/>
      <c r="I2189" s="148"/>
      <c r="J2189" s="148"/>
      <c r="K2189" s="148"/>
      <c r="L2189" s="148"/>
      <c r="M2189" s="148"/>
      <c r="N2189" s="148"/>
      <c r="O2189" s="148"/>
      <c r="AC2189" s="148"/>
      <c r="AD2189" s="94"/>
      <c r="AE2189" s="94"/>
      <c r="AF2189" s="94"/>
      <c r="AG2189" s="94"/>
      <c r="AH2189" s="94"/>
      <c r="AI2189" s="94"/>
      <c r="AJ2189" s="94"/>
      <c r="AK2189" s="94"/>
      <c r="AL2189" s="94"/>
      <c r="AM2189" s="94"/>
      <c r="AN2189" s="94"/>
      <c r="AO2189" s="238"/>
      <c r="AP2189" s="426"/>
      <c r="AQ2189" s="223"/>
    </row>
    <row r="2190" spans="1:43" s="15" customFormat="1">
      <c r="A2190" s="105"/>
      <c r="B2190" s="105"/>
      <c r="D2190" s="97"/>
      <c r="E2190" s="156"/>
      <c r="I2190" s="148"/>
      <c r="J2190" s="148"/>
      <c r="K2190" s="148"/>
      <c r="L2190" s="148"/>
      <c r="M2190" s="148"/>
      <c r="N2190" s="148"/>
      <c r="O2190" s="148"/>
      <c r="AC2190" s="148"/>
      <c r="AD2190" s="94"/>
      <c r="AE2190" s="94"/>
      <c r="AF2190" s="94"/>
      <c r="AG2190" s="94"/>
      <c r="AH2190" s="94"/>
      <c r="AI2190" s="94"/>
      <c r="AJ2190" s="94"/>
      <c r="AK2190" s="94"/>
      <c r="AL2190" s="94"/>
      <c r="AM2190" s="94"/>
      <c r="AN2190" s="94"/>
      <c r="AO2190" s="238"/>
      <c r="AP2190" s="426"/>
      <c r="AQ2190" s="223"/>
    </row>
    <row r="2191" spans="1:43" s="15" customFormat="1">
      <c r="A2191" s="105"/>
      <c r="B2191" s="105"/>
      <c r="D2191" s="97"/>
      <c r="E2191" s="156"/>
      <c r="I2191" s="148"/>
      <c r="J2191" s="148"/>
      <c r="K2191" s="148"/>
      <c r="L2191" s="148"/>
      <c r="M2191" s="148"/>
      <c r="N2191" s="148"/>
      <c r="O2191" s="148"/>
      <c r="AC2191" s="148"/>
      <c r="AD2191" s="94"/>
      <c r="AE2191" s="94"/>
      <c r="AF2191" s="94"/>
      <c r="AG2191" s="94"/>
      <c r="AH2191" s="94"/>
      <c r="AI2191" s="94"/>
      <c r="AJ2191" s="94"/>
      <c r="AK2191" s="94"/>
      <c r="AL2191" s="94"/>
      <c r="AM2191" s="94"/>
      <c r="AN2191" s="94"/>
      <c r="AO2191" s="238"/>
      <c r="AP2191" s="426"/>
      <c r="AQ2191" s="223"/>
    </row>
    <row r="2192" spans="1:43" s="15" customFormat="1">
      <c r="A2192" s="105"/>
      <c r="B2192" s="105"/>
      <c r="D2192" s="97"/>
      <c r="E2192" s="156"/>
      <c r="I2192" s="148"/>
      <c r="J2192" s="148"/>
      <c r="K2192" s="148"/>
      <c r="L2192" s="148"/>
      <c r="M2192" s="148"/>
      <c r="N2192" s="148"/>
      <c r="O2192" s="148"/>
      <c r="AC2192" s="148"/>
      <c r="AD2192" s="94"/>
      <c r="AE2192" s="94"/>
      <c r="AF2192" s="94"/>
      <c r="AG2192" s="94"/>
      <c r="AH2192" s="94"/>
      <c r="AI2192" s="94"/>
      <c r="AJ2192" s="94"/>
      <c r="AK2192" s="94"/>
      <c r="AL2192" s="94"/>
      <c r="AM2192" s="94"/>
      <c r="AN2192" s="94"/>
      <c r="AO2192" s="238"/>
      <c r="AP2192" s="426"/>
      <c r="AQ2192" s="223"/>
    </row>
    <row r="2193" spans="1:43" s="15" customFormat="1">
      <c r="A2193" s="105"/>
      <c r="B2193" s="105"/>
      <c r="D2193" s="97"/>
      <c r="E2193" s="156"/>
      <c r="I2193" s="148"/>
      <c r="J2193" s="148"/>
      <c r="K2193" s="148"/>
      <c r="L2193" s="148"/>
      <c r="M2193" s="148"/>
      <c r="N2193" s="148"/>
      <c r="O2193" s="148"/>
      <c r="AC2193" s="148"/>
      <c r="AD2193" s="94"/>
      <c r="AE2193" s="94"/>
      <c r="AF2193" s="94"/>
      <c r="AG2193" s="94"/>
      <c r="AH2193" s="94"/>
      <c r="AI2193" s="94"/>
      <c r="AJ2193" s="94"/>
      <c r="AK2193" s="94"/>
      <c r="AL2193" s="94"/>
      <c r="AM2193" s="94"/>
      <c r="AN2193" s="94"/>
      <c r="AO2193" s="238"/>
      <c r="AP2193" s="426"/>
      <c r="AQ2193" s="223"/>
    </row>
    <row r="2194" spans="1:43" s="15" customFormat="1">
      <c r="A2194" s="105"/>
      <c r="B2194" s="105"/>
      <c r="D2194" s="97"/>
      <c r="E2194" s="156"/>
      <c r="I2194" s="148"/>
      <c r="J2194" s="148"/>
      <c r="K2194" s="148"/>
      <c r="L2194" s="148"/>
      <c r="M2194" s="148"/>
      <c r="N2194" s="148"/>
      <c r="O2194" s="148"/>
      <c r="AC2194" s="148"/>
      <c r="AD2194" s="94"/>
      <c r="AE2194" s="94"/>
      <c r="AF2194" s="94"/>
      <c r="AG2194" s="94"/>
      <c r="AH2194" s="94"/>
      <c r="AI2194" s="94"/>
      <c r="AJ2194" s="94"/>
      <c r="AK2194" s="94"/>
      <c r="AL2194" s="94"/>
      <c r="AM2194" s="94"/>
      <c r="AN2194" s="94"/>
      <c r="AO2194" s="238"/>
      <c r="AP2194" s="426"/>
      <c r="AQ2194" s="223"/>
    </row>
    <row r="2195" spans="1:43" s="15" customFormat="1">
      <c r="A2195" s="105"/>
      <c r="B2195" s="105"/>
      <c r="D2195" s="97"/>
      <c r="E2195" s="156"/>
      <c r="I2195" s="148"/>
      <c r="J2195" s="148"/>
      <c r="K2195" s="148"/>
      <c r="L2195" s="148"/>
      <c r="M2195" s="148"/>
      <c r="N2195" s="148"/>
      <c r="O2195" s="148"/>
      <c r="AC2195" s="148"/>
      <c r="AD2195" s="94"/>
      <c r="AE2195" s="94"/>
      <c r="AF2195" s="94"/>
      <c r="AG2195" s="94"/>
      <c r="AH2195" s="94"/>
      <c r="AI2195" s="94"/>
      <c r="AJ2195" s="94"/>
      <c r="AK2195" s="94"/>
      <c r="AL2195" s="94"/>
      <c r="AM2195" s="94"/>
      <c r="AN2195" s="94"/>
      <c r="AO2195" s="238"/>
      <c r="AP2195" s="426"/>
      <c r="AQ2195" s="223"/>
    </row>
    <row r="2196" spans="1:43" s="15" customFormat="1">
      <c r="A2196" s="105"/>
      <c r="B2196" s="105"/>
      <c r="D2196" s="97"/>
      <c r="E2196" s="156"/>
      <c r="I2196" s="148"/>
      <c r="J2196" s="148"/>
      <c r="K2196" s="148"/>
      <c r="L2196" s="148"/>
      <c r="M2196" s="148"/>
      <c r="N2196" s="148"/>
      <c r="O2196" s="148"/>
      <c r="AC2196" s="148"/>
      <c r="AD2196" s="94"/>
      <c r="AE2196" s="94"/>
      <c r="AF2196" s="94"/>
      <c r="AG2196" s="94"/>
      <c r="AH2196" s="94"/>
      <c r="AI2196" s="94"/>
      <c r="AJ2196" s="94"/>
      <c r="AK2196" s="94"/>
      <c r="AL2196" s="94"/>
      <c r="AM2196" s="94"/>
      <c r="AN2196" s="94"/>
      <c r="AO2196" s="238"/>
      <c r="AP2196" s="426"/>
      <c r="AQ2196" s="223"/>
    </row>
    <row r="2197" spans="1:43" s="15" customFormat="1">
      <c r="A2197" s="105"/>
      <c r="B2197" s="105"/>
      <c r="D2197" s="97"/>
      <c r="E2197" s="156"/>
      <c r="I2197" s="148"/>
      <c r="J2197" s="148"/>
      <c r="K2197" s="148"/>
      <c r="L2197" s="148"/>
      <c r="M2197" s="148"/>
      <c r="N2197" s="148"/>
      <c r="O2197" s="148"/>
      <c r="AC2197" s="148"/>
      <c r="AD2197" s="94"/>
      <c r="AE2197" s="94"/>
      <c r="AF2197" s="94"/>
      <c r="AG2197" s="94"/>
      <c r="AH2197" s="94"/>
      <c r="AI2197" s="94"/>
      <c r="AJ2197" s="94"/>
      <c r="AK2197" s="94"/>
      <c r="AL2197" s="94"/>
      <c r="AM2197" s="94"/>
      <c r="AN2197" s="94"/>
      <c r="AO2197" s="238"/>
      <c r="AP2197" s="426"/>
      <c r="AQ2197" s="223"/>
    </row>
    <row r="2198" spans="1:43" s="15" customFormat="1">
      <c r="A2198" s="105"/>
      <c r="B2198" s="105"/>
      <c r="D2198" s="97"/>
      <c r="E2198" s="156"/>
      <c r="I2198" s="148"/>
      <c r="J2198" s="148"/>
      <c r="K2198" s="148"/>
      <c r="L2198" s="148"/>
      <c r="M2198" s="148"/>
      <c r="N2198" s="148"/>
      <c r="O2198" s="148"/>
      <c r="AC2198" s="148"/>
      <c r="AD2198" s="94"/>
      <c r="AE2198" s="94"/>
      <c r="AF2198" s="94"/>
      <c r="AG2198" s="94"/>
      <c r="AH2198" s="94"/>
      <c r="AI2198" s="94"/>
      <c r="AJ2198" s="94"/>
      <c r="AK2198" s="94"/>
      <c r="AL2198" s="94"/>
      <c r="AM2198" s="94"/>
      <c r="AN2198" s="94"/>
      <c r="AO2198" s="238"/>
      <c r="AP2198" s="426"/>
      <c r="AQ2198" s="223"/>
    </row>
    <row r="2199" spans="1:43" s="15" customFormat="1">
      <c r="A2199" s="105"/>
      <c r="B2199" s="105"/>
      <c r="D2199" s="97"/>
      <c r="E2199" s="156"/>
      <c r="I2199" s="148"/>
      <c r="J2199" s="148"/>
      <c r="K2199" s="148"/>
      <c r="L2199" s="148"/>
      <c r="M2199" s="148"/>
      <c r="N2199" s="148"/>
      <c r="O2199" s="148"/>
      <c r="AC2199" s="148"/>
      <c r="AD2199" s="94"/>
      <c r="AE2199" s="94"/>
      <c r="AF2199" s="94"/>
      <c r="AG2199" s="94"/>
      <c r="AH2199" s="94"/>
      <c r="AI2199" s="94"/>
      <c r="AJ2199" s="94"/>
      <c r="AK2199" s="94"/>
      <c r="AL2199" s="94"/>
      <c r="AM2199" s="94"/>
      <c r="AN2199" s="94"/>
      <c r="AO2199" s="238"/>
      <c r="AP2199" s="426"/>
      <c r="AQ2199" s="223"/>
    </row>
    <row r="2200" spans="1:43" s="15" customFormat="1">
      <c r="A2200" s="105"/>
      <c r="B2200" s="105"/>
      <c r="D2200" s="97"/>
      <c r="E2200" s="156"/>
      <c r="I2200" s="148"/>
      <c r="J2200" s="148"/>
      <c r="K2200" s="148"/>
      <c r="L2200" s="148"/>
      <c r="M2200" s="148"/>
      <c r="N2200" s="148"/>
      <c r="O2200" s="148"/>
      <c r="AC2200" s="148"/>
      <c r="AD2200" s="94"/>
      <c r="AE2200" s="94"/>
      <c r="AF2200" s="94"/>
      <c r="AG2200" s="94"/>
      <c r="AH2200" s="94"/>
      <c r="AI2200" s="94"/>
      <c r="AJ2200" s="94"/>
      <c r="AK2200" s="94"/>
      <c r="AL2200" s="94"/>
      <c r="AM2200" s="94"/>
      <c r="AN2200" s="94"/>
      <c r="AO2200" s="238"/>
      <c r="AP2200" s="426"/>
      <c r="AQ2200" s="223"/>
    </row>
    <row r="2201" spans="1:43" s="15" customFormat="1">
      <c r="A2201" s="105"/>
      <c r="B2201" s="105"/>
      <c r="D2201" s="97"/>
      <c r="E2201" s="156"/>
      <c r="I2201" s="148"/>
      <c r="J2201" s="148"/>
      <c r="K2201" s="148"/>
      <c r="L2201" s="148"/>
      <c r="M2201" s="148"/>
      <c r="N2201" s="148"/>
      <c r="O2201" s="148"/>
      <c r="AC2201" s="148"/>
      <c r="AD2201" s="94"/>
      <c r="AE2201" s="94"/>
      <c r="AF2201" s="94"/>
      <c r="AG2201" s="94"/>
      <c r="AH2201" s="94"/>
      <c r="AI2201" s="94"/>
      <c r="AJ2201" s="94"/>
      <c r="AK2201" s="94"/>
      <c r="AL2201" s="94"/>
      <c r="AM2201" s="94"/>
      <c r="AN2201" s="94"/>
      <c r="AO2201" s="238"/>
      <c r="AP2201" s="426"/>
      <c r="AQ2201" s="223"/>
    </row>
    <row r="2202" spans="1:43" s="15" customFormat="1">
      <c r="A2202" s="105"/>
      <c r="B2202" s="105"/>
      <c r="D2202" s="97"/>
      <c r="E2202" s="156"/>
      <c r="I2202" s="148"/>
      <c r="J2202" s="148"/>
      <c r="K2202" s="148"/>
      <c r="L2202" s="148"/>
      <c r="M2202" s="148"/>
      <c r="N2202" s="148"/>
      <c r="O2202" s="148"/>
      <c r="AC2202" s="148"/>
      <c r="AD2202" s="94"/>
      <c r="AE2202" s="94"/>
      <c r="AF2202" s="94"/>
      <c r="AG2202" s="94"/>
      <c r="AH2202" s="94"/>
      <c r="AI2202" s="94"/>
      <c r="AJ2202" s="94"/>
      <c r="AK2202" s="94"/>
      <c r="AL2202" s="94"/>
      <c r="AM2202" s="94"/>
      <c r="AN2202" s="94"/>
      <c r="AO2202" s="238"/>
      <c r="AP2202" s="426"/>
      <c r="AQ2202" s="223"/>
    </row>
    <row r="2203" spans="1:43" s="15" customFormat="1">
      <c r="A2203" s="105"/>
      <c r="B2203" s="105"/>
      <c r="D2203" s="97"/>
      <c r="E2203" s="156"/>
      <c r="I2203" s="148"/>
      <c r="J2203" s="148"/>
      <c r="K2203" s="148"/>
      <c r="L2203" s="148"/>
      <c r="M2203" s="148"/>
      <c r="N2203" s="148"/>
      <c r="O2203" s="148"/>
      <c r="AC2203" s="148"/>
      <c r="AD2203" s="94"/>
      <c r="AE2203" s="94"/>
      <c r="AF2203" s="94"/>
      <c r="AG2203" s="94"/>
      <c r="AH2203" s="94"/>
      <c r="AI2203" s="94"/>
      <c r="AJ2203" s="94"/>
      <c r="AK2203" s="94"/>
      <c r="AL2203" s="94"/>
      <c r="AM2203" s="94"/>
      <c r="AN2203" s="94"/>
      <c r="AO2203" s="238"/>
      <c r="AP2203" s="426"/>
      <c r="AQ2203" s="223"/>
    </row>
    <row r="2204" spans="1:43" s="15" customFormat="1">
      <c r="A2204" s="105"/>
      <c r="B2204" s="105"/>
      <c r="D2204" s="97"/>
      <c r="E2204" s="156"/>
      <c r="I2204" s="148"/>
      <c r="J2204" s="148"/>
      <c r="K2204" s="148"/>
      <c r="L2204" s="148"/>
      <c r="M2204" s="148"/>
      <c r="N2204" s="148"/>
      <c r="O2204" s="148"/>
      <c r="AC2204" s="148"/>
      <c r="AD2204" s="94"/>
      <c r="AE2204" s="94"/>
      <c r="AF2204" s="94"/>
      <c r="AG2204" s="94"/>
      <c r="AH2204" s="94"/>
      <c r="AI2204" s="94"/>
      <c r="AJ2204" s="94"/>
      <c r="AK2204" s="94"/>
      <c r="AL2204" s="94"/>
      <c r="AM2204" s="94"/>
      <c r="AN2204" s="94"/>
      <c r="AO2204" s="238"/>
      <c r="AP2204" s="426"/>
      <c r="AQ2204" s="223"/>
    </row>
    <row r="2205" spans="1:43" s="15" customFormat="1">
      <c r="A2205" s="105"/>
      <c r="B2205" s="105"/>
      <c r="D2205" s="97"/>
      <c r="E2205" s="156"/>
      <c r="I2205" s="148"/>
      <c r="J2205" s="148"/>
      <c r="K2205" s="148"/>
      <c r="L2205" s="148"/>
      <c r="M2205" s="148"/>
      <c r="N2205" s="148"/>
      <c r="O2205" s="148"/>
      <c r="AC2205" s="148"/>
      <c r="AD2205" s="94"/>
      <c r="AE2205" s="94"/>
      <c r="AF2205" s="94"/>
      <c r="AG2205" s="94"/>
      <c r="AH2205" s="94"/>
      <c r="AI2205" s="94"/>
      <c r="AJ2205" s="94"/>
      <c r="AK2205" s="94"/>
      <c r="AL2205" s="94"/>
      <c r="AM2205" s="94"/>
      <c r="AN2205" s="94"/>
      <c r="AO2205" s="238"/>
      <c r="AP2205" s="426"/>
      <c r="AQ2205" s="223"/>
    </row>
    <row r="2206" spans="1:43" s="15" customFormat="1">
      <c r="A2206" s="105"/>
      <c r="B2206" s="105"/>
      <c r="D2206" s="97"/>
      <c r="E2206" s="156"/>
      <c r="I2206" s="148"/>
      <c r="J2206" s="148"/>
      <c r="K2206" s="148"/>
      <c r="L2206" s="148"/>
      <c r="M2206" s="148"/>
      <c r="N2206" s="148"/>
      <c r="O2206" s="148"/>
      <c r="AC2206" s="148"/>
      <c r="AD2206" s="94"/>
      <c r="AE2206" s="94"/>
      <c r="AF2206" s="94"/>
      <c r="AG2206" s="94"/>
      <c r="AH2206" s="94"/>
      <c r="AI2206" s="94"/>
      <c r="AJ2206" s="94"/>
      <c r="AK2206" s="94"/>
      <c r="AL2206" s="94"/>
      <c r="AM2206" s="94"/>
      <c r="AN2206" s="94"/>
      <c r="AO2206" s="238"/>
      <c r="AP2206" s="426"/>
      <c r="AQ2206" s="223"/>
    </row>
    <row r="2207" spans="1:43" s="15" customFormat="1">
      <c r="A2207" s="105"/>
      <c r="B2207" s="105"/>
      <c r="D2207" s="97"/>
      <c r="E2207" s="156"/>
      <c r="I2207" s="148"/>
      <c r="J2207" s="148"/>
      <c r="K2207" s="148"/>
      <c r="L2207" s="148"/>
      <c r="M2207" s="148"/>
      <c r="N2207" s="148"/>
      <c r="O2207" s="148"/>
      <c r="AC2207" s="148"/>
      <c r="AD2207" s="94"/>
      <c r="AE2207" s="94"/>
      <c r="AF2207" s="94"/>
      <c r="AG2207" s="94"/>
      <c r="AH2207" s="94"/>
      <c r="AI2207" s="94"/>
      <c r="AJ2207" s="94"/>
      <c r="AK2207" s="94"/>
      <c r="AL2207" s="94"/>
      <c r="AM2207" s="94"/>
      <c r="AN2207" s="94"/>
      <c r="AO2207" s="238"/>
      <c r="AP2207" s="426"/>
      <c r="AQ2207" s="223"/>
    </row>
    <row r="2208" spans="1:43" s="15" customFormat="1">
      <c r="A2208" s="105"/>
      <c r="B2208" s="105"/>
      <c r="D2208" s="97"/>
      <c r="E2208" s="156"/>
      <c r="I2208" s="148"/>
      <c r="J2208" s="148"/>
      <c r="K2208" s="148"/>
      <c r="L2208" s="148"/>
      <c r="M2208" s="148"/>
      <c r="N2208" s="148"/>
      <c r="O2208" s="148"/>
      <c r="AC2208" s="148"/>
      <c r="AD2208" s="94"/>
      <c r="AE2208" s="94"/>
      <c r="AF2208" s="94"/>
      <c r="AG2208" s="94"/>
      <c r="AH2208" s="94"/>
      <c r="AI2208" s="94"/>
      <c r="AJ2208" s="94"/>
      <c r="AK2208" s="94"/>
      <c r="AL2208" s="94"/>
      <c r="AM2208" s="94"/>
      <c r="AN2208" s="94"/>
      <c r="AO2208" s="238"/>
      <c r="AP2208" s="426"/>
      <c r="AQ2208" s="223"/>
    </row>
    <row r="2209" spans="1:43" s="15" customFormat="1">
      <c r="A2209" s="105"/>
      <c r="B2209" s="105"/>
      <c r="D2209" s="97"/>
      <c r="E2209" s="156"/>
      <c r="I2209" s="148"/>
      <c r="J2209" s="148"/>
      <c r="K2209" s="148"/>
      <c r="L2209" s="148"/>
      <c r="M2209" s="148"/>
      <c r="N2209" s="148"/>
      <c r="O2209" s="148"/>
      <c r="AC2209" s="148"/>
      <c r="AD2209" s="94"/>
      <c r="AE2209" s="94"/>
      <c r="AF2209" s="94"/>
      <c r="AG2209" s="94"/>
      <c r="AH2209" s="94"/>
      <c r="AI2209" s="94"/>
      <c r="AJ2209" s="94"/>
      <c r="AK2209" s="94"/>
      <c r="AL2209" s="94"/>
      <c r="AM2209" s="94"/>
      <c r="AN2209" s="94"/>
      <c r="AO2209" s="238"/>
      <c r="AP2209" s="426"/>
      <c r="AQ2209" s="223"/>
    </row>
    <row r="2210" spans="1:43" s="15" customFormat="1">
      <c r="A2210" s="105"/>
      <c r="B2210" s="105"/>
      <c r="D2210" s="97"/>
      <c r="E2210" s="156"/>
      <c r="I2210" s="148"/>
      <c r="J2210" s="148"/>
      <c r="K2210" s="148"/>
      <c r="L2210" s="148"/>
      <c r="M2210" s="148"/>
      <c r="N2210" s="148"/>
      <c r="O2210" s="148"/>
      <c r="AC2210" s="148"/>
      <c r="AD2210" s="94"/>
      <c r="AE2210" s="94"/>
      <c r="AF2210" s="94"/>
      <c r="AG2210" s="94"/>
      <c r="AH2210" s="94"/>
      <c r="AI2210" s="94"/>
      <c r="AJ2210" s="94"/>
      <c r="AK2210" s="94"/>
      <c r="AL2210" s="94"/>
      <c r="AM2210" s="94"/>
      <c r="AN2210" s="94"/>
      <c r="AO2210" s="238"/>
      <c r="AP2210" s="426"/>
      <c r="AQ2210" s="223"/>
    </row>
    <row r="2211" spans="1:43" s="15" customFormat="1">
      <c r="A2211" s="105"/>
      <c r="B2211" s="105"/>
      <c r="D2211" s="97"/>
      <c r="E2211" s="156"/>
      <c r="I2211" s="148"/>
      <c r="J2211" s="148"/>
      <c r="K2211" s="148"/>
      <c r="L2211" s="148"/>
      <c r="M2211" s="148"/>
      <c r="N2211" s="148"/>
      <c r="O2211" s="148"/>
      <c r="AC2211" s="148"/>
      <c r="AD2211" s="94"/>
      <c r="AE2211" s="94"/>
      <c r="AF2211" s="94"/>
      <c r="AG2211" s="94"/>
      <c r="AH2211" s="94"/>
      <c r="AI2211" s="94"/>
      <c r="AJ2211" s="94"/>
      <c r="AK2211" s="94"/>
      <c r="AL2211" s="94"/>
      <c r="AM2211" s="94"/>
      <c r="AN2211" s="94"/>
      <c r="AO2211" s="238"/>
      <c r="AP2211" s="426"/>
      <c r="AQ2211" s="223"/>
    </row>
    <row r="2212" spans="1:43" s="15" customFormat="1">
      <c r="A2212" s="105"/>
      <c r="B2212" s="105"/>
      <c r="D2212" s="97"/>
      <c r="E2212" s="156"/>
      <c r="I2212" s="148"/>
      <c r="J2212" s="148"/>
      <c r="K2212" s="148"/>
      <c r="L2212" s="148"/>
      <c r="M2212" s="148"/>
      <c r="N2212" s="148"/>
      <c r="O2212" s="148"/>
      <c r="AC2212" s="148"/>
      <c r="AD2212" s="94"/>
      <c r="AE2212" s="94"/>
      <c r="AF2212" s="94"/>
      <c r="AG2212" s="94"/>
      <c r="AH2212" s="94"/>
      <c r="AI2212" s="94"/>
      <c r="AJ2212" s="94"/>
      <c r="AK2212" s="94"/>
      <c r="AL2212" s="94"/>
      <c r="AM2212" s="94"/>
      <c r="AN2212" s="94"/>
      <c r="AO2212" s="238"/>
      <c r="AP2212" s="426"/>
      <c r="AQ2212" s="223"/>
    </row>
    <row r="2213" spans="1:43" s="15" customFormat="1">
      <c r="A2213" s="105"/>
      <c r="B2213" s="105"/>
      <c r="D2213" s="97"/>
      <c r="E2213" s="156"/>
      <c r="I2213" s="148"/>
      <c r="J2213" s="148"/>
      <c r="K2213" s="148"/>
      <c r="L2213" s="148"/>
      <c r="M2213" s="148"/>
      <c r="N2213" s="148"/>
      <c r="O2213" s="148"/>
      <c r="AC2213" s="148"/>
      <c r="AD2213" s="94"/>
      <c r="AE2213" s="94"/>
      <c r="AF2213" s="94"/>
      <c r="AG2213" s="94"/>
      <c r="AH2213" s="94"/>
      <c r="AI2213" s="94"/>
      <c r="AJ2213" s="94"/>
      <c r="AK2213" s="94"/>
      <c r="AL2213" s="94"/>
      <c r="AM2213" s="94"/>
      <c r="AN2213" s="94"/>
      <c r="AO2213" s="238"/>
      <c r="AP2213" s="426"/>
      <c r="AQ2213" s="223"/>
    </row>
    <row r="2214" spans="1:43" s="15" customFormat="1">
      <c r="A2214" s="105"/>
      <c r="B2214" s="105"/>
      <c r="D2214" s="97"/>
      <c r="E2214" s="156"/>
      <c r="I2214" s="148"/>
      <c r="J2214" s="148"/>
      <c r="K2214" s="148"/>
      <c r="L2214" s="148"/>
      <c r="M2214" s="148"/>
      <c r="N2214" s="148"/>
      <c r="O2214" s="148"/>
      <c r="AC2214" s="148"/>
      <c r="AD2214" s="94"/>
      <c r="AE2214" s="94"/>
      <c r="AF2214" s="94"/>
      <c r="AG2214" s="94"/>
      <c r="AH2214" s="94"/>
      <c r="AI2214" s="94"/>
      <c r="AJ2214" s="94"/>
      <c r="AK2214" s="94"/>
      <c r="AL2214" s="94"/>
      <c r="AM2214" s="94"/>
      <c r="AN2214" s="94"/>
      <c r="AO2214" s="238"/>
      <c r="AP2214" s="426"/>
      <c r="AQ2214" s="223"/>
    </row>
    <row r="2215" spans="1:43" s="15" customFormat="1">
      <c r="A2215" s="105"/>
      <c r="B2215" s="105"/>
      <c r="D2215" s="97"/>
      <c r="E2215" s="156"/>
      <c r="I2215" s="148"/>
      <c r="J2215" s="148"/>
      <c r="K2215" s="148"/>
      <c r="L2215" s="148"/>
      <c r="M2215" s="148"/>
      <c r="N2215" s="148"/>
      <c r="O2215" s="148"/>
      <c r="AC2215" s="148"/>
      <c r="AD2215" s="94"/>
      <c r="AE2215" s="94"/>
      <c r="AF2215" s="94"/>
      <c r="AG2215" s="94"/>
      <c r="AH2215" s="94"/>
      <c r="AI2215" s="94"/>
      <c r="AJ2215" s="94"/>
      <c r="AK2215" s="94"/>
      <c r="AL2215" s="94"/>
      <c r="AM2215" s="94"/>
      <c r="AN2215" s="94"/>
      <c r="AO2215" s="238"/>
      <c r="AP2215" s="426"/>
      <c r="AQ2215" s="223"/>
    </row>
    <row r="2216" spans="1:43" s="15" customFormat="1">
      <c r="A2216" s="105"/>
      <c r="B2216" s="105"/>
      <c r="D2216" s="97"/>
      <c r="E2216" s="156"/>
      <c r="I2216" s="148"/>
      <c r="J2216" s="148"/>
      <c r="K2216" s="148"/>
      <c r="L2216" s="148"/>
      <c r="M2216" s="148"/>
      <c r="N2216" s="148"/>
      <c r="O2216" s="148"/>
      <c r="AC2216" s="148"/>
      <c r="AD2216" s="94"/>
      <c r="AE2216" s="94"/>
      <c r="AF2216" s="94"/>
      <c r="AG2216" s="94"/>
      <c r="AH2216" s="94"/>
      <c r="AI2216" s="94"/>
      <c r="AJ2216" s="94"/>
      <c r="AK2216" s="94"/>
      <c r="AL2216" s="94"/>
      <c r="AM2216" s="94"/>
      <c r="AN2216" s="94"/>
      <c r="AO2216" s="238"/>
      <c r="AP2216" s="426"/>
      <c r="AQ2216" s="223"/>
    </row>
    <row r="2217" spans="1:43" s="15" customFormat="1">
      <c r="A2217" s="105"/>
      <c r="B2217" s="105"/>
      <c r="D2217" s="97"/>
      <c r="E2217" s="156"/>
      <c r="I2217" s="148"/>
      <c r="J2217" s="148"/>
      <c r="K2217" s="148"/>
      <c r="L2217" s="148"/>
      <c r="M2217" s="148"/>
      <c r="N2217" s="148"/>
      <c r="O2217" s="148"/>
      <c r="AC2217" s="148"/>
      <c r="AD2217" s="94"/>
      <c r="AE2217" s="94"/>
      <c r="AF2217" s="94"/>
      <c r="AG2217" s="94"/>
      <c r="AH2217" s="94"/>
      <c r="AI2217" s="94"/>
      <c r="AJ2217" s="94"/>
      <c r="AK2217" s="94"/>
      <c r="AL2217" s="94"/>
      <c r="AM2217" s="94"/>
      <c r="AN2217" s="94"/>
      <c r="AO2217" s="238"/>
      <c r="AP2217" s="426"/>
      <c r="AQ2217" s="223"/>
    </row>
    <row r="2218" spans="1:43" s="15" customFormat="1">
      <c r="A2218" s="105"/>
      <c r="B2218" s="105"/>
      <c r="D2218" s="97"/>
      <c r="E2218" s="156"/>
      <c r="I2218" s="148"/>
      <c r="J2218" s="148"/>
      <c r="K2218" s="148"/>
      <c r="L2218" s="148"/>
      <c r="M2218" s="148"/>
      <c r="N2218" s="148"/>
      <c r="O2218" s="148"/>
      <c r="AC2218" s="148"/>
      <c r="AD2218" s="94"/>
      <c r="AE2218" s="94"/>
      <c r="AF2218" s="94"/>
      <c r="AG2218" s="94"/>
      <c r="AH2218" s="94"/>
      <c r="AI2218" s="94"/>
      <c r="AJ2218" s="94"/>
      <c r="AK2218" s="94"/>
      <c r="AL2218" s="94"/>
      <c r="AM2218" s="94"/>
      <c r="AN2218" s="94"/>
      <c r="AO2218" s="238"/>
      <c r="AP2218" s="426"/>
      <c r="AQ2218" s="223"/>
    </row>
    <row r="2219" spans="1:43" s="15" customFormat="1">
      <c r="A2219" s="105"/>
      <c r="B2219" s="105"/>
      <c r="D2219" s="97"/>
      <c r="E2219" s="156"/>
      <c r="I2219" s="148"/>
      <c r="J2219" s="148"/>
      <c r="K2219" s="148"/>
      <c r="L2219" s="148"/>
      <c r="M2219" s="148"/>
      <c r="N2219" s="148"/>
      <c r="O2219" s="148"/>
      <c r="AC2219" s="148"/>
      <c r="AD2219" s="94"/>
      <c r="AE2219" s="94"/>
      <c r="AF2219" s="94"/>
      <c r="AG2219" s="94"/>
      <c r="AH2219" s="94"/>
      <c r="AI2219" s="94"/>
      <c r="AJ2219" s="94"/>
      <c r="AK2219" s="94"/>
      <c r="AL2219" s="94"/>
      <c r="AM2219" s="94"/>
      <c r="AN2219" s="94"/>
      <c r="AO2219" s="238"/>
      <c r="AP2219" s="426"/>
      <c r="AQ2219" s="223"/>
    </row>
    <row r="2220" spans="1:43" s="15" customFormat="1">
      <c r="A2220" s="105"/>
      <c r="B2220" s="105"/>
      <c r="D2220" s="97"/>
      <c r="E2220" s="156"/>
      <c r="I2220" s="148"/>
      <c r="J2220" s="148"/>
      <c r="K2220" s="148"/>
      <c r="L2220" s="148"/>
      <c r="M2220" s="148"/>
      <c r="N2220" s="148"/>
      <c r="O2220" s="148"/>
      <c r="AC2220" s="148"/>
      <c r="AD2220" s="94"/>
      <c r="AE2220" s="94"/>
      <c r="AF2220" s="94"/>
      <c r="AG2220" s="94"/>
      <c r="AH2220" s="94"/>
      <c r="AI2220" s="94"/>
      <c r="AJ2220" s="94"/>
      <c r="AK2220" s="94"/>
      <c r="AL2220" s="94"/>
      <c r="AM2220" s="94"/>
      <c r="AN2220" s="94"/>
      <c r="AO2220" s="238"/>
      <c r="AP2220" s="426"/>
      <c r="AQ2220" s="223"/>
    </row>
    <row r="2221" spans="1:43" s="15" customFormat="1">
      <c r="A2221" s="105"/>
      <c r="B2221" s="105"/>
      <c r="D2221" s="97"/>
      <c r="E2221" s="156"/>
      <c r="I2221" s="148"/>
      <c r="J2221" s="148"/>
      <c r="K2221" s="148"/>
      <c r="L2221" s="148"/>
      <c r="M2221" s="148"/>
      <c r="N2221" s="148"/>
      <c r="O2221" s="148"/>
      <c r="S2221" s="115"/>
      <c r="T2221" s="115"/>
      <c r="U2221" s="115"/>
      <c r="V2221" s="115"/>
      <c r="W2221" s="115"/>
      <c r="Y2221" s="115"/>
      <c r="Z2221" s="115"/>
      <c r="AC2221" s="148"/>
      <c r="AD2221" s="94"/>
      <c r="AE2221" s="94"/>
      <c r="AF2221" s="94"/>
      <c r="AG2221" s="94"/>
      <c r="AH2221" s="94"/>
      <c r="AI2221" s="94"/>
      <c r="AJ2221" s="94"/>
      <c r="AK2221" s="94"/>
      <c r="AL2221" s="94"/>
      <c r="AM2221" s="94"/>
      <c r="AN2221" s="94"/>
      <c r="AO2221" s="238"/>
      <c r="AP2221" s="426"/>
      <c r="AQ2221" s="223"/>
    </row>
    <row r="2222" spans="1:43" s="15" customFormat="1">
      <c r="A2222" s="105"/>
      <c r="B2222" s="105"/>
      <c r="D2222" s="97"/>
      <c r="E2222" s="156"/>
      <c r="I2222" s="148"/>
      <c r="J2222" s="148"/>
      <c r="K2222" s="148"/>
      <c r="L2222" s="148"/>
      <c r="M2222" s="148"/>
      <c r="N2222" s="148"/>
      <c r="O2222" s="148"/>
      <c r="S2222" s="115"/>
      <c r="T2222" s="115"/>
      <c r="U2222" s="115"/>
      <c r="V2222" s="115"/>
      <c r="W2222" s="115"/>
      <c r="Y2222" s="115"/>
      <c r="Z2222" s="115"/>
      <c r="AC2222" s="148"/>
      <c r="AD2222" s="94"/>
      <c r="AE2222" s="94"/>
      <c r="AF2222" s="94"/>
      <c r="AG2222" s="94"/>
      <c r="AH2222" s="94"/>
      <c r="AI2222" s="94"/>
      <c r="AJ2222" s="94"/>
      <c r="AK2222" s="94"/>
      <c r="AL2222" s="94"/>
      <c r="AM2222" s="94"/>
      <c r="AN2222" s="94"/>
      <c r="AO2222" s="238"/>
      <c r="AP2222" s="426"/>
      <c r="AQ2222" s="223"/>
    </row>
    <row r="2223" spans="1:43" s="15" customFormat="1">
      <c r="A2223" s="105"/>
      <c r="B2223" s="105"/>
      <c r="D2223" s="97"/>
      <c r="E2223" s="156"/>
      <c r="I2223" s="148"/>
      <c r="J2223" s="148"/>
      <c r="K2223" s="148"/>
      <c r="L2223" s="148"/>
      <c r="M2223" s="148"/>
      <c r="N2223" s="148"/>
      <c r="O2223" s="148"/>
      <c r="S2223" s="115"/>
      <c r="T2223" s="115"/>
      <c r="U2223" s="115"/>
      <c r="V2223" s="115"/>
      <c r="W2223" s="115"/>
      <c r="Y2223" s="115"/>
      <c r="Z2223" s="115"/>
      <c r="AC2223" s="148"/>
      <c r="AD2223" s="94"/>
      <c r="AE2223" s="94"/>
      <c r="AF2223" s="94"/>
      <c r="AG2223" s="94"/>
      <c r="AH2223" s="94"/>
      <c r="AI2223" s="94"/>
      <c r="AJ2223" s="94"/>
      <c r="AK2223" s="94"/>
      <c r="AL2223" s="94"/>
      <c r="AM2223" s="94"/>
      <c r="AN2223" s="94"/>
      <c r="AO2223" s="238"/>
      <c r="AP2223" s="426"/>
      <c r="AQ2223" s="223"/>
    </row>
    <row r="2224" spans="1:43" s="15" customFormat="1">
      <c r="A2224" s="105"/>
      <c r="B2224" s="105"/>
      <c r="D2224" s="97"/>
      <c r="E2224" s="156"/>
      <c r="I2224" s="148"/>
      <c r="J2224" s="148"/>
      <c r="K2224" s="148"/>
      <c r="L2224" s="148"/>
      <c r="M2224" s="148"/>
      <c r="N2224" s="148"/>
      <c r="O2224" s="148"/>
      <c r="S2224" s="115"/>
      <c r="T2224" s="115"/>
      <c r="U2224" s="115"/>
      <c r="V2224" s="115"/>
      <c r="W2224" s="115"/>
      <c r="Y2224" s="115"/>
      <c r="Z2224" s="115"/>
      <c r="AC2224" s="148"/>
      <c r="AD2224" s="94"/>
      <c r="AE2224" s="94"/>
      <c r="AF2224" s="94"/>
      <c r="AG2224" s="94"/>
      <c r="AH2224" s="94"/>
      <c r="AI2224" s="94"/>
      <c r="AJ2224" s="94"/>
      <c r="AK2224" s="94"/>
      <c r="AL2224" s="94"/>
      <c r="AM2224" s="94"/>
      <c r="AN2224" s="94"/>
      <c r="AO2224" s="238"/>
      <c r="AP2224" s="426"/>
      <c r="AQ2224" s="223"/>
    </row>
    <row r="2225" spans="1:43" s="15" customFormat="1">
      <c r="A2225" s="105"/>
      <c r="B2225" s="105"/>
      <c r="D2225" s="97"/>
      <c r="E2225" s="156"/>
      <c r="I2225" s="148"/>
      <c r="J2225" s="148"/>
      <c r="K2225" s="148"/>
      <c r="L2225" s="148"/>
      <c r="M2225" s="148"/>
      <c r="N2225" s="148"/>
      <c r="O2225" s="148"/>
      <c r="S2225" s="115"/>
      <c r="T2225" s="115"/>
      <c r="U2225" s="115"/>
      <c r="V2225" s="115"/>
      <c r="W2225" s="115"/>
      <c r="Y2225" s="115"/>
      <c r="Z2225" s="115"/>
      <c r="AC2225" s="148"/>
      <c r="AD2225" s="94"/>
      <c r="AE2225" s="94"/>
      <c r="AF2225" s="94"/>
      <c r="AG2225" s="94"/>
      <c r="AH2225" s="94"/>
      <c r="AI2225" s="94"/>
      <c r="AJ2225" s="94"/>
      <c r="AK2225" s="94"/>
      <c r="AL2225" s="94"/>
      <c r="AM2225" s="94"/>
      <c r="AN2225" s="94"/>
      <c r="AO2225" s="238"/>
      <c r="AP2225" s="426"/>
      <c r="AQ2225" s="223"/>
    </row>
    <row r="2226" spans="1:43" s="15" customFormat="1">
      <c r="A2226" s="105"/>
      <c r="B2226" s="105"/>
      <c r="D2226" s="97"/>
      <c r="E2226" s="156"/>
      <c r="I2226" s="148"/>
      <c r="J2226" s="148"/>
      <c r="K2226" s="148"/>
      <c r="L2226" s="148"/>
      <c r="M2226" s="148"/>
      <c r="N2226" s="148"/>
      <c r="O2226" s="148"/>
      <c r="S2226" s="115"/>
      <c r="T2226" s="115"/>
      <c r="U2226" s="115"/>
      <c r="V2226" s="115"/>
      <c r="W2226" s="115"/>
      <c r="Y2226" s="115"/>
      <c r="Z2226" s="115"/>
      <c r="AC2226" s="148"/>
      <c r="AD2226" s="94"/>
      <c r="AE2226" s="94"/>
      <c r="AF2226" s="94"/>
      <c r="AG2226" s="94"/>
      <c r="AH2226" s="94"/>
      <c r="AI2226" s="94"/>
      <c r="AJ2226" s="94"/>
      <c r="AK2226" s="94"/>
      <c r="AL2226" s="94"/>
      <c r="AM2226" s="94"/>
      <c r="AN2226" s="94"/>
      <c r="AO2226" s="238"/>
      <c r="AP2226" s="426"/>
      <c r="AQ2226" s="223"/>
    </row>
    <row r="2227" spans="1:43" s="15" customFormat="1">
      <c r="A2227" s="105"/>
      <c r="B2227" s="105"/>
      <c r="D2227" s="97"/>
      <c r="E2227" s="156"/>
      <c r="I2227" s="148"/>
      <c r="J2227" s="148"/>
      <c r="K2227" s="148"/>
      <c r="L2227" s="148"/>
      <c r="M2227" s="148"/>
      <c r="N2227" s="148"/>
      <c r="O2227" s="148"/>
      <c r="S2227" s="115"/>
      <c r="T2227" s="115"/>
      <c r="U2227" s="115"/>
      <c r="V2227" s="115"/>
      <c r="W2227" s="115"/>
      <c r="Y2227" s="115"/>
      <c r="Z2227" s="115"/>
      <c r="AC2227" s="148"/>
      <c r="AD2227" s="94"/>
      <c r="AE2227" s="94"/>
      <c r="AF2227" s="94"/>
      <c r="AG2227" s="94"/>
      <c r="AH2227" s="94"/>
      <c r="AI2227" s="94"/>
      <c r="AJ2227" s="94"/>
      <c r="AK2227" s="94"/>
      <c r="AL2227" s="94"/>
      <c r="AM2227" s="94"/>
      <c r="AN2227" s="94"/>
      <c r="AO2227" s="238"/>
      <c r="AP2227" s="426"/>
      <c r="AQ2227" s="223"/>
    </row>
    <row r="2228" spans="1:43" s="15" customFormat="1">
      <c r="A2228" s="105"/>
      <c r="B2228" s="105"/>
      <c r="D2228" s="97"/>
      <c r="E2228" s="156"/>
      <c r="I2228" s="148"/>
      <c r="J2228" s="148"/>
      <c r="K2228" s="148"/>
      <c r="L2228" s="148"/>
      <c r="M2228" s="148"/>
      <c r="N2228" s="148"/>
      <c r="O2228" s="148"/>
      <c r="S2228" s="115"/>
      <c r="T2228" s="115"/>
      <c r="U2228" s="115"/>
      <c r="V2228" s="115"/>
      <c r="W2228" s="115"/>
      <c r="Y2228" s="115"/>
      <c r="Z2228" s="115"/>
      <c r="AC2228" s="148"/>
      <c r="AD2228" s="94"/>
      <c r="AE2228" s="94"/>
      <c r="AF2228" s="94"/>
      <c r="AG2228" s="94"/>
      <c r="AH2228" s="94"/>
      <c r="AI2228" s="94"/>
      <c r="AJ2228" s="94"/>
      <c r="AK2228" s="94"/>
      <c r="AL2228" s="94"/>
      <c r="AM2228" s="94"/>
      <c r="AN2228" s="94"/>
      <c r="AO2228" s="238"/>
      <c r="AP2228" s="426"/>
      <c r="AQ2228" s="223"/>
    </row>
    <row r="2229" spans="1:43" s="15" customFormat="1">
      <c r="A2229" s="105"/>
      <c r="B2229" s="105"/>
      <c r="D2229" s="97"/>
      <c r="E2229" s="156"/>
      <c r="I2229" s="148"/>
      <c r="J2229" s="148"/>
      <c r="K2229" s="148"/>
      <c r="L2229" s="148"/>
      <c r="M2229" s="148"/>
      <c r="N2229" s="148"/>
      <c r="O2229" s="148"/>
      <c r="S2229" s="115"/>
      <c r="T2229" s="115"/>
      <c r="U2229" s="115"/>
      <c r="V2229" s="115"/>
      <c r="W2229" s="115"/>
      <c r="Y2229" s="115"/>
      <c r="Z2229" s="115"/>
      <c r="AC2229" s="148"/>
      <c r="AD2229" s="94"/>
      <c r="AE2229" s="94"/>
      <c r="AF2229" s="94"/>
      <c r="AG2229" s="94"/>
      <c r="AH2229" s="94"/>
      <c r="AI2229" s="94"/>
      <c r="AJ2229" s="94"/>
      <c r="AK2229" s="94"/>
      <c r="AL2229" s="94"/>
      <c r="AM2229" s="94"/>
      <c r="AN2229" s="94"/>
      <c r="AO2229" s="238"/>
      <c r="AP2229" s="426"/>
      <c r="AQ2229" s="223"/>
    </row>
    <row r="2230" spans="1:43" s="15" customFormat="1">
      <c r="A2230" s="105"/>
      <c r="B2230" s="105"/>
      <c r="D2230" s="97"/>
      <c r="E2230" s="156"/>
      <c r="I2230" s="148"/>
      <c r="J2230" s="148"/>
      <c r="K2230" s="148"/>
      <c r="L2230" s="148"/>
      <c r="M2230" s="148"/>
      <c r="N2230" s="148"/>
      <c r="O2230" s="148"/>
      <c r="S2230" s="115"/>
      <c r="T2230" s="115"/>
      <c r="U2230" s="115"/>
      <c r="V2230" s="115"/>
      <c r="W2230" s="115"/>
      <c r="Y2230" s="115"/>
      <c r="Z2230" s="115"/>
      <c r="AC2230" s="148"/>
      <c r="AD2230" s="94"/>
      <c r="AE2230" s="94"/>
      <c r="AF2230" s="94"/>
      <c r="AG2230" s="94"/>
      <c r="AH2230" s="94"/>
      <c r="AI2230" s="94"/>
      <c r="AJ2230" s="94"/>
      <c r="AK2230" s="94"/>
      <c r="AL2230" s="94"/>
      <c r="AM2230" s="94"/>
      <c r="AN2230" s="94"/>
      <c r="AO2230" s="238"/>
      <c r="AP2230" s="426"/>
      <c r="AQ2230" s="223"/>
    </row>
    <row r="2231" spans="1:43" s="15" customFormat="1">
      <c r="A2231" s="105"/>
      <c r="B2231" s="105"/>
      <c r="D2231" s="97"/>
      <c r="E2231" s="156"/>
      <c r="I2231" s="148"/>
      <c r="J2231" s="148"/>
      <c r="K2231" s="148"/>
      <c r="L2231" s="148"/>
      <c r="M2231" s="148"/>
      <c r="N2231" s="148"/>
      <c r="O2231" s="148"/>
      <c r="S2231" s="115"/>
      <c r="T2231" s="115"/>
      <c r="U2231" s="115"/>
      <c r="V2231" s="115"/>
      <c r="W2231" s="115"/>
      <c r="Y2231" s="115"/>
      <c r="Z2231" s="115"/>
      <c r="AC2231" s="148"/>
      <c r="AD2231" s="94"/>
      <c r="AE2231" s="94"/>
      <c r="AF2231" s="94"/>
      <c r="AG2231" s="94"/>
      <c r="AH2231" s="94"/>
      <c r="AI2231" s="94"/>
      <c r="AJ2231" s="94"/>
      <c r="AK2231" s="94"/>
      <c r="AL2231" s="94"/>
      <c r="AM2231" s="94"/>
      <c r="AN2231" s="94"/>
      <c r="AO2231" s="238"/>
      <c r="AP2231" s="426"/>
      <c r="AQ2231" s="223"/>
    </row>
    <row r="2232" spans="1:43" s="15" customFormat="1">
      <c r="A2232" s="105"/>
      <c r="B2232" s="105"/>
      <c r="D2232" s="97"/>
      <c r="E2232" s="156"/>
      <c r="I2232" s="148"/>
      <c r="J2232" s="148"/>
      <c r="K2232" s="148"/>
      <c r="L2232" s="148"/>
      <c r="M2232" s="148"/>
      <c r="N2232" s="148"/>
      <c r="O2232" s="148"/>
      <c r="S2232" s="115"/>
      <c r="T2232" s="115"/>
      <c r="U2232" s="115"/>
      <c r="V2232" s="115"/>
      <c r="W2232" s="115"/>
      <c r="Y2232" s="115"/>
      <c r="Z2232" s="115"/>
      <c r="AC2232" s="148"/>
      <c r="AD2232" s="94"/>
      <c r="AE2232" s="94"/>
      <c r="AF2232" s="94"/>
      <c r="AG2232" s="94"/>
      <c r="AH2232" s="94"/>
      <c r="AI2232" s="94"/>
      <c r="AJ2232" s="94"/>
      <c r="AK2232" s="94"/>
      <c r="AL2232" s="94"/>
      <c r="AM2232" s="94"/>
      <c r="AN2232" s="94"/>
      <c r="AO2232" s="238"/>
      <c r="AP2232" s="426"/>
      <c r="AQ2232" s="223"/>
    </row>
    <row r="2233" spans="1:43" s="15" customFormat="1">
      <c r="A2233" s="105"/>
      <c r="B2233" s="105"/>
      <c r="D2233" s="97"/>
      <c r="E2233" s="156"/>
      <c r="I2233" s="148"/>
      <c r="J2233" s="148"/>
      <c r="K2233" s="148"/>
      <c r="L2233" s="148"/>
      <c r="M2233" s="148"/>
      <c r="N2233" s="148"/>
      <c r="O2233" s="148"/>
      <c r="S2233" s="115"/>
      <c r="T2233" s="115"/>
      <c r="U2233" s="115"/>
      <c r="V2233" s="115"/>
      <c r="W2233" s="115"/>
      <c r="Y2233" s="115"/>
      <c r="Z2233" s="115"/>
      <c r="AC2233" s="148"/>
      <c r="AD2233" s="94"/>
      <c r="AE2233" s="94"/>
      <c r="AF2233" s="94"/>
      <c r="AG2233" s="94"/>
      <c r="AH2233" s="94"/>
      <c r="AI2233" s="94"/>
      <c r="AJ2233" s="94"/>
      <c r="AK2233" s="94"/>
      <c r="AL2233" s="94"/>
      <c r="AM2233" s="94"/>
      <c r="AN2233" s="94"/>
      <c r="AO2233" s="238"/>
      <c r="AP2233" s="426"/>
      <c r="AQ2233" s="223"/>
    </row>
    <row r="2234" spans="1:43" s="15" customFormat="1">
      <c r="A2234" s="105"/>
      <c r="B2234" s="105"/>
      <c r="D2234" s="97"/>
      <c r="E2234" s="156"/>
      <c r="I2234" s="148"/>
      <c r="J2234" s="148"/>
      <c r="K2234" s="148"/>
      <c r="L2234" s="148"/>
      <c r="M2234" s="148"/>
      <c r="N2234" s="148"/>
      <c r="O2234" s="148"/>
      <c r="S2234" s="115"/>
      <c r="T2234" s="115"/>
      <c r="U2234" s="115"/>
      <c r="V2234" s="115"/>
      <c r="W2234" s="115"/>
      <c r="Y2234" s="115"/>
      <c r="Z2234" s="115"/>
      <c r="AC2234" s="148"/>
      <c r="AD2234" s="94"/>
      <c r="AE2234" s="94"/>
      <c r="AF2234" s="94"/>
      <c r="AG2234" s="94"/>
      <c r="AH2234" s="94"/>
      <c r="AI2234" s="94"/>
      <c r="AJ2234" s="94"/>
      <c r="AK2234" s="94"/>
      <c r="AL2234" s="94"/>
      <c r="AM2234" s="94"/>
      <c r="AN2234" s="94"/>
      <c r="AO2234" s="238"/>
      <c r="AP2234" s="426"/>
      <c r="AQ2234" s="223"/>
    </row>
    <row r="2235" spans="1:43" s="15" customFormat="1">
      <c r="A2235" s="105"/>
      <c r="B2235" s="105"/>
      <c r="D2235" s="97"/>
      <c r="E2235" s="156"/>
      <c r="I2235" s="148"/>
      <c r="J2235" s="148"/>
      <c r="K2235" s="148"/>
      <c r="L2235" s="148"/>
      <c r="M2235" s="148"/>
      <c r="N2235" s="148"/>
      <c r="O2235" s="148"/>
      <c r="S2235" s="115"/>
      <c r="T2235" s="115"/>
      <c r="U2235" s="115"/>
      <c r="V2235" s="115"/>
      <c r="W2235" s="115"/>
      <c r="Y2235" s="115"/>
      <c r="Z2235" s="115"/>
      <c r="AC2235" s="148"/>
      <c r="AD2235" s="94"/>
      <c r="AE2235" s="94"/>
      <c r="AF2235" s="94"/>
      <c r="AG2235" s="94"/>
      <c r="AH2235" s="94"/>
      <c r="AI2235" s="94"/>
      <c r="AJ2235" s="94"/>
      <c r="AK2235" s="94"/>
      <c r="AL2235" s="94"/>
      <c r="AM2235" s="94"/>
      <c r="AN2235" s="94"/>
      <c r="AO2235" s="238"/>
      <c r="AP2235" s="426"/>
      <c r="AQ2235" s="223"/>
    </row>
    <row r="2236" spans="1:43" s="15" customFormat="1">
      <c r="A2236" s="105"/>
      <c r="B2236" s="105"/>
      <c r="D2236" s="97"/>
      <c r="E2236" s="156"/>
      <c r="I2236" s="148"/>
      <c r="J2236" s="148"/>
      <c r="K2236" s="148"/>
      <c r="L2236" s="148"/>
      <c r="M2236" s="148"/>
      <c r="N2236" s="148"/>
      <c r="O2236" s="148"/>
      <c r="S2236" s="115"/>
      <c r="T2236" s="115"/>
      <c r="U2236" s="115"/>
      <c r="V2236" s="115"/>
      <c r="W2236" s="115"/>
      <c r="Y2236" s="115"/>
      <c r="Z2236" s="115"/>
      <c r="AC2236" s="148"/>
      <c r="AD2236" s="94"/>
      <c r="AE2236" s="94"/>
      <c r="AF2236" s="94"/>
      <c r="AG2236" s="94"/>
      <c r="AH2236" s="94"/>
      <c r="AI2236" s="94"/>
      <c r="AJ2236" s="94"/>
      <c r="AK2236" s="94"/>
      <c r="AL2236" s="94"/>
      <c r="AM2236" s="94"/>
      <c r="AN2236" s="94"/>
      <c r="AO2236" s="238"/>
      <c r="AP2236" s="426"/>
      <c r="AQ2236" s="223"/>
    </row>
    <row r="2237" spans="1:43" s="15" customFormat="1">
      <c r="A2237" s="105"/>
      <c r="B2237" s="105"/>
      <c r="D2237" s="97"/>
      <c r="E2237" s="156"/>
      <c r="I2237" s="148"/>
      <c r="J2237" s="148"/>
      <c r="K2237" s="148"/>
      <c r="L2237" s="148"/>
      <c r="M2237" s="148"/>
      <c r="N2237" s="148"/>
      <c r="O2237" s="148"/>
      <c r="S2237" s="115"/>
      <c r="T2237" s="115"/>
      <c r="U2237" s="115"/>
      <c r="V2237" s="115"/>
      <c r="W2237" s="115"/>
      <c r="Y2237" s="115"/>
      <c r="Z2237" s="115"/>
      <c r="AC2237" s="148"/>
      <c r="AD2237" s="94"/>
      <c r="AE2237" s="94"/>
      <c r="AF2237" s="94"/>
      <c r="AG2237" s="94"/>
      <c r="AH2237" s="94"/>
      <c r="AI2237" s="94"/>
      <c r="AJ2237" s="94"/>
      <c r="AK2237" s="94"/>
      <c r="AL2237" s="94"/>
      <c r="AM2237" s="94"/>
      <c r="AN2237" s="94"/>
      <c r="AO2237" s="238"/>
      <c r="AP2237" s="426"/>
      <c r="AQ2237" s="223"/>
    </row>
    <row r="2238" spans="1:43" s="15" customFormat="1">
      <c r="A2238" s="105"/>
      <c r="B2238" s="105"/>
      <c r="D2238" s="97"/>
      <c r="E2238" s="156"/>
      <c r="I2238" s="148"/>
      <c r="J2238" s="148"/>
      <c r="K2238" s="148"/>
      <c r="L2238" s="148"/>
      <c r="M2238" s="148"/>
      <c r="N2238" s="148"/>
      <c r="O2238" s="148"/>
      <c r="S2238" s="115"/>
      <c r="T2238" s="115"/>
      <c r="U2238" s="115"/>
      <c r="V2238" s="115"/>
      <c r="W2238" s="115"/>
      <c r="Y2238" s="115"/>
      <c r="Z2238" s="115"/>
      <c r="AC2238" s="148"/>
      <c r="AD2238" s="94"/>
      <c r="AE2238" s="94"/>
      <c r="AF2238" s="94"/>
      <c r="AG2238" s="94"/>
      <c r="AH2238" s="94"/>
      <c r="AI2238" s="94"/>
      <c r="AJ2238" s="94"/>
      <c r="AK2238" s="94"/>
      <c r="AL2238" s="94"/>
      <c r="AM2238" s="94"/>
      <c r="AN2238" s="94"/>
      <c r="AO2238" s="238"/>
      <c r="AP2238" s="426"/>
      <c r="AQ2238" s="223"/>
    </row>
    <row r="2239" spans="1:43" s="15" customFormat="1">
      <c r="A2239" s="105"/>
      <c r="B2239" s="105"/>
      <c r="D2239" s="97"/>
      <c r="E2239" s="156"/>
      <c r="I2239" s="148"/>
      <c r="J2239" s="148"/>
      <c r="K2239" s="148"/>
      <c r="L2239" s="148"/>
      <c r="M2239" s="148"/>
      <c r="N2239" s="148"/>
      <c r="O2239" s="148"/>
      <c r="S2239" s="115"/>
      <c r="T2239" s="115"/>
      <c r="U2239" s="115"/>
      <c r="V2239" s="115"/>
      <c r="W2239" s="115"/>
      <c r="Y2239" s="115"/>
      <c r="Z2239" s="115"/>
      <c r="AC2239" s="148"/>
      <c r="AD2239" s="94"/>
      <c r="AE2239" s="94"/>
      <c r="AF2239" s="94"/>
      <c r="AG2239" s="94"/>
      <c r="AH2239" s="94"/>
      <c r="AI2239" s="94"/>
      <c r="AJ2239" s="94"/>
      <c r="AK2239" s="94"/>
      <c r="AL2239" s="94"/>
      <c r="AM2239" s="94"/>
      <c r="AN2239" s="94"/>
      <c r="AO2239" s="238"/>
      <c r="AP2239" s="426"/>
      <c r="AQ2239" s="223"/>
    </row>
    <row r="2240" spans="1:43" s="15" customFormat="1">
      <c r="A2240" s="105"/>
      <c r="B2240" s="105"/>
      <c r="D2240" s="97"/>
      <c r="E2240" s="156"/>
      <c r="I2240" s="148"/>
      <c r="J2240" s="148"/>
      <c r="K2240" s="148"/>
      <c r="L2240" s="148"/>
      <c r="M2240" s="148"/>
      <c r="N2240" s="148"/>
      <c r="O2240" s="148"/>
      <c r="S2240" s="115"/>
      <c r="T2240" s="115"/>
      <c r="U2240" s="115"/>
      <c r="V2240" s="115"/>
      <c r="W2240" s="115"/>
      <c r="Y2240" s="115"/>
      <c r="Z2240" s="115"/>
      <c r="AC2240" s="148"/>
      <c r="AD2240" s="94"/>
      <c r="AE2240" s="94"/>
      <c r="AF2240" s="94"/>
      <c r="AG2240" s="94"/>
      <c r="AH2240" s="94"/>
      <c r="AI2240" s="94"/>
      <c r="AJ2240" s="94"/>
      <c r="AK2240" s="94"/>
      <c r="AL2240" s="94"/>
      <c r="AM2240" s="94"/>
      <c r="AN2240" s="94"/>
      <c r="AO2240" s="238"/>
      <c r="AP2240" s="426"/>
      <c r="AQ2240" s="223"/>
    </row>
    <row r="2241" spans="1:43" s="15" customFormat="1">
      <c r="A2241" s="105"/>
      <c r="B2241" s="105"/>
      <c r="D2241" s="97"/>
      <c r="E2241" s="156"/>
      <c r="I2241" s="148"/>
      <c r="J2241" s="148"/>
      <c r="K2241" s="148"/>
      <c r="L2241" s="148"/>
      <c r="M2241" s="148"/>
      <c r="N2241" s="148"/>
      <c r="O2241" s="148"/>
      <c r="S2241" s="115"/>
      <c r="T2241" s="115"/>
      <c r="U2241" s="115"/>
      <c r="V2241" s="115"/>
      <c r="W2241" s="115"/>
      <c r="Y2241" s="115"/>
      <c r="Z2241" s="115"/>
      <c r="AC2241" s="148"/>
      <c r="AD2241" s="94"/>
      <c r="AE2241" s="94"/>
      <c r="AF2241" s="94"/>
      <c r="AG2241" s="94"/>
      <c r="AH2241" s="94"/>
      <c r="AI2241" s="94"/>
      <c r="AJ2241" s="94"/>
      <c r="AK2241" s="94"/>
      <c r="AL2241" s="94"/>
      <c r="AM2241" s="94"/>
      <c r="AN2241" s="94"/>
      <c r="AO2241" s="238"/>
      <c r="AP2241" s="426"/>
      <c r="AQ2241" s="223"/>
    </row>
  </sheetData>
  <autoFilter ref="A4:AO175">
    <filterColumn colId="4">
      <filters>
        <filter val="ΜΗΛΟΣ"/>
      </filters>
    </filterColumn>
  </autoFilter>
  <mergeCells count="2">
    <mergeCell ref="A2:AO3"/>
    <mergeCell ref="A175:D175"/>
  </mergeCells>
  <printOptions horizontalCentered="1"/>
  <pageMargins left="0.51181102362204722" right="0.51181102362204722" top="0.9055118110236221" bottom="0.94488188976377963" header="0.31496062992125984" footer="0.31496062992125984"/>
  <pageSetup paperSize="9" scale="70"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1" manualBreakCount="1">
    <brk id="103"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zoomScaleNormal="100" workbookViewId="0">
      <pane ySplit="3" topLeftCell="A4" activePane="bottomLeft" state="frozen"/>
      <selection pane="bottomLeft" activeCell="D9" sqref="D9"/>
    </sheetView>
  </sheetViews>
  <sheetFormatPr defaultRowHeight="15"/>
  <cols>
    <col min="1" max="1" width="4.7109375" style="115" customWidth="1"/>
    <col min="2" max="2" width="19.85546875" style="115" customWidth="1"/>
    <col min="3" max="3" width="12.42578125" style="109" customWidth="1"/>
    <col min="4" max="4" width="13.7109375" style="115" customWidth="1"/>
    <col min="5" max="5" width="14.7109375" style="115" customWidth="1"/>
    <col min="6" max="6" width="15.42578125" style="115" customWidth="1"/>
    <col min="7" max="7" width="16" style="115" hidden="1" customWidth="1"/>
    <col min="8" max="8" width="16.42578125" style="148" hidden="1" customWidth="1"/>
    <col min="9" max="9" width="18.85546875" style="148" hidden="1" customWidth="1"/>
    <col min="10" max="10" width="21.85546875" style="148" hidden="1" customWidth="1"/>
    <col min="11" max="11" width="18.140625" style="148" hidden="1" customWidth="1"/>
    <col min="12" max="12" width="19.140625" style="148" hidden="1" customWidth="1"/>
    <col min="13" max="13" width="18.7109375" style="148" hidden="1" customWidth="1"/>
    <col min="14" max="14" width="15.28515625" style="148" hidden="1" customWidth="1"/>
    <col min="15" max="15" width="15.28515625" style="15" hidden="1" customWidth="1"/>
    <col min="16" max="16" width="15.5703125" style="115" hidden="1" customWidth="1"/>
    <col min="17" max="18" width="18.28515625" style="115" hidden="1" customWidth="1"/>
    <col min="19" max="20" width="15.5703125" style="115" hidden="1" customWidth="1"/>
    <col min="21" max="21" width="14.140625" style="115" hidden="1" customWidth="1"/>
    <col min="22" max="25" width="13.7109375" style="115" hidden="1" customWidth="1"/>
    <col min="26" max="26" width="15" style="115" hidden="1" customWidth="1"/>
    <col min="27" max="27" width="15" style="115" customWidth="1"/>
    <col min="28" max="30" width="13.7109375" style="115" hidden="1" customWidth="1"/>
    <col min="31" max="32" width="13.7109375" style="115" customWidth="1"/>
    <col min="33" max="33" width="16.5703125" style="115" customWidth="1"/>
    <col min="34" max="35" width="9.140625" style="115"/>
    <col min="36" max="36" width="13.42578125" style="357" bestFit="1" customWidth="1"/>
    <col min="37" max="37" width="11.28515625" style="115" customWidth="1"/>
    <col min="38" max="38" width="10" style="115" customWidth="1"/>
    <col min="39" max="39" width="13.85546875" style="115" customWidth="1"/>
    <col min="40" max="40" width="14" style="115" customWidth="1"/>
    <col min="41" max="41" width="13.85546875" style="115" customWidth="1"/>
    <col min="42" max="16384" width="9.140625" style="115"/>
  </cols>
  <sheetData>
    <row r="1" spans="1:41" ht="15" customHeight="1">
      <c r="A1" s="507" t="s">
        <v>597</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row>
    <row r="2" spans="1:41" ht="21" customHeight="1">
      <c r="A2" s="507"/>
      <c r="B2" s="507"/>
      <c r="C2" s="507"/>
      <c r="D2" s="507"/>
      <c r="E2" s="507"/>
      <c r="F2" s="507"/>
      <c r="G2" s="507"/>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row>
    <row r="3" spans="1:41" ht="42.75" customHeight="1">
      <c r="A3" s="330" t="s">
        <v>0</v>
      </c>
      <c r="B3" s="31" t="s">
        <v>1</v>
      </c>
      <c r="C3" s="31" t="s">
        <v>139</v>
      </c>
      <c r="D3" s="32" t="s">
        <v>24</v>
      </c>
      <c r="E3" s="33" t="s">
        <v>2</v>
      </c>
      <c r="F3" s="34" t="s">
        <v>25</v>
      </c>
      <c r="G3" s="34" t="s">
        <v>128</v>
      </c>
      <c r="H3" s="106" t="s">
        <v>129</v>
      </c>
      <c r="I3" s="106" t="s">
        <v>170</v>
      </c>
      <c r="J3" s="106" t="s">
        <v>148</v>
      </c>
      <c r="K3" s="106" t="s">
        <v>149</v>
      </c>
      <c r="L3" s="106" t="s">
        <v>150</v>
      </c>
      <c r="M3" s="106" t="s">
        <v>226</v>
      </c>
      <c r="N3" s="106" t="s">
        <v>162</v>
      </c>
      <c r="O3" s="106" t="s">
        <v>201</v>
      </c>
      <c r="P3" s="106" t="s">
        <v>227</v>
      </c>
      <c r="Q3" s="106" t="s">
        <v>331</v>
      </c>
      <c r="R3" s="106" t="s">
        <v>362</v>
      </c>
      <c r="S3" s="106" t="s">
        <v>488</v>
      </c>
      <c r="T3" s="106" t="s">
        <v>423</v>
      </c>
      <c r="U3" s="106" t="s">
        <v>203</v>
      </c>
      <c r="V3" s="106" t="s">
        <v>374</v>
      </c>
      <c r="W3" s="106" t="s">
        <v>522</v>
      </c>
      <c r="X3" s="106" t="s">
        <v>523</v>
      </c>
      <c r="Y3" s="106" t="s">
        <v>149</v>
      </c>
      <c r="Z3" s="106" t="s">
        <v>150</v>
      </c>
      <c r="AA3" s="477" t="s">
        <v>526</v>
      </c>
      <c r="AB3" s="477" t="s">
        <v>524</v>
      </c>
      <c r="AC3" s="477" t="s">
        <v>525</v>
      </c>
      <c r="AD3" s="477" t="s">
        <v>526</v>
      </c>
      <c r="AE3" s="477" t="s">
        <v>620</v>
      </c>
      <c r="AF3" s="477" t="s">
        <v>545</v>
      </c>
      <c r="AG3" s="106" t="s">
        <v>3</v>
      </c>
      <c r="AJ3" s="351" t="s">
        <v>543</v>
      </c>
      <c r="AK3" s="398" t="s">
        <v>614</v>
      </c>
      <c r="AL3" s="398" t="s">
        <v>615</v>
      </c>
      <c r="AM3" s="180" t="s">
        <v>526</v>
      </c>
      <c r="AN3" s="180" t="s">
        <v>620</v>
      </c>
      <c r="AO3" s="180" t="s">
        <v>527</v>
      </c>
    </row>
    <row r="4" spans="1:41" s="126" customFormat="1" ht="24.75" customHeight="1">
      <c r="A4" s="331" t="s">
        <v>151</v>
      </c>
      <c r="B4" s="57" t="s">
        <v>152</v>
      </c>
      <c r="C4" s="57" t="s">
        <v>153</v>
      </c>
      <c r="D4" s="57" t="s">
        <v>154</v>
      </c>
      <c r="E4" s="58" t="s">
        <v>155</v>
      </c>
      <c r="F4" s="58" t="s">
        <v>156</v>
      </c>
      <c r="G4" s="59" t="s">
        <v>157</v>
      </c>
      <c r="H4" s="130" t="s">
        <v>164</v>
      </c>
      <c r="I4" s="130" t="s">
        <v>165</v>
      </c>
      <c r="J4" s="130" t="s">
        <v>166</v>
      </c>
      <c r="K4" s="130" t="s">
        <v>167</v>
      </c>
      <c r="L4" s="130" t="s">
        <v>168</v>
      </c>
      <c r="M4" s="130" t="s">
        <v>169</v>
      </c>
      <c r="N4" s="130" t="s">
        <v>158</v>
      </c>
      <c r="O4" s="58" t="s">
        <v>158</v>
      </c>
      <c r="P4" s="58" t="s">
        <v>157</v>
      </c>
      <c r="Q4" s="58"/>
      <c r="R4" s="58"/>
      <c r="S4" s="58" t="s">
        <v>157</v>
      </c>
      <c r="T4" s="58" t="s">
        <v>230</v>
      </c>
      <c r="U4" s="58" t="s">
        <v>165</v>
      </c>
      <c r="V4" s="58" t="s">
        <v>165</v>
      </c>
      <c r="W4" s="58" t="s">
        <v>165</v>
      </c>
      <c r="X4" s="58" t="s">
        <v>166</v>
      </c>
      <c r="Y4" s="58" t="s">
        <v>167</v>
      </c>
      <c r="Z4" s="58" t="s">
        <v>273</v>
      </c>
      <c r="AA4" s="58" t="s">
        <v>157</v>
      </c>
      <c r="AB4" s="58" t="s">
        <v>169</v>
      </c>
      <c r="AC4" s="58" t="s">
        <v>274</v>
      </c>
      <c r="AD4" s="58" t="s">
        <v>548</v>
      </c>
      <c r="AE4" s="58" t="s">
        <v>230</v>
      </c>
      <c r="AF4" s="58" t="s">
        <v>165</v>
      </c>
      <c r="AG4" s="58" t="s">
        <v>166</v>
      </c>
      <c r="AJ4" s="358"/>
    </row>
    <row r="5" spans="1:41" s="15" customFormat="1" ht="87" customHeight="1">
      <c r="A5" s="332">
        <v>1</v>
      </c>
      <c r="B5" s="6" t="s">
        <v>326</v>
      </c>
      <c r="C5" s="86" t="s">
        <v>95</v>
      </c>
      <c r="D5" s="35">
        <v>0</v>
      </c>
      <c r="E5" s="35">
        <v>0</v>
      </c>
      <c r="F5" s="35">
        <v>0</v>
      </c>
      <c r="G5" s="37">
        <v>457684.7</v>
      </c>
      <c r="H5" s="37">
        <f t="shared" ref="H5:H9" si="0">F5-G5</f>
        <v>-457684.7</v>
      </c>
      <c r="I5" s="37">
        <v>0</v>
      </c>
      <c r="J5" s="37">
        <v>0</v>
      </c>
      <c r="K5" s="37">
        <v>0</v>
      </c>
      <c r="L5" s="37">
        <f t="shared" ref="L5:L9" si="1">SUM(I5:K5)</f>
        <v>0</v>
      </c>
      <c r="M5" s="37">
        <v>32919.11</v>
      </c>
      <c r="N5" s="37">
        <f t="shared" ref="N5:N9" si="2">L5+M5</f>
        <v>32919.11</v>
      </c>
      <c r="O5" s="37">
        <v>0</v>
      </c>
      <c r="P5" s="37">
        <v>0</v>
      </c>
      <c r="Q5" s="37">
        <v>0</v>
      </c>
      <c r="R5" s="37">
        <v>0</v>
      </c>
      <c r="S5" s="37">
        <f t="shared" ref="S5:S6" si="3">P5+Q5</f>
        <v>0</v>
      </c>
      <c r="T5" s="101">
        <f>F5-S5</f>
        <v>0</v>
      </c>
      <c r="U5" s="101">
        <v>91396.19</v>
      </c>
      <c r="V5" s="101">
        <v>55000</v>
      </c>
      <c r="W5" s="101">
        <v>0</v>
      </c>
      <c r="X5" s="101">
        <v>0</v>
      </c>
      <c r="Y5" s="101">
        <v>0</v>
      </c>
      <c r="Z5" s="101">
        <f>SUM(W5:Y5)</f>
        <v>0</v>
      </c>
      <c r="AA5" s="101">
        <f>S5+AL5</f>
        <v>0</v>
      </c>
      <c r="AB5" s="101">
        <v>0</v>
      </c>
      <c r="AC5" s="101">
        <f>Z5+AB5</f>
        <v>0</v>
      </c>
      <c r="AD5" s="101">
        <f>S5+AC5</f>
        <v>0</v>
      </c>
      <c r="AE5" s="101">
        <f>F5-AA5</f>
        <v>0</v>
      </c>
      <c r="AF5" s="101">
        <v>0</v>
      </c>
      <c r="AG5" s="305"/>
      <c r="AJ5" s="349"/>
      <c r="AK5" s="223">
        <v>0</v>
      </c>
      <c r="AL5" s="223">
        <f t="shared" ref="AL5:AL8" si="4">W5+AK5</f>
        <v>0</v>
      </c>
      <c r="AM5" s="223">
        <f t="shared" ref="AM5:AM8" si="5">S5+AL5</f>
        <v>0</v>
      </c>
      <c r="AN5" s="223">
        <f t="shared" ref="AN5:AN8" si="6">F5-AM5</f>
        <v>0</v>
      </c>
      <c r="AO5" s="223">
        <v>0</v>
      </c>
    </row>
    <row r="6" spans="1:41" s="15" customFormat="1" ht="86.25" customHeight="1">
      <c r="A6" s="332">
        <v>2</v>
      </c>
      <c r="B6" s="6" t="s">
        <v>487</v>
      </c>
      <c r="C6" s="86" t="s">
        <v>95</v>
      </c>
      <c r="D6" s="35">
        <v>579000</v>
      </c>
      <c r="E6" s="35">
        <v>579000</v>
      </c>
      <c r="F6" s="35">
        <v>579000</v>
      </c>
      <c r="G6" s="37">
        <v>0</v>
      </c>
      <c r="H6" s="37">
        <f t="shared" si="0"/>
        <v>579000</v>
      </c>
      <c r="I6" s="37">
        <v>0</v>
      </c>
      <c r="J6" s="37">
        <v>0</v>
      </c>
      <c r="K6" s="37">
        <v>0</v>
      </c>
      <c r="L6" s="37">
        <f t="shared" si="1"/>
        <v>0</v>
      </c>
      <c r="M6" s="37">
        <v>46692.27</v>
      </c>
      <c r="N6" s="37">
        <f t="shared" si="2"/>
        <v>46692.27</v>
      </c>
      <c r="O6" s="37">
        <v>0</v>
      </c>
      <c r="P6" s="37">
        <f t="shared" ref="P6" si="7">G6+O6</f>
        <v>0</v>
      </c>
      <c r="Q6" s="37">
        <v>0</v>
      </c>
      <c r="R6" s="37">
        <v>0</v>
      </c>
      <c r="S6" s="37">
        <f t="shared" si="3"/>
        <v>0</v>
      </c>
      <c r="T6" s="101">
        <f t="shared" ref="T6:T9" si="8">F6-S6</f>
        <v>579000</v>
      </c>
      <c r="U6" s="101">
        <v>253307.73</v>
      </c>
      <c r="V6" s="101">
        <v>55000</v>
      </c>
      <c r="W6" s="101">
        <v>0</v>
      </c>
      <c r="X6" s="101">
        <v>0</v>
      </c>
      <c r="Y6" s="101">
        <v>0</v>
      </c>
      <c r="Z6" s="101">
        <f t="shared" ref="Z6:Z9" si="9">SUM(W6:Y6)</f>
        <v>0</v>
      </c>
      <c r="AA6" s="101">
        <f t="shared" ref="AA6:AA9" si="10">S6+AL6</f>
        <v>0</v>
      </c>
      <c r="AB6" s="101">
        <v>0</v>
      </c>
      <c r="AC6" s="101">
        <f t="shared" ref="AC6:AC9" si="11">Z6+AB6</f>
        <v>0</v>
      </c>
      <c r="AD6" s="101">
        <f t="shared" ref="AD6:AD9" si="12">S6+AC6</f>
        <v>0</v>
      </c>
      <c r="AE6" s="101">
        <f t="shared" ref="AE6:AE9" si="13">F6-AA6</f>
        <v>579000</v>
      </c>
      <c r="AF6" s="101">
        <v>579000</v>
      </c>
      <c r="AG6" s="305"/>
      <c r="AJ6" s="349"/>
      <c r="AK6" s="223">
        <v>0</v>
      </c>
      <c r="AL6" s="223">
        <f t="shared" si="4"/>
        <v>0</v>
      </c>
      <c r="AM6" s="223">
        <f t="shared" si="5"/>
        <v>0</v>
      </c>
      <c r="AN6" s="223">
        <f t="shared" si="6"/>
        <v>579000</v>
      </c>
      <c r="AO6" s="223">
        <v>0</v>
      </c>
    </row>
    <row r="7" spans="1:41" s="15" customFormat="1" ht="85.5" customHeight="1">
      <c r="A7" s="332">
        <v>3</v>
      </c>
      <c r="B7" s="6" t="s">
        <v>327</v>
      </c>
      <c r="C7" s="86" t="s">
        <v>95</v>
      </c>
      <c r="D7" s="35">
        <v>8045866.6200000001</v>
      </c>
      <c r="E7" s="35">
        <v>8045866.6200000001</v>
      </c>
      <c r="F7" s="35">
        <v>8045866.6200000001</v>
      </c>
      <c r="G7" s="37">
        <v>110424.19</v>
      </c>
      <c r="H7" s="37">
        <f t="shared" si="0"/>
        <v>7935442.4299999997</v>
      </c>
      <c r="I7" s="37">
        <v>0</v>
      </c>
      <c r="J7" s="37">
        <v>0</v>
      </c>
      <c r="K7" s="37">
        <v>0</v>
      </c>
      <c r="L7" s="37">
        <f t="shared" si="1"/>
        <v>0</v>
      </c>
      <c r="M7" s="37">
        <v>0</v>
      </c>
      <c r="N7" s="37">
        <f t="shared" si="2"/>
        <v>0</v>
      </c>
      <c r="O7" s="37">
        <v>0</v>
      </c>
      <c r="P7" s="37">
        <v>0</v>
      </c>
      <c r="Q7" s="37">
        <v>65363.9</v>
      </c>
      <c r="R7" s="37">
        <v>151387.84</v>
      </c>
      <c r="S7" s="37">
        <f>Q7+R7</f>
        <v>216751.74</v>
      </c>
      <c r="T7" s="101">
        <f t="shared" si="8"/>
        <v>7829114.8799999999</v>
      </c>
      <c r="U7" s="101">
        <v>200000</v>
      </c>
      <c r="V7" s="101">
        <v>584636.1</v>
      </c>
      <c r="W7" s="101">
        <v>0</v>
      </c>
      <c r="X7" s="101">
        <v>0</v>
      </c>
      <c r="Y7" s="101">
        <v>0</v>
      </c>
      <c r="Z7" s="101">
        <f t="shared" si="9"/>
        <v>0</v>
      </c>
      <c r="AA7" s="101">
        <f t="shared" si="10"/>
        <v>216751.74</v>
      </c>
      <c r="AB7" s="101">
        <v>0</v>
      </c>
      <c r="AC7" s="101">
        <f t="shared" si="11"/>
        <v>0</v>
      </c>
      <c r="AD7" s="101">
        <f t="shared" si="12"/>
        <v>216751.74</v>
      </c>
      <c r="AE7" s="101">
        <f t="shared" si="13"/>
        <v>7829114.8799999999</v>
      </c>
      <c r="AF7" s="101">
        <v>427000</v>
      </c>
      <c r="AG7" s="305"/>
      <c r="AJ7" s="349"/>
      <c r="AK7" s="223">
        <v>0</v>
      </c>
      <c r="AL7" s="223">
        <f t="shared" si="4"/>
        <v>0</v>
      </c>
      <c r="AM7" s="223">
        <f t="shared" si="5"/>
        <v>216751.74</v>
      </c>
      <c r="AN7" s="223">
        <f t="shared" si="6"/>
        <v>7829114.8799999999</v>
      </c>
      <c r="AO7" s="223">
        <v>0</v>
      </c>
    </row>
    <row r="8" spans="1:41" s="15" customFormat="1" ht="83.25" customHeight="1">
      <c r="A8" s="332">
        <v>4</v>
      </c>
      <c r="B8" s="6" t="s">
        <v>328</v>
      </c>
      <c r="C8" s="86" t="s">
        <v>95</v>
      </c>
      <c r="D8" s="35">
        <v>0</v>
      </c>
      <c r="E8" s="35">
        <f>255060.79+802481.04</f>
        <v>1057541.83</v>
      </c>
      <c r="F8" s="35">
        <f>255060.79+802481.04</f>
        <v>1057541.83</v>
      </c>
      <c r="G8" s="37">
        <v>0</v>
      </c>
      <c r="H8" s="37">
        <f t="shared" si="0"/>
        <v>1057541.83</v>
      </c>
      <c r="I8" s="37">
        <v>0</v>
      </c>
      <c r="J8" s="37">
        <v>0</v>
      </c>
      <c r="K8" s="37">
        <v>0</v>
      </c>
      <c r="L8" s="37">
        <f t="shared" si="1"/>
        <v>0</v>
      </c>
      <c r="M8" s="37">
        <v>0</v>
      </c>
      <c r="N8" s="37">
        <f t="shared" si="2"/>
        <v>0</v>
      </c>
      <c r="O8" s="37">
        <v>0</v>
      </c>
      <c r="P8" s="37">
        <v>0</v>
      </c>
      <c r="Q8" s="37">
        <v>0</v>
      </c>
      <c r="R8" s="37">
        <v>0</v>
      </c>
      <c r="S8" s="37">
        <f>P8+Q8</f>
        <v>0</v>
      </c>
      <c r="T8" s="101">
        <f t="shared" si="8"/>
        <v>1057541.83</v>
      </c>
      <c r="U8" s="101">
        <v>0</v>
      </c>
      <c r="V8" s="101">
        <v>0</v>
      </c>
      <c r="W8" s="101">
        <v>0</v>
      </c>
      <c r="X8" s="101">
        <v>0</v>
      </c>
      <c r="Y8" s="101">
        <v>0</v>
      </c>
      <c r="Z8" s="101">
        <f t="shared" si="9"/>
        <v>0</v>
      </c>
      <c r="AA8" s="101">
        <f t="shared" si="10"/>
        <v>0</v>
      </c>
      <c r="AB8" s="101">
        <v>0</v>
      </c>
      <c r="AC8" s="101">
        <f t="shared" si="11"/>
        <v>0</v>
      </c>
      <c r="AD8" s="101">
        <f t="shared" si="12"/>
        <v>0</v>
      </c>
      <c r="AE8" s="101">
        <f t="shared" si="13"/>
        <v>1057541.83</v>
      </c>
      <c r="AF8" s="101">
        <v>1057541.83</v>
      </c>
      <c r="AG8" s="305"/>
      <c r="AJ8" s="349"/>
      <c r="AK8" s="223">
        <v>0</v>
      </c>
      <c r="AL8" s="223">
        <f t="shared" si="4"/>
        <v>0</v>
      </c>
      <c r="AM8" s="223">
        <f t="shared" si="5"/>
        <v>0</v>
      </c>
      <c r="AN8" s="223">
        <f t="shared" si="6"/>
        <v>1057541.83</v>
      </c>
      <c r="AO8" s="223">
        <v>0</v>
      </c>
    </row>
    <row r="9" spans="1:41" s="15" customFormat="1" ht="51" customHeight="1">
      <c r="A9" s="332">
        <v>5</v>
      </c>
      <c r="B9" s="6" t="s">
        <v>329</v>
      </c>
      <c r="C9" s="86" t="s">
        <v>95</v>
      </c>
      <c r="D9" s="35">
        <v>25221.74</v>
      </c>
      <c r="E9" s="35">
        <v>25221.74</v>
      </c>
      <c r="F9" s="35">
        <v>25221.74</v>
      </c>
      <c r="G9" s="37">
        <v>0</v>
      </c>
      <c r="H9" s="37">
        <f t="shared" si="0"/>
        <v>25221.74</v>
      </c>
      <c r="I9" s="37">
        <v>0</v>
      </c>
      <c r="J9" s="37">
        <v>0</v>
      </c>
      <c r="K9" s="37">
        <v>0</v>
      </c>
      <c r="L9" s="37">
        <f t="shared" si="1"/>
        <v>0</v>
      </c>
      <c r="M9" s="37">
        <v>0</v>
      </c>
      <c r="N9" s="37">
        <f t="shared" si="2"/>
        <v>0</v>
      </c>
      <c r="O9" s="37">
        <v>0</v>
      </c>
      <c r="P9" s="37">
        <v>0</v>
      </c>
      <c r="Q9" s="37">
        <v>3500</v>
      </c>
      <c r="R9" s="37">
        <v>3500</v>
      </c>
      <c r="S9" s="37">
        <v>2571.48</v>
      </c>
      <c r="T9" s="101">
        <f t="shared" si="8"/>
        <v>22650.260000000002</v>
      </c>
      <c r="U9" s="101">
        <v>0</v>
      </c>
      <c r="V9" s="101">
        <v>0</v>
      </c>
      <c r="W9" s="101">
        <v>0</v>
      </c>
      <c r="X9" s="101">
        <v>0</v>
      </c>
      <c r="Y9" s="101">
        <v>0</v>
      </c>
      <c r="Z9" s="101">
        <f t="shared" si="9"/>
        <v>0</v>
      </c>
      <c r="AA9" s="101">
        <f t="shared" si="10"/>
        <v>5221.74</v>
      </c>
      <c r="AB9" s="101">
        <v>0</v>
      </c>
      <c r="AC9" s="101">
        <f t="shared" si="11"/>
        <v>0</v>
      </c>
      <c r="AD9" s="101">
        <f t="shared" si="12"/>
        <v>2571.48</v>
      </c>
      <c r="AE9" s="101">
        <f t="shared" si="13"/>
        <v>20000</v>
      </c>
      <c r="AF9" s="101">
        <v>20000</v>
      </c>
      <c r="AG9" s="305"/>
      <c r="AJ9" s="349"/>
      <c r="AK9" s="223">
        <v>2650.26</v>
      </c>
      <c r="AL9" s="223">
        <f>W9+AK9</f>
        <v>2650.26</v>
      </c>
      <c r="AM9" s="223">
        <f>S9+AL9</f>
        <v>5221.74</v>
      </c>
      <c r="AN9" s="223">
        <f>F9-AM9</f>
        <v>20000</v>
      </c>
      <c r="AO9" s="223">
        <v>0</v>
      </c>
    </row>
    <row r="10" spans="1:41" s="93" customFormat="1" ht="18.75" customHeight="1" thickBot="1">
      <c r="A10" s="509" t="s">
        <v>62</v>
      </c>
      <c r="B10" s="510"/>
      <c r="C10" s="397"/>
      <c r="D10" s="214">
        <f>SUM(D5:D9)</f>
        <v>8650088.3600000013</v>
      </c>
      <c r="E10" s="214">
        <f t="shared" ref="E10:AF10" si="14">SUM(E5:E9)</f>
        <v>9707630.1900000013</v>
      </c>
      <c r="F10" s="214">
        <f t="shared" si="14"/>
        <v>9707630.1900000013</v>
      </c>
      <c r="G10" s="214">
        <f t="shared" si="14"/>
        <v>568108.89</v>
      </c>
      <c r="H10" s="214">
        <f t="shared" si="14"/>
        <v>9139521.2999999989</v>
      </c>
      <c r="I10" s="214">
        <f t="shared" si="14"/>
        <v>0</v>
      </c>
      <c r="J10" s="214">
        <f t="shared" si="14"/>
        <v>0</v>
      </c>
      <c r="K10" s="214">
        <f t="shared" si="14"/>
        <v>0</v>
      </c>
      <c r="L10" s="214">
        <f t="shared" si="14"/>
        <v>0</v>
      </c>
      <c r="M10" s="214">
        <f t="shared" si="14"/>
        <v>79611.38</v>
      </c>
      <c r="N10" s="214">
        <f t="shared" si="14"/>
        <v>79611.38</v>
      </c>
      <c r="O10" s="214">
        <f t="shared" si="14"/>
        <v>0</v>
      </c>
      <c r="P10" s="214">
        <f t="shared" si="14"/>
        <v>0</v>
      </c>
      <c r="Q10" s="214">
        <f t="shared" si="14"/>
        <v>68863.899999999994</v>
      </c>
      <c r="R10" s="214">
        <f t="shared" ref="R10" si="15">SUM(R5:R9)</f>
        <v>154887.84</v>
      </c>
      <c r="S10" s="214">
        <f t="shared" si="14"/>
        <v>219323.22</v>
      </c>
      <c r="T10" s="214">
        <f t="shared" si="14"/>
        <v>9488306.9699999988</v>
      </c>
      <c r="U10" s="214">
        <f t="shared" si="14"/>
        <v>544703.92000000004</v>
      </c>
      <c r="V10" s="214">
        <f t="shared" si="14"/>
        <v>694636.1</v>
      </c>
      <c r="W10" s="214">
        <f t="shared" si="14"/>
        <v>0</v>
      </c>
      <c r="X10" s="214">
        <f t="shared" si="14"/>
        <v>0</v>
      </c>
      <c r="Y10" s="214">
        <f t="shared" si="14"/>
        <v>0</v>
      </c>
      <c r="Z10" s="214">
        <f t="shared" si="14"/>
        <v>0</v>
      </c>
      <c r="AA10" s="214">
        <f t="shared" si="14"/>
        <v>221973.47999999998</v>
      </c>
      <c r="AB10" s="214">
        <f t="shared" si="14"/>
        <v>0</v>
      </c>
      <c r="AC10" s="214">
        <f t="shared" si="14"/>
        <v>0</v>
      </c>
      <c r="AD10" s="214">
        <f t="shared" si="14"/>
        <v>219323.22</v>
      </c>
      <c r="AE10" s="214">
        <f t="shared" si="14"/>
        <v>9485656.709999999</v>
      </c>
      <c r="AF10" s="214">
        <f t="shared" si="14"/>
        <v>2083541.83</v>
      </c>
      <c r="AG10" s="334"/>
      <c r="AJ10" s="354"/>
    </row>
    <row r="11" spans="1:41" ht="15.75" thickTop="1">
      <c r="G11" s="15"/>
    </row>
  </sheetData>
  <autoFilter ref="A3:AG10"/>
  <mergeCells count="2">
    <mergeCell ref="A1:AG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zoomScaleNormal="100" workbookViewId="0">
      <pane ySplit="4" topLeftCell="A21" activePane="bottomLeft" state="frozen"/>
      <selection activeCell="C1" sqref="C1"/>
      <selection pane="bottomLeft" activeCell="AH41" sqref="AH41"/>
    </sheetView>
  </sheetViews>
  <sheetFormatPr defaultRowHeight="15"/>
  <cols>
    <col min="1" max="1" width="4.7109375" style="15" customWidth="1"/>
    <col min="2" max="2" width="19.85546875" style="15" customWidth="1"/>
    <col min="3" max="3" width="12.42578125" style="236" customWidth="1"/>
    <col min="4" max="4" width="13.7109375" style="15" customWidth="1"/>
    <col min="5" max="5" width="14.7109375" style="15" customWidth="1"/>
    <col min="6" max="6" width="15.85546875" style="15" bestFit="1" customWidth="1"/>
    <col min="7" max="7" width="20" style="15" hidden="1" customWidth="1"/>
    <col min="8" max="8" width="16.42578125" style="15" hidden="1" customWidth="1"/>
    <col min="9" max="9" width="18.85546875" style="15" hidden="1" customWidth="1"/>
    <col min="10" max="10" width="25.140625" style="15" hidden="1" customWidth="1"/>
    <col min="11" max="11" width="27.28515625" style="15" hidden="1" customWidth="1"/>
    <col min="12" max="12" width="27.85546875" style="15" hidden="1" customWidth="1"/>
    <col min="13" max="13" width="20.85546875" style="15" hidden="1" customWidth="1"/>
    <col min="14" max="14" width="24.5703125" style="15" hidden="1" customWidth="1"/>
    <col min="15" max="15" width="18.28515625" style="15" hidden="1" customWidth="1"/>
    <col min="16" max="16" width="19.5703125" style="15" hidden="1" customWidth="1"/>
    <col min="17" max="17" width="16.42578125" style="15" hidden="1" customWidth="1"/>
    <col min="18" max="18" width="18.85546875" style="15" hidden="1" customWidth="1"/>
    <col min="19" max="19" width="25.140625" style="15" hidden="1" customWidth="1"/>
    <col min="20" max="20" width="23.140625" style="15" hidden="1" customWidth="1"/>
    <col min="21" max="21" width="27.85546875" style="15" hidden="1" customWidth="1"/>
    <col min="22" max="22" width="26.28515625" style="15" hidden="1" customWidth="1"/>
    <col min="23" max="23" width="25.42578125" style="15" hidden="1" customWidth="1"/>
    <col min="24" max="24" width="23.42578125" style="15" hidden="1" customWidth="1"/>
    <col min="25" max="25" width="18.28515625" style="15" hidden="1" customWidth="1"/>
    <col min="26" max="27" width="15.5703125" style="15" hidden="1" customWidth="1"/>
    <col min="28" max="28" width="14.140625" style="15" hidden="1" customWidth="1"/>
    <col min="29" max="29" width="15.5703125" style="15" hidden="1" customWidth="1"/>
    <col min="30" max="30" width="21.5703125" style="224" hidden="1" customWidth="1"/>
    <col min="31" max="32" width="22.28515625" style="224" hidden="1" customWidth="1"/>
    <col min="33" max="33" width="19.140625" style="224" hidden="1" customWidth="1"/>
    <col min="34" max="34" width="18.140625" style="224" customWidth="1"/>
    <col min="35" max="37" width="18.140625" style="224" hidden="1" customWidth="1"/>
    <col min="38" max="38" width="18.140625" style="224" customWidth="1"/>
    <col min="39" max="39" width="13.7109375" style="15" customWidth="1"/>
    <col min="40" max="40" width="16.5703125" style="15" customWidth="1"/>
    <col min="41" max="41" width="9.140625" style="15"/>
    <col min="42" max="42" width="0" style="15" hidden="1" customWidth="1"/>
    <col min="43" max="43" width="13.42578125" style="349" hidden="1" customWidth="1"/>
    <col min="44" max="45" width="10.7109375" style="15" hidden="1" customWidth="1"/>
    <col min="46" max="46" width="11" style="15" hidden="1" customWidth="1"/>
    <col min="47" max="47" width="11.7109375" style="15" hidden="1" customWidth="1"/>
    <col min="48" max="48" width="14.28515625" style="15" hidden="1" customWidth="1"/>
    <col min="49" max="54" width="0" style="15" hidden="1" customWidth="1"/>
    <col min="55" max="16384" width="9.140625" style="15"/>
  </cols>
  <sheetData>
    <row r="1" spans="1:48" ht="15" customHeight="1">
      <c r="A1" s="511" t="s">
        <v>565</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row>
    <row r="2" spans="1:48" ht="21" customHeight="1">
      <c r="A2" s="511"/>
      <c r="B2" s="511"/>
      <c r="C2" s="511"/>
      <c r="D2" s="511"/>
      <c r="E2" s="511"/>
      <c r="F2" s="511"/>
      <c r="G2" s="511"/>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row>
    <row r="3" spans="1:48" ht="66" customHeight="1">
      <c r="A3" s="476" t="s">
        <v>0</v>
      </c>
      <c r="B3" s="118" t="s">
        <v>1</v>
      </c>
      <c r="C3" s="118" t="s">
        <v>139</v>
      </c>
      <c r="D3" s="120" t="s">
        <v>24</v>
      </c>
      <c r="E3" s="79" t="s">
        <v>2</v>
      </c>
      <c r="F3" s="106" t="s">
        <v>25</v>
      </c>
      <c r="G3" s="106" t="s">
        <v>128</v>
      </c>
      <c r="H3" s="106" t="s">
        <v>129</v>
      </c>
      <c r="I3" s="106" t="s">
        <v>170</v>
      </c>
      <c r="J3" s="106" t="s">
        <v>148</v>
      </c>
      <c r="K3" s="106" t="s">
        <v>149</v>
      </c>
      <c r="L3" s="106" t="s">
        <v>150</v>
      </c>
      <c r="M3" s="106" t="s">
        <v>226</v>
      </c>
      <c r="N3" s="106" t="s">
        <v>162</v>
      </c>
      <c r="O3" s="106" t="s">
        <v>201</v>
      </c>
      <c r="P3" s="106" t="s">
        <v>227</v>
      </c>
      <c r="Q3" s="106" t="s">
        <v>202</v>
      </c>
      <c r="R3" s="106" t="s">
        <v>263</v>
      </c>
      <c r="S3" s="106" t="s">
        <v>148</v>
      </c>
      <c r="T3" s="106" t="s">
        <v>149</v>
      </c>
      <c r="U3" s="106" t="s">
        <v>150</v>
      </c>
      <c r="V3" s="106" t="s">
        <v>272</v>
      </c>
      <c r="W3" s="121" t="s">
        <v>318</v>
      </c>
      <c r="X3" s="106" t="s">
        <v>262</v>
      </c>
      <c r="Y3" s="106" t="s">
        <v>362</v>
      </c>
      <c r="Z3" s="106" t="s">
        <v>444</v>
      </c>
      <c r="AA3" s="106" t="s">
        <v>423</v>
      </c>
      <c r="AB3" s="106" t="s">
        <v>203</v>
      </c>
      <c r="AC3" s="106" t="s">
        <v>374</v>
      </c>
      <c r="AD3" s="106" t="s">
        <v>522</v>
      </c>
      <c r="AE3" s="106" t="s">
        <v>523</v>
      </c>
      <c r="AF3" s="106" t="s">
        <v>149</v>
      </c>
      <c r="AG3" s="106" t="s">
        <v>150</v>
      </c>
      <c r="AH3" s="106" t="s">
        <v>526</v>
      </c>
      <c r="AI3" s="106" t="s">
        <v>524</v>
      </c>
      <c r="AJ3" s="106" t="s">
        <v>525</v>
      </c>
      <c r="AK3" s="106" t="s">
        <v>526</v>
      </c>
      <c r="AL3" s="106" t="s">
        <v>620</v>
      </c>
      <c r="AM3" s="106" t="s">
        <v>527</v>
      </c>
      <c r="AN3" s="106" t="s">
        <v>3</v>
      </c>
      <c r="AQ3" s="106" t="s">
        <v>543</v>
      </c>
      <c r="AR3" s="398" t="s">
        <v>614</v>
      </c>
      <c r="AS3" s="398" t="s">
        <v>615</v>
      </c>
      <c r="AT3" s="180" t="s">
        <v>526</v>
      </c>
      <c r="AU3" s="180" t="s">
        <v>620</v>
      </c>
      <c r="AV3" s="180" t="s">
        <v>527</v>
      </c>
    </row>
    <row r="4" spans="1:48" s="126" customFormat="1" ht="20.25" customHeight="1">
      <c r="A4" s="331" t="s">
        <v>151</v>
      </c>
      <c r="B4" s="57" t="s">
        <v>152</v>
      </c>
      <c r="C4" s="57" t="s">
        <v>153</v>
      </c>
      <c r="D4" s="57" t="s">
        <v>154</v>
      </c>
      <c r="E4" s="58" t="s">
        <v>155</v>
      </c>
      <c r="F4" s="58" t="s">
        <v>156</v>
      </c>
      <c r="G4" s="59" t="s">
        <v>157</v>
      </c>
      <c r="H4" s="58" t="s">
        <v>164</v>
      </c>
      <c r="I4" s="58" t="s">
        <v>165</v>
      </c>
      <c r="J4" s="58" t="s">
        <v>166</v>
      </c>
      <c r="K4" s="58" t="s">
        <v>167</v>
      </c>
      <c r="L4" s="58" t="s">
        <v>168</v>
      </c>
      <c r="M4" s="58" t="s">
        <v>169</v>
      </c>
      <c r="N4" s="58" t="s">
        <v>158</v>
      </c>
      <c r="O4" s="58" t="s">
        <v>158</v>
      </c>
      <c r="P4" s="58" t="s">
        <v>157</v>
      </c>
      <c r="Q4" s="58" t="s">
        <v>230</v>
      </c>
      <c r="R4" s="206">
        <v>9</v>
      </c>
      <c r="S4" s="206">
        <v>10</v>
      </c>
      <c r="T4" s="206">
        <v>11</v>
      </c>
      <c r="U4" s="58" t="s">
        <v>273</v>
      </c>
      <c r="V4" s="58" t="s">
        <v>169</v>
      </c>
      <c r="W4" s="58"/>
      <c r="X4" s="58" t="s">
        <v>274</v>
      </c>
      <c r="Y4" s="58"/>
      <c r="Z4" s="58" t="s">
        <v>157</v>
      </c>
      <c r="AA4" s="58" t="s">
        <v>230</v>
      </c>
      <c r="AB4" s="98" t="s">
        <v>266</v>
      </c>
      <c r="AC4" s="98" t="s">
        <v>165</v>
      </c>
      <c r="AD4" s="58" t="s">
        <v>165</v>
      </c>
      <c r="AE4" s="58" t="s">
        <v>166</v>
      </c>
      <c r="AF4" s="58" t="s">
        <v>167</v>
      </c>
      <c r="AG4" s="58" t="s">
        <v>273</v>
      </c>
      <c r="AH4" s="58" t="s">
        <v>157</v>
      </c>
      <c r="AI4" s="58" t="s">
        <v>169</v>
      </c>
      <c r="AJ4" s="58" t="s">
        <v>274</v>
      </c>
      <c r="AK4" s="58" t="s">
        <v>548</v>
      </c>
      <c r="AL4" s="58" t="s">
        <v>230</v>
      </c>
      <c r="AM4" s="98" t="s">
        <v>165</v>
      </c>
      <c r="AN4" s="57" t="s">
        <v>166</v>
      </c>
      <c r="AQ4" s="358"/>
    </row>
    <row r="5" spans="1:48" ht="69" customHeight="1">
      <c r="A5" s="332">
        <v>1</v>
      </c>
      <c r="B5" s="6" t="s">
        <v>48</v>
      </c>
      <c r="C5" s="86" t="s">
        <v>107</v>
      </c>
      <c r="D5" s="35">
        <v>570228.9</v>
      </c>
      <c r="E5" s="35">
        <v>570228.9</v>
      </c>
      <c r="F5" s="35">
        <v>570228.9</v>
      </c>
      <c r="G5" s="37">
        <v>457684.7</v>
      </c>
      <c r="H5" s="37">
        <f t="shared" ref="H5:H13" si="0">F5-G5</f>
        <v>112544.20000000001</v>
      </c>
      <c r="I5" s="37">
        <v>0</v>
      </c>
      <c r="J5" s="37">
        <v>0</v>
      </c>
      <c r="K5" s="37">
        <v>0</v>
      </c>
      <c r="L5" s="37">
        <f t="shared" ref="L5:L13" si="1">SUM(I5:K5)</f>
        <v>0</v>
      </c>
      <c r="M5" s="37">
        <v>32919.11</v>
      </c>
      <c r="N5" s="37">
        <f t="shared" ref="N5:N13" si="2">L5+M5</f>
        <v>32919.11</v>
      </c>
      <c r="O5" s="37">
        <v>0</v>
      </c>
      <c r="P5" s="37">
        <f>G5+O5</f>
        <v>457684.7</v>
      </c>
      <c r="Q5" s="101">
        <f>F5-P5</f>
        <v>112544.20000000001</v>
      </c>
      <c r="R5" s="37">
        <v>32919.120000000003</v>
      </c>
      <c r="S5" s="37">
        <v>0</v>
      </c>
      <c r="T5" s="37">
        <v>0</v>
      </c>
      <c r="U5" s="37">
        <f t="shared" ref="U5:U9" si="3">SUM(R5:T5)</f>
        <v>32919.120000000003</v>
      </c>
      <c r="V5" s="37">
        <v>0</v>
      </c>
      <c r="W5" s="37">
        <v>56806.25</v>
      </c>
      <c r="X5" s="37">
        <f t="shared" ref="X5:X13" si="4">U5+V5</f>
        <v>32919.120000000003</v>
      </c>
      <c r="Y5" s="37">
        <v>16639.11</v>
      </c>
      <c r="Z5" s="37">
        <f>P5+R5+W5+Y5</f>
        <v>564049.18000000005</v>
      </c>
      <c r="AA5" s="101">
        <f>SUM(F5-Z5)</f>
        <v>6179.7199999999721</v>
      </c>
      <c r="AB5" s="101">
        <v>91396.19</v>
      </c>
      <c r="AC5" s="101">
        <v>22818.83</v>
      </c>
      <c r="AD5" s="35">
        <v>0</v>
      </c>
      <c r="AE5" s="35">
        <v>0</v>
      </c>
      <c r="AF5" s="35">
        <v>0</v>
      </c>
      <c r="AG5" s="35">
        <f>AD5+AE5+AF5</f>
        <v>0</v>
      </c>
      <c r="AH5" s="35">
        <f t="shared" ref="AH5:AH11" si="5">Z5+AS5</f>
        <v>564049.18000000005</v>
      </c>
      <c r="AI5" s="35">
        <v>0</v>
      </c>
      <c r="AJ5" s="35">
        <f>AG5+AI5</f>
        <v>0</v>
      </c>
      <c r="AK5" s="35">
        <f>Z5+AJ5</f>
        <v>564049.18000000005</v>
      </c>
      <c r="AL5" s="35">
        <f>F5-AH5</f>
        <v>6179.7199999999721</v>
      </c>
      <c r="AM5" s="101">
        <v>6179.72</v>
      </c>
      <c r="AN5" s="305" t="s">
        <v>337</v>
      </c>
      <c r="AR5" s="223">
        <v>0</v>
      </c>
      <c r="AS5" s="223">
        <f>AD5+AR5</f>
        <v>0</v>
      </c>
      <c r="AT5" s="223">
        <f>Z5+AS5</f>
        <v>564049.18000000005</v>
      </c>
      <c r="AU5" s="223">
        <f>F5-AT5</f>
        <v>6179.7199999999721</v>
      </c>
      <c r="AV5" s="223"/>
    </row>
    <row r="6" spans="1:48" ht="45.75" customHeight="1">
      <c r="A6" s="332">
        <v>2</v>
      </c>
      <c r="B6" s="6" t="s">
        <v>49</v>
      </c>
      <c r="C6" s="86" t="s">
        <v>89</v>
      </c>
      <c r="D6" s="35">
        <v>300000</v>
      </c>
      <c r="E6" s="36">
        <v>297101.28999999998</v>
      </c>
      <c r="F6" s="35">
        <v>300000</v>
      </c>
      <c r="G6" s="37">
        <v>0</v>
      </c>
      <c r="H6" s="37">
        <f t="shared" si="0"/>
        <v>300000</v>
      </c>
      <c r="I6" s="37">
        <v>0</v>
      </c>
      <c r="J6" s="37">
        <v>0</v>
      </c>
      <c r="K6" s="37">
        <v>0</v>
      </c>
      <c r="L6" s="37">
        <f t="shared" si="1"/>
        <v>0</v>
      </c>
      <c r="M6" s="37">
        <v>46692.27</v>
      </c>
      <c r="N6" s="37">
        <f t="shared" si="2"/>
        <v>46692.27</v>
      </c>
      <c r="O6" s="37">
        <v>0</v>
      </c>
      <c r="P6" s="37">
        <f t="shared" ref="P6:P13" si="6">G6+O6</f>
        <v>0</v>
      </c>
      <c r="Q6" s="101">
        <f t="shared" ref="Q6:Q13" si="7">F6-P6</f>
        <v>300000</v>
      </c>
      <c r="R6" s="37">
        <v>27597.52</v>
      </c>
      <c r="S6" s="37">
        <v>0</v>
      </c>
      <c r="T6" s="37">
        <v>0</v>
      </c>
      <c r="U6" s="37">
        <f t="shared" si="3"/>
        <v>27597.52</v>
      </c>
      <c r="V6" s="37">
        <v>0</v>
      </c>
      <c r="W6" s="37">
        <v>0</v>
      </c>
      <c r="X6" s="37">
        <f t="shared" si="4"/>
        <v>27597.52</v>
      </c>
      <c r="Y6" s="37">
        <v>185843.46</v>
      </c>
      <c r="Z6" s="37">
        <f t="shared" ref="Z6:Z18" si="8">P6+R6+W6+Y6</f>
        <v>213440.97999999998</v>
      </c>
      <c r="AA6" s="101">
        <f t="shared" ref="AA6:AA22" si="9">SUM(F6-Z6)</f>
        <v>86559.020000000019</v>
      </c>
      <c r="AB6" s="101">
        <v>253307.73</v>
      </c>
      <c r="AC6" s="101">
        <v>272402.48</v>
      </c>
      <c r="AD6" s="35">
        <v>0</v>
      </c>
      <c r="AE6" s="35">
        <v>0</v>
      </c>
      <c r="AF6" s="35">
        <v>0</v>
      </c>
      <c r="AG6" s="35">
        <f t="shared" ref="AG6:AG18" si="10">AD6+AE6+AF6</f>
        <v>0</v>
      </c>
      <c r="AH6" s="35">
        <f t="shared" si="5"/>
        <v>213440.97999999998</v>
      </c>
      <c r="AI6" s="35">
        <v>0</v>
      </c>
      <c r="AJ6" s="35">
        <f t="shared" ref="AJ6:AJ18" si="11">AG6+AI6</f>
        <v>0</v>
      </c>
      <c r="AK6" s="35">
        <f t="shared" ref="AK6:AK18" si="12">Z6+AJ6</f>
        <v>213440.97999999998</v>
      </c>
      <c r="AL6" s="35">
        <f t="shared" ref="AL6:AL21" si="13">F6-AH6</f>
        <v>86559.020000000019</v>
      </c>
      <c r="AM6" s="101">
        <v>86559.02</v>
      </c>
      <c r="AN6" s="305" t="s">
        <v>219</v>
      </c>
      <c r="AR6" s="223">
        <v>0</v>
      </c>
      <c r="AS6" s="223">
        <f t="shared" ref="AS6:AS21" si="14">AD6+AR6</f>
        <v>0</v>
      </c>
      <c r="AT6" s="223">
        <f t="shared" ref="AT6:AT21" si="15">Z6+AS6</f>
        <v>213440.97999999998</v>
      </c>
      <c r="AU6" s="223">
        <f t="shared" ref="AU6:AU21" si="16">F6-AT6</f>
        <v>86559.020000000019</v>
      </c>
      <c r="AV6" s="223"/>
    </row>
    <row r="7" spans="1:48" ht="98.25" customHeight="1">
      <c r="A7" s="332">
        <v>3</v>
      </c>
      <c r="B7" s="6" t="s">
        <v>50</v>
      </c>
      <c r="C7" s="86" t="s">
        <v>350</v>
      </c>
      <c r="D7" s="35">
        <v>800000</v>
      </c>
      <c r="E7" s="36">
        <v>792171.33</v>
      </c>
      <c r="F7" s="35">
        <v>800000</v>
      </c>
      <c r="G7" s="37">
        <v>110424.19</v>
      </c>
      <c r="H7" s="37">
        <f t="shared" si="0"/>
        <v>689575.81</v>
      </c>
      <c r="I7" s="37">
        <v>0</v>
      </c>
      <c r="J7" s="37">
        <v>0</v>
      </c>
      <c r="K7" s="37">
        <v>0</v>
      </c>
      <c r="L7" s="37">
        <f t="shared" si="1"/>
        <v>0</v>
      </c>
      <c r="M7" s="37">
        <v>0</v>
      </c>
      <c r="N7" s="37">
        <f t="shared" si="2"/>
        <v>0</v>
      </c>
      <c r="O7" s="37">
        <v>0</v>
      </c>
      <c r="P7" s="37">
        <f t="shared" si="6"/>
        <v>110424.19</v>
      </c>
      <c r="Q7" s="101">
        <f t="shared" si="7"/>
        <v>689575.81</v>
      </c>
      <c r="R7" s="37">
        <v>0</v>
      </c>
      <c r="S7" s="37">
        <v>0</v>
      </c>
      <c r="T7" s="37">
        <v>0</v>
      </c>
      <c r="U7" s="37">
        <f t="shared" si="3"/>
        <v>0</v>
      </c>
      <c r="V7" s="37">
        <v>0</v>
      </c>
      <c r="W7" s="37"/>
      <c r="X7" s="37">
        <f t="shared" si="4"/>
        <v>0</v>
      </c>
      <c r="Y7" s="37">
        <v>322966.82</v>
      </c>
      <c r="Z7" s="37">
        <f t="shared" si="8"/>
        <v>433391.01</v>
      </c>
      <c r="AA7" s="101">
        <f t="shared" si="9"/>
        <v>366608.99</v>
      </c>
      <c r="AB7" s="101">
        <v>200000</v>
      </c>
      <c r="AC7" s="101">
        <v>689575.81</v>
      </c>
      <c r="AD7" s="35">
        <v>0</v>
      </c>
      <c r="AE7" s="35">
        <v>0</v>
      </c>
      <c r="AF7" s="35">
        <v>0</v>
      </c>
      <c r="AG7" s="35">
        <f t="shared" si="10"/>
        <v>0</v>
      </c>
      <c r="AH7" s="35">
        <f t="shared" si="5"/>
        <v>433391.01</v>
      </c>
      <c r="AI7" s="35">
        <v>0</v>
      </c>
      <c r="AJ7" s="35">
        <f t="shared" si="11"/>
        <v>0</v>
      </c>
      <c r="AK7" s="35">
        <f t="shared" si="12"/>
        <v>433391.01</v>
      </c>
      <c r="AL7" s="35">
        <f t="shared" si="13"/>
        <v>366608.99</v>
      </c>
      <c r="AM7" s="101">
        <v>366608.99</v>
      </c>
      <c r="AN7" s="305" t="s">
        <v>219</v>
      </c>
      <c r="AR7" s="223">
        <v>0</v>
      </c>
      <c r="AS7" s="223">
        <f t="shared" si="14"/>
        <v>0</v>
      </c>
      <c r="AT7" s="223">
        <f t="shared" si="15"/>
        <v>433391.01</v>
      </c>
      <c r="AU7" s="223">
        <f t="shared" si="16"/>
        <v>366608.99</v>
      </c>
      <c r="AV7" s="223"/>
    </row>
    <row r="8" spans="1:48" ht="101.25" customHeight="1">
      <c r="A8" s="332">
        <v>4</v>
      </c>
      <c r="B8" s="6" t="s">
        <v>141</v>
      </c>
      <c r="C8" s="86" t="s">
        <v>93</v>
      </c>
      <c r="D8" s="35">
        <v>7000</v>
      </c>
      <c r="E8" s="36">
        <v>0</v>
      </c>
      <c r="F8" s="35">
        <v>7000</v>
      </c>
      <c r="G8" s="37">
        <v>0</v>
      </c>
      <c r="H8" s="37">
        <f t="shared" si="0"/>
        <v>7000</v>
      </c>
      <c r="I8" s="37">
        <v>0</v>
      </c>
      <c r="J8" s="37">
        <v>0</v>
      </c>
      <c r="K8" s="37">
        <v>0</v>
      </c>
      <c r="L8" s="37">
        <f t="shared" si="1"/>
        <v>0</v>
      </c>
      <c r="M8" s="37">
        <v>0</v>
      </c>
      <c r="N8" s="37">
        <f t="shared" si="2"/>
        <v>0</v>
      </c>
      <c r="O8" s="37">
        <v>0</v>
      </c>
      <c r="P8" s="37">
        <f t="shared" si="6"/>
        <v>0</v>
      </c>
      <c r="Q8" s="101">
        <f t="shared" si="7"/>
        <v>7000</v>
      </c>
      <c r="R8" s="37">
        <v>0</v>
      </c>
      <c r="S8" s="37">
        <v>0</v>
      </c>
      <c r="T8" s="37">
        <v>0</v>
      </c>
      <c r="U8" s="37">
        <f t="shared" si="3"/>
        <v>0</v>
      </c>
      <c r="V8" s="37">
        <v>0</v>
      </c>
      <c r="W8" s="37"/>
      <c r="X8" s="37">
        <f t="shared" si="4"/>
        <v>0</v>
      </c>
      <c r="Y8" s="37">
        <v>0</v>
      </c>
      <c r="Z8" s="37">
        <f t="shared" si="8"/>
        <v>0</v>
      </c>
      <c r="AA8" s="101">
        <f t="shared" si="9"/>
        <v>7000</v>
      </c>
      <c r="AB8" s="101">
        <v>0</v>
      </c>
      <c r="AC8" s="101">
        <v>0</v>
      </c>
      <c r="AD8" s="35">
        <v>0</v>
      </c>
      <c r="AE8" s="35">
        <v>0</v>
      </c>
      <c r="AF8" s="35">
        <v>0</v>
      </c>
      <c r="AG8" s="35">
        <f t="shared" si="10"/>
        <v>0</v>
      </c>
      <c r="AH8" s="35">
        <f t="shared" si="5"/>
        <v>0</v>
      </c>
      <c r="AI8" s="35">
        <v>0</v>
      </c>
      <c r="AJ8" s="35">
        <f t="shared" si="11"/>
        <v>0</v>
      </c>
      <c r="AK8" s="35">
        <f t="shared" si="12"/>
        <v>0</v>
      </c>
      <c r="AL8" s="35">
        <f t="shared" si="13"/>
        <v>7000</v>
      </c>
      <c r="AM8" s="101">
        <v>0</v>
      </c>
      <c r="AN8" s="305" t="s">
        <v>220</v>
      </c>
      <c r="AR8" s="223">
        <v>0</v>
      </c>
      <c r="AS8" s="223">
        <f t="shared" si="14"/>
        <v>0</v>
      </c>
      <c r="AT8" s="223">
        <f t="shared" si="15"/>
        <v>0</v>
      </c>
      <c r="AU8" s="223">
        <f t="shared" si="16"/>
        <v>7000</v>
      </c>
      <c r="AV8" s="223"/>
    </row>
    <row r="9" spans="1:48" ht="291" customHeight="1">
      <c r="A9" s="332">
        <v>5</v>
      </c>
      <c r="B9" s="6" t="s">
        <v>186</v>
      </c>
      <c r="C9" s="86" t="s">
        <v>104</v>
      </c>
      <c r="D9" s="35">
        <v>0</v>
      </c>
      <c r="E9" s="35">
        <v>0</v>
      </c>
      <c r="F9" s="35">
        <v>0</v>
      </c>
      <c r="G9" s="37">
        <v>0</v>
      </c>
      <c r="H9" s="37">
        <f t="shared" si="0"/>
        <v>0</v>
      </c>
      <c r="I9" s="37">
        <v>0</v>
      </c>
      <c r="J9" s="37">
        <v>0</v>
      </c>
      <c r="K9" s="37">
        <v>0</v>
      </c>
      <c r="L9" s="37">
        <f t="shared" si="1"/>
        <v>0</v>
      </c>
      <c r="M9" s="37">
        <v>0</v>
      </c>
      <c r="N9" s="37">
        <f t="shared" si="2"/>
        <v>0</v>
      </c>
      <c r="O9" s="37">
        <v>0</v>
      </c>
      <c r="P9" s="37">
        <f t="shared" si="6"/>
        <v>0</v>
      </c>
      <c r="Q9" s="101">
        <f t="shared" si="7"/>
        <v>0</v>
      </c>
      <c r="R9" s="37">
        <v>0</v>
      </c>
      <c r="S9" s="37">
        <v>0</v>
      </c>
      <c r="T9" s="37">
        <v>0</v>
      </c>
      <c r="U9" s="37">
        <f t="shared" si="3"/>
        <v>0</v>
      </c>
      <c r="V9" s="37">
        <v>0</v>
      </c>
      <c r="W9" s="37"/>
      <c r="X9" s="37">
        <f t="shared" si="4"/>
        <v>0</v>
      </c>
      <c r="Y9" s="37">
        <v>0</v>
      </c>
      <c r="Z9" s="37">
        <f t="shared" si="8"/>
        <v>0</v>
      </c>
      <c r="AA9" s="101">
        <f t="shared" si="9"/>
        <v>0</v>
      </c>
      <c r="AB9" s="101">
        <v>0</v>
      </c>
      <c r="AC9" s="101">
        <v>0</v>
      </c>
      <c r="AD9" s="35">
        <v>0</v>
      </c>
      <c r="AE9" s="35">
        <v>0</v>
      </c>
      <c r="AF9" s="35">
        <v>0</v>
      </c>
      <c r="AG9" s="35">
        <f t="shared" si="10"/>
        <v>0</v>
      </c>
      <c r="AH9" s="35">
        <f t="shared" si="5"/>
        <v>0</v>
      </c>
      <c r="AI9" s="35">
        <v>0</v>
      </c>
      <c r="AJ9" s="35">
        <f t="shared" si="11"/>
        <v>0</v>
      </c>
      <c r="AK9" s="35">
        <f t="shared" si="12"/>
        <v>0</v>
      </c>
      <c r="AL9" s="35">
        <f t="shared" si="13"/>
        <v>0</v>
      </c>
      <c r="AM9" s="101">
        <v>0</v>
      </c>
      <c r="AN9" s="333" t="s">
        <v>189</v>
      </c>
      <c r="AR9" s="223">
        <v>0</v>
      </c>
      <c r="AS9" s="223">
        <f t="shared" si="14"/>
        <v>0</v>
      </c>
      <c r="AT9" s="223">
        <f t="shared" si="15"/>
        <v>0</v>
      </c>
      <c r="AU9" s="223">
        <f t="shared" si="16"/>
        <v>0</v>
      </c>
      <c r="AV9" s="223"/>
    </row>
    <row r="10" spans="1:48" ht="180.75" customHeight="1">
      <c r="A10" s="332">
        <v>6</v>
      </c>
      <c r="B10" s="29" t="s">
        <v>348</v>
      </c>
      <c r="C10" s="88" t="s">
        <v>95</v>
      </c>
      <c r="D10" s="35">
        <v>471030.52</v>
      </c>
      <c r="E10" s="35">
        <v>211306.69</v>
      </c>
      <c r="F10" s="35">
        <v>471030.52</v>
      </c>
      <c r="G10" s="37">
        <v>0</v>
      </c>
      <c r="H10" s="37">
        <f t="shared" ref="H10:H12" si="17">F10-G10</f>
        <v>471030.52</v>
      </c>
      <c r="I10" s="151">
        <v>0</v>
      </c>
      <c r="J10" s="151">
        <v>0</v>
      </c>
      <c r="K10" s="151">
        <v>0</v>
      </c>
      <c r="L10" s="37">
        <f t="shared" ref="L10:L12" si="18">SUM(I10:K10)</f>
        <v>0</v>
      </c>
      <c r="M10" s="37">
        <v>0</v>
      </c>
      <c r="N10" s="37">
        <f t="shared" ref="N10:N12" si="19">L10+M10</f>
        <v>0</v>
      </c>
      <c r="O10" s="37">
        <v>0</v>
      </c>
      <c r="P10" s="37">
        <f t="shared" ref="P10:P12" si="20">G10+O10</f>
        <v>0</v>
      </c>
      <c r="Q10" s="101">
        <f t="shared" ref="Q10:Q12" si="21">F10-P10</f>
        <v>471030.52</v>
      </c>
      <c r="R10" s="101">
        <v>595.32000000000005</v>
      </c>
      <c r="S10" s="101">
        <v>8382.4</v>
      </c>
      <c r="T10" s="101">
        <v>0</v>
      </c>
      <c r="U10" s="101">
        <f t="shared" ref="U10:U12" si="22">SUM(R10:T10)</f>
        <v>8977.7199999999993</v>
      </c>
      <c r="V10" s="37">
        <v>0</v>
      </c>
      <c r="W10" s="37">
        <v>24168.83</v>
      </c>
      <c r="X10" s="37">
        <f t="shared" ref="X10:X12" si="23">U10+V10</f>
        <v>8977.7199999999993</v>
      </c>
      <c r="Y10" s="37">
        <v>12789.84</v>
      </c>
      <c r="Z10" s="37">
        <f t="shared" si="8"/>
        <v>37553.990000000005</v>
      </c>
      <c r="AA10" s="101">
        <f t="shared" ref="AA10:AA12" si="24">SUM(F10-Z10)</f>
        <v>433476.53</v>
      </c>
      <c r="AB10" s="235">
        <v>471030.52</v>
      </c>
      <c r="AC10" s="101">
        <v>449479.2</v>
      </c>
      <c r="AD10" s="35">
        <v>19042.12</v>
      </c>
      <c r="AE10" s="35">
        <v>0</v>
      </c>
      <c r="AF10" s="35">
        <v>0</v>
      </c>
      <c r="AG10" s="35">
        <f t="shared" si="10"/>
        <v>19042.12</v>
      </c>
      <c r="AH10" s="35">
        <f t="shared" si="5"/>
        <v>211022.69</v>
      </c>
      <c r="AI10" s="35">
        <v>1116</v>
      </c>
      <c r="AJ10" s="35">
        <f t="shared" si="11"/>
        <v>20158.12</v>
      </c>
      <c r="AK10" s="35">
        <f t="shared" si="12"/>
        <v>57712.11</v>
      </c>
      <c r="AL10" s="35">
        <f t="shared" si="13"/>
        <v>260007.83000000002</v>
      </c>
      <c r="AM10" s="101">
        <v>26007.83</v>
      </c>
      <c r="AN10" s="305" t="s">
        <v>500</v>
      </c>
      <c r="AR10" s="223">
        <f>153250.58+1116+60</f>
        <v>154426.57999999999</v>
      </c>
      <c r="AS10" s="223">
        <f t="shared" si="14"/>
        <v>173468.69999999998</v>
      </c>
      <c r="AT10" s="223">
        <f t="shared" si="15"/>
        <v>211022.69</v>
      </c>
      <c r="AU10" s="223">
        <f t="shared" si="16"/>
        <v>260007.83000000002</v>
      </c>
      <c r="AV10" s="223"/>
    </row>
    <row r="11" spans="1:48" ht="96" customHeight="1">
      <c r="A11" s="332">
        <v>7</v>
      </c>
      <c r="B11" s="29" t="s">
        <v>319</v>
      </c>
      <c r="C11" s="88" t="s">
        <v>104</v>
      </c>
      <c r="D11" s="35">
        <v>40000</v>
      </c>
      <c r="E11" s="35">
        <v>0</v>
      </c>
      <c r="F11" s="35">
        <v>40000</v>
      </c>
      <c r="G11" s="37">
        <v>0</v>
      </c>
      <c r="H11" s="37">
        <f t="shared" si="17"/>
        <v>40000</v>
      </c>
      <c r="I11" s="151">
        <v>0</v>
      </c>
      <c r="J11" s="151">
        <v>0</v>
      </c>
      <c r="K11" s="151">
        <v>0</v>
      </c>
      <c r="L11" s="37">
        <f t="shared" si="18"/>
        <v>0</v>
      </c>
      <c r="M11" s="37">
        <v>0</v>
      </c>
      <c r="N11" s="37">
        <f t="shared" si="19"/>
        <v>0</v>
      </c>
      <c r="O11" s="37">
        <v>0</v>
      </c>
      <c r="P11" s="37">
        <f t="shared" si="20"/>
        <v>0</v>
      </c>
      <c r="Q11" s="101">
        <f t="shared" si="21"/>
        <v>40000</v>
      </c>
      <c r="R11" s="101">
        <v>0</v>
      </c>
      <c r="S11" s="101">
        <v>0</v>
      </c>
      <c r="T11" s="101">
        <v>0</v>
      </c>
      <c r="U11" s="101">
        <f t="shared" si="22"/>
        <v>0</v>
      </c>
      <c r="V11" s="37">
        <v>0</v>
      </c>
      <c r="W11" s="37">
        <v>0</v>
      </c>
      <c r="X11" s="37">
        <f t="shared" si="23"/>
        <v>0</v>
      </c>
      <c r="Y11" s="37">
        <v>0</v>
      </c>
      <c r="Z11" s="37">
        <f t="shared" si="8"/>
        <v>0</v>
      </c>
      <c r="AA11" s="101">
        <f t="shared" si="24"/>
        <v>40000</v>
      </c>
      <c r="AB11" s="235">
        <v>471030.52</v>
      </c>
      <c r="AC11" s="101">
        <v>40000</v>
      </c>
      <c r="AD11" s="35">
        <v>0</v>
      </c>
      <c r="AE11" s="35">
        <v>0</v>
      </c>
      <c r="AF11" s="35">
        <v>0</v>
      </c>
      <c r="AG11" s="35">
        <f t="shared" si="10"/>
        <v>0</v>
      </c>
      <c r="AH11" s="35">
        <f t="shared" si="5"/>
        <v>0</v>
      </c>
      <c r="AI11" s="35">
        <v>0</v>
      </c>
      <c r="AJ11" s="35">
        <f t="shared" si="11"/>
        <v>0</v>
      </c>
      <c r="AK11" s="35">
        <f t="shared" si="12"/>
        <v>0</v>
      </c>
      <c r="AL11" s="35">
        <f t="shared" si="13"/>
        <v>40000</v>
      </c>
      <c r="AM11" s="101">
        <v>0</v>
      </c>
      <c r="AN11" s="305" t="s">
        <v>501</v>
      </c>
      <c r="AR11" s="223">
        <v>0</v>
      </c>
      <c r="AS11" s="223">
        <f t="shared" si="14"/>
        <v>0</v>
      </c>
      <c r="AT11" s="223">
        <f t="shared" si="15"/>
        <v>0</v>
      </c>
      <c r="AU11" s="223">
        <f t="shared" si="16"/>
        <v>40000</v>
      </c>
      <c r="AV11" s="223"/>
    </row>
    <row r="12" spans="1:48" ht="96" customHeight="1">
      <c r="A12" s="332">
        <v>8</v>
      </c>
      <c r="B12" s="6" t="s">
        <v>320</v>
      </c>
      <c r="C12" s="86" t="s">
        <v>93</v>
      </c>
      <c r="D12" s="35">
        <v>0</v>
      </c>
      <c r="E12" s="35">
        <v>0</v>
      </c>
      <c r="F12" s="35">
        <v>0</v>
      </c>
      <c r="G12" s="37">
        <v>0</v>
      </c>
      <c r="H12" s="37">
        <f t="shared" si="17"/>
        <v>0</v>
      </c>
      <c r="I12" s="37">
        <v>0</v>
      </c>
      <c r="J12" s="37">
        <v>0</v>
      </c>
      <c r="K12" s="37">
        <v>0</v>
      </c>
      <c r="L12" s="37">
        <f t="shared" si="18"/>
        <v>0</v>
      </c>
      <c r="M12" s="37">
        <v>0</v>
      </c>
      <c r="N12" s="37">
        <f t="shared" si="19"/>
        <v>0</v>
      </c>
      <c r="O12" s="37">
        <v>0</v>
      </c>
      <c r="P12" s="37">
        <f t="shared" si="20"/>
        <v>0</v>
      </c>
      <c r="Q12" s="101">
        <f t="shared" si="21"/>
        <v>0</v>
      </c>
      <c r="R12" s="101">
        <v>0</v>
      </c>
      <c r="S12" s="101">
        <v>0</v>
      </c>
      <c r="T12" s="101">
        <v>0</v>
      </c>
      <c r="U12" s="101">
        <f t="shared" si="22"/>
        <v>0</v>
      </c>
      <c r="V12" s="37">
        <v>0</v>
      </c>
      <c r="W12" s="37">
        <v>0</v>
      </c>
      <c r="X12" s="37">
        <f t="shared" si="23"/>
        <v>0</v>
      </c>
      <c r="Y12" s="37">
        <v>0</v>
      </c>
      <c r="Z12" s="37">
        <f t="shared" si="8"/>
        <v>0</v>
      </c>
      <c r="AA12" s="101">
        <f t="shared" si="24"/>
        <v>0</v>
      </c>
      <c r="AB12" s="101">
        <v>471030.52</v>
      </c>
      <c r="AC12" s="101">
        <v>0</v>
      </c>
      <c r="AD12" s="35">
        <v>0</v>
      </c>
      <c r="AE12" s="35">
        <v>0</v>
      </c>
      <c r="AF12" s="35">
        <v>0</v>
      </c>
      <c r="AG12" s="35">
        <f t="shared" si="10"/>
        <v>0</v>
      </c>
      <c r="AH12" s="35">
        <f>Z12+AS12</f>
        <v>0</v>
      </c>
      <c r="AI12" s="35">
        <v>0</v>
      </c>
      <c r="AJ12" s="35">
        <f t="shared" si="11"/>
        <v>0</v>
      </c>
      <c r="AK12" s="35">
        <f t="shared" si="12"/>
        <v>0</v>
      </c>
      <c r="AL12" s="35">
        <f t="shared" si="13"/>
        <v>0</v>
      </c>
      <c r="AM12" s="101">
        <v>0</v>
      </c>
      <c r="AN12" s="305" t="s">
        <v>321</v>
      </c>
      <c r="AR12" s="223">
        <v>0</v>
      </c>
      <c r="AS12" s="223">
        <f t="shared" si="14"/>
        <v>0</v>
      </c>
      <c r="AT12" s="223">
        <f t="shared" si="15"/>
        <v>0</v>
      </c>
      <c r="AU12" s="223">
        <f t="shared" si="16"/>
        <v>0</v>
      </c>
      <c r="AV12" s="223"/>
    </row>
    <row r="13" spans="1:48" ht="178.5" customHeight="1">
      <c r="A13" s="332">
        <v>9</v>
      </c>
      <c r="B13" s="29" t="s">
        <v>322</v>
      </c>
      <c r="C13" s="88" t="s">
        <v>98</v>
      </c>
      <c r="D13" s="35">
        <v>500000</v>
      </c>
      <c r="E13" s="35">
        <v>500000</v>
      </c>
      <c r="F13" s="35">
        <v>500000</v>
      </c>
      <c r="G13" s="37">
        <v>0</v>
      </c>
      <c r="H13" s="37">
        <f t="shared" si="0"/>
        <v>500000</v>
      </c>
      <c r="I13" s="151">
        <v>0</v>
      </c>
      <c r="J13" s="151">
        <v>0</v>
      </c>
      <c r="K13" s="151">
        <v>0</v>
      </c>
      <c r="L13" s="37">
        <f t="shared" si="1"/>
        <v>0</v>
      </c>
      <c r="M13" s="37">
        <v>0</v>
      </c>
      <c r="N13" s="37">
        <f t="shared" si="2"/>
        <v>0</v>
      </c>
      <c r="O13" s="37">
        <v>0</v>
      </c>
      <c r="P13" s="37">
        <f t="shared" si="6"/>
        <v>0</v>
      </c>
      <c r="Q13" s="101">
        <f t="shared" si="7"/>
        <v>500000</v>
      </c>
      <c r="R13" s="101">
        <v>0</v>
      </c>
      <c r="S13" s="101">
        <v>0</v>
      </c>
      <c r="T13" s="101">
        <v>0</v>
      </c>
      <c r="U13" s="101">
        <v>0</v>
      </c>
      <c r="V13" s="37">
        <v>0</v>
      </c>
      <c r="W13" s="37">
        <v>0</v>
      </c>
      <c r="X13" s="37">
        <f t="shared" si="4"/>
        <v>0</v>
      </c>
      <c r="Y13" s="37">
        <v>0</v>
      </c>
      <c r="Z13" s="37">
        <f t="shared" si="8"/>
        <v>0</v>
      </c>
      <c r="AA13" s="101">
        <f t="shared" si="9"/>
        <v>500000</v>
      </c>
      <c r="AB13" s="235">
        <v>471030.52</v>
      </c>
      <c r="AC13" s="101">
        <v>0</v>
      </c>
      <c r="AD13" s="35">
        <v>0</v>
      </c>
      <c r="AE13" s="35">
        <v>0</v>
      </c>
      <c r="AF13" s="35">
        <v>0</v>
      </c>
      <c r="AG13" s="35">
        <f t="shared" si="10"/>
        <v>0</v>
      </c>
      <c r="AH13" s="35">
        <f t="shared" ref="AH13:AH21" si="25">Z13+AS13</f>
        <v>0</v>
      </c>
      <c r="AI13" s="35">
        <v>0</v>
      </c>
      <c r="AJ13" s="35">
        <f t="shared" si="11"/>
        <v>0</v>
      </c>
      <c r="AK13" s="35">
        <f t="shared" si="12"/>
        <v>0</v>
      </c>
      <c r="AL13" s="35">
        <f t="shared" si="13"/>
        <v>500000</v>
      </c>
      <c r="AM13" s="101">
        <v>0</v>
      </c>
      <c r="AN13" s="305" t="s">
        <v>78</v>
      </c>
      <c r="AR13" s="223">
        <v>0</v>
      </c>
      <c r="AS13" s="223">
        <f t="shared" si="14"/>
        <v>0</v>
      </c>
      <c r="AT13" s="223">
        <f t="shared" si="15"/>
        <v>0</v>
      </c>
      <c r="AU13" s="223">
        <f t="shared" si="16"/>
        <v>500000</v>
      </c>
      <c r="AV13" s="223"/>
    </row>
    <row r="14" spans="1:48" s="93" customFormat="1" ht="64.5" customHeight="1">
      <c r="A14" s="332">
        <v>10</v>
      </c>
      <c r="B14" s="6" t="s">
        <v>649</v>
      </c>
      <c r="C14" s="86" t="s">
        <v>99</v>
      </c>
      <c r="D14" s="35">
        <v>352465.12</v>
      </c>
      <c r="E14" s="35">
        <v>352645.12</v>
      </c>
      <c r="F14" s="35">
        <v>352645.12</v>
      </c>
      <c r="G14" s="37">
        <v>0</v>
      </c>
      <c r="H14" s="37">
        <v>0</v>
      </c>
      <c r="I14" s="151">
        <v>0</v>
      </c>
      <c r="J14" s="151">
        <v>0</v>
      </c>
      <c r="K14" s="151">
        <v>0</v>
      </c>
      <c r="L14" s="37">
        <v>0</v>
      </c>
      <c r="M14" s="37">
        <v>0</v>
      </c>
      <c r="N14" s="37">
        <v>0</v>
      </c>
      <c r="O14" s="37">
        <v>0</v>
      </c>
      <c r="P14" s="37">
        <v>0</v>
      </c>
      <c r="Q14" s="101">
        <v>0</v>
      </c>
      <c r="R14" s="101">
        <v>0</v>
      </c>
      <c r="S14" s="101">
        <v>0</v>
      </c>
      <c r="T14" s="101">
        <v>0</v>
      </c>
      <c r="U14" s="101">
        <v>0</v>
      </c>
      <c r="V14" s="37">
        <v>0</v>
      </c>
      <c r="W14" s="37">
        <v>0</v>
      </c>
      <c r="X14" s="37">
        <v>0</v>
      </c>
      <c r="Y14" s="37">
        <v>0</v>
      </c>
      <c r="Z14" s="37">
        <f t="shared" si="8"/>
        <v>0</v>
      </c>
      <c r="AA14" s="101">
        <f t="shared" ref="AA14:AA15" si="26">SUM(F14-Z14)</f>
        <v>352645.12</v>
      </c>
      <c r="AB14" s="235">
        <v>0</v>
      </c>
      <c r="AC14" s="101">
        <v>0</v>
      </c>
      <c r="AD14" s="35">
        <v>35021.18</v>
      </c>
      <c r="AE14" s="35">
        <v>0</v>
      </c>
      <c r="AF14" s="35">
        <v>0</v>
      </c>
      <c r="AG14" s="35">
        <f t="shared" si="10"/>
        <v>35021.18</v>
      </c>
      <c r="AH14" s="35">
        <f t="shared" si="25"/>
        <v>289791.92</v>
      </c>
      <c r="AI14" s="35">
        <f>250000-35021.18</f>
        <v>214978.82</v>
      </c>
      <c r="AJ14" s="35">
        <f t="shared" si="11"/>
        <v>250000</v>
      </c>
      <c r="AK14" s="35">
        <f t="shared" si="12"/>
        <v>250000</v>
      </c>
      <c r="AL14" s="35">
        <f t="shared" si="13"/>
        <v>62853.200000000012</v>
      </c>
      <c r="AM14" s="101">
        <v>0</v>
      </c>
      <c r="AN14" s="305" t="s">
        <v>703</v>
      </c>
      <c r="AQ14" s="354"/>
      <c r="AR14" s="223">
        <v>254770.74</v>
      </c>
      <c r="AS14" s="223">
        <f t="shared" si="14"/>
        <v>289791.92</v>
      </c>
      <c r="AT14" s="223">
        <f t="shared" si="15"/>
        <v>289791.92</v>
      </c>
      <c r="AU14" s="223">
        <f t="shared" si="16"/>
        <v>62853.200000000012</v>
      </c>
      <c r="AV14" s="470"/>
    </row>
    <row r="15" spans="1:48" s="93" customFormat="1" ht="63" customHeight="1">
      <c r="A15" s="332">
        <v>11</v>
      </c>
      <c r="B15" s="29" t="s">
        <v>650</v>
      </c>
      <c r="C15" s="88" t="s">
        <v>96</v>
      </c>
      <c r="D15" s="35">
        <v>310268.62</v>
      </c>
      <c r="E15" s="35">
        <v>310268.62</v>
      </c>
      <c r="F15" s="35">
        <v>310268.62</v>
      </c>
      <c r="G15" s="37">
        <v>0</v>
      </c>
      <c r="H15" s="37">
        <v>0</v>
      </c>
      <c r="I15" s="151">
        <v>0</v>
      </c>
      <c r="J15" s="151">
        <v>0</v>
      </c>
      <c r="K15" s="151">
        <v>0</v>
      </c>
      <c r="L15" s="37">
        <v>0</v>
      </c>
      <c r="M15" s="37">
        <v>0</v>
      </c>
      <c r="N15" s="37">
        <v>0</v>
      </c>
      <c r="O15" s="37">
        <v>0</v>
      </c>
      <c r="P15" s="37">
        <v>0</v>
      </c>
      <c r="Q15" s="101">
        <v>0</v>
      </c>
      <c r="R15" s="101">
        <v>0</v>
      </c>
      <c r="S15" s="101">
        <v>0</v>
      </c>
      <c r="T15" s="101">
        <v>0</v>
      </c>
      <c r="U15" s="101">
        <v>0</v>
      </c>
      <c r="V15" s="37">
        <v>0</v>
      </c>
      <c r="W15" s="37">
        <v>0</v>
      </c>
      <c r="X15" s="37">
        <v>0</v>
      </c>
      <c r="Y15" s="37">
        <v>0</v>
      </c>
      <c r="Z15" s="37">
        <f t="shared" si="8"/>
        <v>0</v>
      </c>
      <c r="AA15" s="101">
        <f t="shared" si="26"/>
        <v>310268.62</v>
      </c>
      <c r="AB15" s="235">
        <v>0</v>
      </c>
      <c r="AC15" s="101">
        <v>0</v>
      </c>
      <c r="AD15" s="35">
        <v>0</v>
      </c>
      <c r="AE15" s="35">
        <v>0</v>
      </c>
      <c r="AF15" s="35">
        <v>0</v>
      </c>
      <c r="AG15" s="35">
        <f t="shared" si="10"/>
        <v>0</v>
      </c>
      <c r="AH15" s="35">
        <f t="shared" si="25"/>
        <v>0</v>
      </c>
      <c r="AI15" s="35">
        <v>120000</v>
      </c>
      <c r="AJ15" s="35">
        <f t="shared" si="11"/>
        <v>120000</v>
      </c>
      <c r="AK15" s="35">
        <f t="shared" si="12"/>
        <v>120000</v>
      </c>
      <c r="AL15" s="35">
        <f t="shared" si="13"/>
        <v>310268.62</v>
      </c>
      <c r="AM15" s="101">
        <v>0</v>
      </c>
      <c r="AN15" s="305" t="s">
        <v>703</v>
      </c>
      <c r="AQ15" s="354"/>
      <c r="AR15" s="223">
        <v>0</v>
      </c>
      <c r="AS15" s="223">
        <f t="shared" si="14"/>
        <v>0</v>
      </c>
      <c r="AT15" s="223">
        <f t="shared" si="15"/>
        <v>0</v>
      </c>
      <c r="AU15" s="223">
        <f t="shared" si="16"/>
        <v>310268.62</v>
      </c>
      <c r="AV15" s="470"/>
    </row>
    <row r="16" spans="1:48" s="48" customFormat="1" ht="69" customHeight="1">
      <c r="A16" s="332">
        <v>12</v>
      </c>
      <c r="B16" s="6" t="s">
        <v>651</v>
      </c>
      <c r="C16" s="86" t="s">
        <v>91</v>
      </c>
      <c r="D16" s="35">
        <v>5850149.2300000004</v>
      </c>
      <c r="E16" s="35">
        <v>5850149.2300000004</v>
      </c>
      <c r="F16" s="35">
        <v>5850149.2300000004</v>
      </c>
      <c r="G16" s="37">
        <v>0</v>
      </c>
      <c r="H16" s="37">
        <v>0</v>
      </c>
      <c r="I16" s="37">
        <v>0</v>
      </c>
      <c r="J16" s="37">
        <v>0</v>
      </c>
      <c r="K16" s="37">
        <v>0</v>
      </c>
      <c r="L16" s="37">
        <v>0</v>
      </c>
      <c r="M16" s="37">
        <v>0</v>
      </c>
      <c r="N16" s="37">
        <v>0</v>
      </c>
      <c r="O16" s="37">
        <v>0</v>
      </c>
      <c r="P16" s="37">
        <v>0</v>
      </c>
      <c r="Q16" s="101">
        <v>0</v>
      </c>
      <c r="R16" s="101">
        <v>0</v>
      </c>
      <c r="S16" s="101">
        <v>0</v>
      </c>
      <c r="T16" s="101">
        <v>0</v>
      </c>
      <c r="U16" s="101">
        <v>0</v>
      </c>
      <c r="V16" s="37">
        <v>0</v>
      </c>
      <c r="W16" s="37">
        <v>0</v>
      </c>
      <c r="X16" s="37">
        <v>0</v>
      </c>
      <c r="Y16" s="37"/>
      <c r="Z16" s="37">
        <f t="shared" si="8"/>
        <v>0</v>
      </c>
      <c r="AA16" s="101">
        <f>SUM(F16-Z16)</f>
        <v>5850149.2300000004</v>
      </c>
      <c r="AB16" s="101">
        <v>0</v>
      </c>
      <c r="AC16" s="101">
        <v>0</v>
      </c>
      <c r="AD16" s="35">
        <v>0</v>
      </c>
      <c r="AE16" s="35">
        <v>0</v>
      </c>
      <c r="AF16" s="35">
        <v>0</v>
      </c>
      <c r="AG16" s="35">
        <f t="shared" si="10"/>
        <v>0</v>
      </c>
      <c r="AH16" s="35">
        <f t="shared" si="25"/>
        <v>0</v>
      </c>
      <c r="AI16" s="35">
        <v>0</v>
      </c>
      <c r="AJ16" s="35">
        <f t="shared" si="11"/>
        <v>0</v>
      </c>
      <c r="AK16" s="35">
        <f t="shared" si="12"/>
        <v>0</v>
      </c>
      <c r="AL16" s="35">
        <f t="shared" si="13"/>
        <v>5850149.2300000004</v>
      </c>
      <c r="AM16" s="101">
        <v>0</v>
      </c>
      <c r="AN16" s="305" t="s">
        <v>486</v>
      </c>
      <c r="AQ16" s="353"/>
      <c r="AR16" s="223">
        <v>0</v>
      </c>
      <c r="AS16" s="223">
        <f t="shared" si="14"/>
        <v>0</v>
      </c>
      <c r="AT16" s="223">
        <f t="shared" si="15"/>
        <v>0</v>
      </c>
      <c r="AU16" s="223">
        <f t="shared" si="16"/>
        <v>5850149.2300000004</v>
      </c>
      <c r="AV16" s="471"/>
    </row>
    <row r="17" spans="1:48" s="48" customFormat="1" ht="81" customHeight="1">
      <c r="A17" s="332">
        <v>13</v>
      </c>
      <c r="B17" s="29" t="s">
        <v>652</v>
      </c>
      <c r="C17" s="88" t="s">
        <v>90</v>
      </c>
      <c r="D17" s="35">
        <v>9258575.0999999996</v>
      </c>
      <c r="E17" s="35">
        <v>0</v>
      </c>
      <c r="F17" s="35">
        <v>9258575.0999999996</v>
      </c>
      <c r="G17" s="37">
        <v>0</v>
      </c>
      <c r="H17" s="37">
        <v>0</v>
      </c>
      <c r="I17" s="151">
        <v>0</v>
      </c>
      <c r="J17" s="151">
        <v>0</v>
      </c>
      <c r="K17" s="151">
        <v>0</v>
      </c>
      <c r="L17" s="37">
        <v>0</v>
      </c>
      <c r="M17" s="37">
        <v>0</v>
      </c>
      <c r="N17" s="37">
        <v>0</v>
      </c>
      <c r="O17" s="37">
        <v>0</v>
      </c>
      <c r="P17" s="37">
        <v>0</v>
      </c>
      <c r="Q17" s="101">
        <v>0</v>
      </c>
      <c r="R17" s="101">
        <v>0</v>
      </c>
      <c r="S17" s="101">
        <v>0</v>
      </c>
      <c r="T17" s="101">
        <v>0</v>
      </c>
      <c r="U17" s="101">
        <v>0</v>
      </c>
      <c r="V17" s="37">
        <v>0</v>
      </c>
      <c r="W17" s="37">
        <v>0</v>
      </c>
      <c r="X17" s="37">
        <v>0</v>
      </c>
      <c r="Y17" s="37"/>
      <c r="Z17" s="37">
        <f t="shared" ref="Z17" si="27">P17+R17+W17+Y17</f>
        <v>0</v>
      </c>
      <c r="AA17" s="101">
        <f t="shared" ref="AA17" si="28">SUM(F17-Z17)</f>
        <v>9258575.0999999996</v>
      </c>
      <c r="AB17" s="235">
        <v>0</v>
      </c>
      <c r="AC17" s="101">
        <v>0</v>
      </c>
      <c r="AD17" s="35">
        <v>0</v>
      </c>
      <c r="AE17" s="35">
        <v>0</v>
      </c>
      <c r="AF17" s="35">
        <v>0</v>
      </c>
      <c r="AG17" s="35">
        <f t="shared" ref="AG17" si="29">AD17+AE17+AF17</f>
        <v>0</v>
      </c>
      <c r="AH17" s="35">
        <f t="shared" si="25"/>
        <v>0</v>
      </c>
      <c r="AI17" s="35">
        <v>0</v>
      </c>
      <c r="AJ17" s="35">
        <f t="shared" ref="AJ17" si="30">AG17+AI17</f>
        <v>0</v>
      </c>
      <c r="AK17" s="35">
        <f t="shared" ref="AK17" si="31">Z17+AJ17</f>
        <v>0</v>
      </c>
      <c r="AL17" s="35">
        <f t="shared" si="13"/>
        <v>9258575.0999999996</v>
      </c>
      <c r="AM17" s="101">
        <v>0</v>
      </c>
      <c r="AN17" s="305" t="s">
        <v>384</v>
      </c>
      <c r="AQ17" s="353"/>
      <c r="AR17" s="223">
        <v>0</v>
      </c>
      <c r="AS17" s="223">
        <f t="shared" si="14"/>
        <v>0</v>
      </c>
      <c r="AT17" s="223">
        <f t="shared" si="15"/>
        <v>0</v>
      </c>
      <c r="AU17" s="223">
        <f t="shared" si="16"/>
        <v>9258575.0999999996</v>
      </c>
      <c r="AV17" s="471"/>
    </row>
    <row r="18" spans="1:48" s="48" customFormat="1" ht="106.5" customHeight="1">
      <c r="A18" s="332">
        <v>14</v>
      </c>
      <c r="B18" s="29" t="s">
        <v>569</v>
      </c>
      <c r="C18" s="88" t="s">
        <v>106</v>
      </c>
      <c r="D18" s="35">
        <v>150000</v>
      </c>
      <c r="E18" s="35">
        <v>0</v>
      </c>
      <c r="F18" s="35">
        <v>150000</v>
      </c>
      <c r="G18" s="37">
        <v>0</v>
      </c>
      <c r="H18" s="37">
        <v>0</v>
      </c>
      <c r="I18" s="151">
        <v>0</v>
      </c>
      <c r="J18" s="151">
        <v>0</v>
      </c>
      <c r="K18" s="151">
        <v>0</v>
      </c>
      <c r="L18" s="37">
        <v>0</v>
      </c>
      <c r="M18" s="37">
        <v>0</v>
      </c>
      <c r="N18" s="37">
        <v>0</v>
      </c>
      <c r="O18" s="37">
        <v>0</v>
      </c>
      <c r="P18" s="37">
        <v>0</v>
      </c>
      <c r="Q18" s="101">
        <v>0</v>
      </c>
      <c r="R18" s="101">
        <v>0</v>
      </c>
      <c r="S18" s="101">
        <v>0</v>
      </c>
      <c r="T18" s="101">
        <v>0</v>
      </c>
      <c r="U18" s="101">
        <v>0</v>
      </c>
      <c r="V18" s="37">
        <v>0</v>
      </c>
      <c r="W18" s="37">
        <v>0</v>
      </c>
      <c r="X18" s="37">
        <v>0</v>
      </c>
      <c r="Y18" s="37"/>
      <c r="Z18" s="37">
        <f t="shared" si="8"/>
        <v>0</v>
      </c>
      <c r="AA18" s="101">
        <f t="shared" si="9"/>
        <v>150000</v>
      </c>
      <c r="AB18" s="235">
        <v>0</v>
      </c>
      <c r="AC18" s="101">
        <v>0</v>
      </c>
      <c r="AD18" s="35">
        <v>0</v>
      </c>
      <c r="AE18" s="35">
        <v>0</v>
      </c>
      <c r="AF18" s="35">
        <v>0</v>
      </c>
      <c r="AG18" s="35">
        <f t="shared" si="10"/>
        <v>0</v>
      </c>
      <c r="AH18" s="35">
        <f t="shared" si="25"/>
        <v>0</v>
      </c>
      <c r="AI18" s="35">
        <v>0</v>
      </c>
      <c r="AJ18" s="35">
        <f t="shared" si="11"/>
        <v>0</v>
      </c>
      <c r="AK18" s="35">
        <f t="shared" si="12"/>
        <v>0</v>
      </c>
      <c r="AL18" s="35">
        <f t="shared" si="13"/>
        <v>150000</v>
      </c>
      <c r="AM18" s="101">
        <v>0</v>
      </c>
      <c r="AN18" s="305" t="s">
        <v>549</v>
      </c>
      <c r="AQ18" s="353"/>
      <c r="AR18" s="223">
        <v>0</v>
      </c>
      <c r="AS18" s="223">
        <f t="shared" si="14"/>
        <v>0</v>
      </c>
      <c r="AT18" s="223">
        <f t="shared" si="15"/>
        <v>0</v>
      </c>
      <c r="AU18" s="223">
        <f t="shared" si="16"/>
        <v>150000</v>
      </c>
      <c r="AV18" s="471"/>
    </row>
    <row r="19" spans="1:48" ht="116.25" customHeight="1">
      <c r="A19" s="332">
        <v>15</v>
      </c>
      <c r="B19" s="29" t="s">
        <v>570</v>
      </c>
      <c r="C19" s="88" t="s">
        <v>95</v>
      </c>
      <c r="D19" s="35">
        <v>605844.80000000005</v>
      </c>
      <c r="E19" s="35">
        <v>0</v>
      </c>
      <c r="F19" s="35">
        <v>605844.80000000005</v>
      </c>
      <c r="G19" s="37">
        <v>0</v>
      </c>
      <c r="H19" s="37">
        <f t="shared" ref="H19" si="32">F19-G19</f>
        <v>605844.80000000005</v>
      </c>
      <c r="I19" s="151">
        <v>0</v>
      </c>
      <c r="J19" s="151">
        <v>0</v>
      </c>
      <c r="K19" s="151">
        <v>0</v>
      </c>
      <c r="L19" s="37">
        <f t="shared" ref="L19" si="33">SUM(I19:K19)</f>
        <v>0</v>
      </c>
      <c r="M19" s="37">
        <v>0</v>
      </c>
      <c r="N19" s="37">
        <f t="shared" ref="N19" si="34">L19+M19</f>
        <v>0</v>
      </c>
      <c r="O19" s="37">
        <v>0</v>
      </c>
      <c r="P19" s="37">
        <f t="shared" ref="P19" si="35">G19+O19</f>
        <v>0</v>
      </c>
      <c r="Q19" s="101">
        <f t="shared" ref="Q19" si="36">F19-P19</f>
        <v>605844.80000000005</v>
      </c>
      <c r="R19" s="101">
        <v>595.32000000000005</v>
      </c>
      <c r="S19" s="101">
        <v>8382.4</v>
      </c>
      <c r="T19" s="101">
        <v>0</v>
      </c>
      <c r="U19" s="101">
        <f t="shared" ref="U19" si="37">SUM(R19:T19)</f>
        <v>8977.7199999999993</v>
      </c>
      <c r="V19" s="37">
        <v>0</v>
      </c>
      <c r="W19" s="37">
        <v>24168.83</v>
      </c>
      <c r="X19" s="37">
        <f t="shared" ref="X19" si="38">U19+V19</f>
        <v>8977.7199999999993</v>
      </c>
      <c r="Y19" s="37"/>
      <c r="Z19" s="37">
        <v>0</v>
      </c>
      <c r="AA19" s="101">
        <f t="shared" si="9"/>
        <v>605844.80000000005</v>
      </c>
      <c r="AB19" s="235">
        <v>471030.52</v>
      </c>
      <c r="AC19" s="101">
        <v>449479.2</v>
      </c>
      <c r="AD19" s="35">
        <v>0</v>
      </c>
      <c r="AE19" s="35">
        <v>0</v>
      </c>
      <c r="AF19" s="35">
        <v>0</v>
      </c>
      <c r="AG19" s="35">
        <f t="shared" ref="AG19:AG22" si="39">AD19+AE19+AF19</f>
        <v>0</v>
      </c>
      <c r="AH19" s="35">
        <f t="shared" si="25"/>
        <v>0</v>
      </c>
      <c r="AI19" s="35">
        <v>0</v>
      </c>
      <c r="AJ19" s="35">
        <f t="shared" ref="AJ19:AJ22" si="40">AG19+AI19</f>
        <v>0</v>
      </c>
      <c r="AK19" s="35">
        <f t="shared" ref="AK19:AK22" si="41">Z19+AJ19</f>
        <v>0</v>
      </c>
      <c r="AL19" s="35">
        <f t="shared" si="13"/>
        <v>605844.80000000005</v>
      </c>
      <c r="AM19" s="101">
        <v>78759.820000000007</v>
      </c>
      <c r="AN19" s="305" t="s">
        <v>500</v>
      </c>
      <c r="AR19" s="223">
        <v>0</v>
      </c>
      <c r="AS19" s="223">
        <f t="shared" si="14"/>
        <v>0</v>
      </c>
      <c r="AT19" s="223">
        <f t="shared" si="15"/>
        <v>0</v>
      </c>
      <c r="AU19" s="223">
        <f t="shared" si="16"/>
        <v>605844.80000000005</v>
      </c>
      <c r="AV19" s="223"/>
    </row>
    <row r="20" spans="1:48" s="454" customFormat="1" ht="58.5" customHeight="1">
      <c r="A20" s="332">
        <v>16</v>
      </c>
      <c r="B20" s="29" t="s">
        <v>653</v>
      </c>
      <c r="C20" s="88" t="s">
        <v>101</v>
      </c>
      <c r="D20" s="35">
        <v>417353.85</v>
      </c>
      <c r="E20" s="35">
        <v>0</v>
      </c>
      <c r="F20" s="35">
        <v>417353.85</v>
      </c>
      <c r="G20" s="37">
        <v>0</v>
      </c>
      <c r="H20" s="37">
        <v>0</v>
      </c>
      <c r="I20" s="151">
        <v>0</v>
      </c>
      <c r="J20" s="151">
        <v>0</v>
      </c>
      <c r="K20" s="151">
        <v>0</v>
      </c>
      <c r="L20" s="37">
        <v>0</v>
      </c>
      <c r="M20" s="37">
        <v>0</v>
      </c>
      <c r="N20" s="37">
        <v>0</v>
      </c>
      <c r="O20" s="37">
        <v>0</v>
      </c>
      <c r="P20" s="37">
        <v>0</v>
      </c>
      <c r="Q20" s="101">
        <v>0</v>
      </c>
      <c r="R20" s="101">
        <v>0</v>
      </c>
      <c r="S20" s="101">
        <v>0</v>
      </c>
      <c r="T20" s="101">
        <v>0</v>
      </c>
      <c r="U20" s="101">
        <v>0</v>
      </c>
      <c r="V20" s="37">
        <v>0</v>
      </c>
      <c r="W20" s="37">
        <v>0</v>
      </c>
      <c r="X20" s="37">
        <v>0</v>
      </c>
      <c r="Y20" s="37"/>
      <c r="Z20" s="37">
        <f t="shared" ref="Z20:Z21" si="42">P20+R20+W20+Y20</f>
        <v>0</v>
      </c>
      <c r="AA20" s="101">
        <f t="shared" ref="AA20:AA21" si="43">SUM(F20-Z20)</f>
        <v>417353.85</v>
      </c>
      <c r="AB20" s="235">
        <v>0</v>
      </c>
      <c r="AC20" s="101">
        <v>0</v>
      </c>
      <c r="AD20" s="35">
        <v>0</v>
      </c>
      <c r="AE20" s="35">
        <v>0</v>
      </c>
      <c r="AF20" s="35">
        <v>0</v>
      </c>
      <c r="AG20" s="35">
        <f t="shared" ref="AG20:AG21" si="44">AD20+AE20+AF20</f>
        <v>0</v>
      </c>
      <c r="AH20" s="35">
        <f t="shared" si="25"/>
        <v>0</v>
      </c>
      <c r="AI20" s="35">
        <v>0</v>
      </c>
      <c r="AJ20" s="35">
        <f t="shared" ref="AJ20:AJ21" si="45">AG20+AI20</f>
        <v>0</v>
      </c>
      <c r="AK20" s="35">
        <f t="shared" ref="AK20:AK21" si="46">Z20+AJ20</f>
        <v>0</v>
      </c>
      <c r="AL20" s="35">
        <f t="shared" si="13"/>
        <v>417353.85</v>
      </c>
      <c r="AM20" s="101">
        <v>0</v>
      </c>
      <c r="AN20" s="305" t="s">
        <v>654</v>
      </c>
      <c r="AQ20" s="472"/>
      <c r="AR20" s="473">
        <v>0</v>
      </c>
      <c r="AS20" s="473">
        <f t="shared" si="14"/>
        <v>0</v>
      </c>
      <c r="AT20" s="473">
        <f t="shared" si="15"/>
        <v>0</v>
      </c>
      <c r="AU20" s="473">
        <f t="shared" si="16"/>
        <v>417353.85</v>
      </c>
      <c r="AV20" s="474"/>
    </row>
    <row r="21" spans="1:48" s="454" customFormat="1" ht="65.25" customHeight="1">
      <c r="A21" s="332">
        <v>17</v>
      </c>
      <c r="B21" s="29" t="s">
        <v>655</v>
      </c>
      <c r="C21" s="88" t="s">
        <v>100</v>
      </c>
      <c r="D21" s="35">
        <v>106393.92</v>
      </c>
      <c r="E21" s="35">
        <v>0</v>
      </c>
      <c r="F21" s="35">
        <v>106393.92</v>
      </c>
      <c r="G21" s="37">
        <v>0</v>
      </c>
      <c r="H21" s="37">
        <v>0</v>
      </c>
      <c r="I21" s="151">
        <v>0</v>
      </c>
      <c r="J21" s="151">
        <v>0</v>
      </c>
      <c r="K21" s="151">
        <v>0</v>
      </c>
      <c r="L21" s="37">
        <v>0</v>
      </c>
      <c r="M21" s="37">
        <v>0</v>
      </c>
      <c r="N21" s="37">
        <v>0</v>
      </c>
      <c r="O21" s="37">
        <v>0</v>
      </c>
      <c r="P21" s="37">
        <v>0</v>
      </c>
      <c r="Q21" s="101">
        <v>0</v>
      </c>
      <c r="R21" s="101">
        <v>0</v>
      </c>
      <c r="S21" s="101">
        <v>0</v>
      </c>
      <c r="T21" s="101">
        <v>0</v>
      </c>
      <c r="U21" s="101">
        <v>0</v>
      </c>
      <c r="V21" s="37">
        <v>0</v>
      </c>
      <c r="W21" s="37">
        <v>0</v>
      </c>
      <c r="X21" s="37">
        <v>0</v>
      </c>
      <c r="Y21" s="37"/>
      <c r="Z21" s="37">
        <f t="shared" si="42"/>
        <v>0</v>
      </c>
      <c r="AA21" s="101">
        <f t="shared" si="43"/>
        <v>106393.92</v>
      </c>
      <c r="AB21" s="235">
        <v>0</v>
      </c>
      <c r="AC21" s="101">
        <v>0</v>
      </c>
      <c r="AD21" s="35">
        <v>0</v>
      </c>
      <c r="AE21" s="35">
        <v>0</v>
      </c>
      <c r="AF21" s="35">
        <v>0</v>
      </c>
      <c r="AG21" s="35">
        <f t="shared" si="44"/>
        <v>0</v>
      </c>
      <c r="AH21" s="35">
        <f t="shared" si="25"/>
        <v>0</v>
      </c>
      <c r="AI21" s="35">
        <v>0</v>
      </c>
      <c r="AJ21" s="35">
        <f t="shared" si="45"/>
        <v>0</v>
      </c>
      <c r="AK21" s="35">
        <f t="shared" si="46"/>
        <v>0</v>
      </c>
      <c r="AL21" s="35">
        <f t="shared" si="13"/>
        <v>106393.92</v>
      </c>
      <c r="AM21" s="101">
        <v>0</v>
      </c>
      <c r="AN21" s="305" t="s">
        <v>654</v>
      </c>
      <c r="AQ21" s="472"/>
      <c r="AR21" s="473">
        <v>0</v>
      </c>
      <c r="AS21" s="473">
        <f t="shared" si="14"/>
        <v>0</v>
      </c>
      <c r="AT21" s="473">
        <f t="shared" si="15"/>
        <v>0</v>
      </c>
      <c r="AU21" s="473">
        <f t="shared" si="16"/>
        <v>106393.92</v>
      </c>
      <c r="AV21" s="474"/>
    </row>
    <row r="22" spans="1:48" s="454" customFormat="1" ht="65.25" customHeight="1">
      <c r="A22" s="332">
        <v>18</v>
      </c>
      <c r="B22" s="29" t="s">
        <v>704</v>
      </c>
      <c r="C22" s="88" t="s">
        <v>90</v>
      </c>
      <c r="D22" s="35">
        <v>80000</v>
      </c>
      <c r="E22" s="35">
        <v>0</v>
      </c>
      <c r="F22" s="35">
        <v>80000</v>
      </c>
      <c r="G22" s="37">
        <v>0</v>
      </c>
      <c r="H22" s="37">
        <v>0</v>
      </c>
      <c r="I22" s="151">
        <v>0</v>
      </c>
      <c r="J22" s="151">
        <v>0</v>
      </c>
      <c r="K22" s="151">
        <v>0</v>
      </c>
      <c r="L22" s="37">
        <v>0</v>
      </c>
      <c r="M22" s="37">
        <v>0</v>
      </c>
      <c r="N22" s="37">
        <v>0</v>
      </c>
      <c r="O22" s="37">
        <v>0</v>
      </c>
      <c r="P22" s="37">
        <v>0</v>
      </c>
      <c r="Q22" s="101">
        <v>0</v>
      </c>
      <c r="R22" s="101">
        <v>0</v>
      </c>
      <c r="S22" s="101">
        <v>0</v>
      </c>
      <c r="T22" s="101">
        <v>0</v>
      </c>
      <c r="U22" s="101">
        <v>0</v>
      </c>
      <c r="V22" s="37">
        <v>0</v>
      </c>
      <c r="W22" s="37">
        <v>0</v>
      </c>
      <c r="X22" s="37">
        <v>0</v>
      </c>
      <c r="Y22" s="37"/>
      <c r="Z22" s="37">
        <f t="shared" ref="Z22" si="47">P22+R22+W22+Y22</f>
        <v>0</v>
      </c>
      <c r="AA22" s="101">
        <f t="shared" si="9"/>
        <v>80000</v>
      </c>
      <c r="AB22" s="235">
        <v>0</v>
      </c>
      <c r="AC22" s="101">
        <v>0</v>
      </c>
      <c r="AD22" s="35">
        <v>0</v>
      </c>
      <c r="AE22" s="35">
        <v>0</v>
      </c>
      <c r="AF22" s="35">
        <v>0</v>
      </c>
      <c r="AG22" s="35">
        <f t="shared" si="39"/>
        <v>0</v>
      </c>
      <c r="AH22" s="35">
        <f t="shared" ref="AH22" si="48">Z22+AS22</f>
        <v>0</v>
      </c>
      <c r="AI22" s="35">
        <v>0</v>
      </c>
      <c r="AJ22" s="35">
        <f t="shared" si="40"/>
        <v>0</v>
      </c>
      <c r="AK22" s="35">
        <f t="shared" si="41"/>
        <v>0</v>
      </c>
      <c r="AL22" s="35">
        <f t="shared" ref="AL22" si="49">F22-AH22</f>
        <v>80000</v>
      </c>
      <c r="AM22" s="101">
        <v>0</v>
      </c>
      <c r="AN22" s="305" t="s">
        <v>654</v>
      </c>
      <c r="AQ22" s="472"/>
      <c r="AR22" s="473">
        <v>0</v>
      </c>
      <c r="AS22" s="473">
        <f t="shared" ref="AS22" si="50">AD22+AR22</f>
        <v>0</v>
      </c>
      <c r="AT22" s="473">
        <f t="shared" ref="AT22" si="51">Z22+AS22</f>
        <v>0</v>
      </c>
      <c r="AU22" s="473">
        <f t="shared" ref="AU22" si="52">F22-AT22</f>
        <v>80000</v>
      </c>
      <c r="AV22" s="474"/>
    </row>
    <row r="23" spans="1:48" s="93" customFormat="1" ht="18.75" customHeight="1" thickBot="1">
      <c r="A23" s="509" t="s">
        <v>62</v>
      </c>
      <c r="B23" s="510"/>
      <c r="C23" s="427"/>
      <c r="D23" s="237">
        <f>SUM(D5:D22)</f>
        <v>19819310.060000006</v>
      </c>
      <c r="E23" s="237">
        <f t="shared" ref="E23:AL23" si="53">SUM(E5:E22)</f>
        <v>8883871.1799999997</v>
      </c>
      <c r="F23" s="237">
        <f t="shared" si="53"/>
        <v>19819490.060000006</v>
      </c>
      <c r="G23" s="237">
        <f t="shared" si="53"/>
        <v>568108.89</v>
      </c>
      <c r="H23" s="237">
        <f t="shared" si="53"/>
        <v>2725995.33</v>
      </c>
      <c r="I23" s="237">
        <f t="shared" si="53"/>
        <v>0</v>
      </c>
      <c r="J23" s="237">
        <f t="shared" si="53"/>
        <v>0</v>
      </c>
      <c r="K23" s="237">
        <f t="shared" si="53"/>
        <v>0</v>
      </c>
      <c r="L23" s="237">
        <f t="shared" si="53"/>
        <v>0</v>
      </c>
      <c r="M23" s="237">
        <f t="shared" si="53"/>
        <v>79611.38</v>
      </c>
      <c r="N23" s="237">
        <f t="shared" si="53"/>
        <v>79611.38</v>
      </c>
      <c r="O23" s="237">
        <f t="shared" si="53"/>
        <v>0</v>
      </c>
      <c r="P23" s="237">
        <f t="shared" si="53"/>
        <v>568108.89</v>
      </c>
      <c r="Q23" s="237">
        <f t="shared" si="53"/>
        <v>2725995.33</v>
      </c>
      <c r="R23" s="237">
        <f t="shared" si="53"/>
        <v>61707.28</v>
      </c>
      <c r="S23" s="237">
        <f t="shared" si="53"/>
        <v>16764.8</v>
      </c>
      <c r="T23" s="237">
        <f t="shared" si="53"/>
        <v>0</v>
      </c>
      <c r="U23" s="237">
        <f t="shared" si="53"/>
        <v>78472.08</v>
      </c>
      <c r="V23" s="237">
        <f t="shared" si="53"/>
        <v>0</v>
      </c>
      <c r="W23" s="237">
        <f t="shared" si="53"/>
        <v>105143.91</v>
      </c>
      <c r="X23" s="237">
        <f t="shared" si="53"/>
        <v>78472.08</v>
      </c>
      <c r="Y23" s="237">
        <f t="shared" si="53"/>
        <v>538239.23</v>
      </c>
      <c r="Z23" s="237">
        <f t="shared" si="53"/>
        <v>1248435.1599999999</v>
      </c>
      <c r="AA23" s="237">
        <f t="shared" si="53"/>
        <v>18571054.900000002</v>
      </c>
      <c r="AB23" s="237">
        <f t="shared" si="53"/>
        <v>2899856.52</v>
      </c>
      <c r="AC23" s="237">
        <f t="shared" si="53"/>
        <v>1923755.52</v>
      </c>
      <c r="AD23" s="237">
        <f t="shared" si="53"/>
        <v>54063.3</v>
      </c>
      <c r="AE23" s="237">
        <f t="shared" si="53"/>
        <v>0</v>
      </c>
      <c r="AF23" s="237">
        <f t="shared" si="53"/>
        <v>0</v>
      </c>
      <c r="AG23" s="237">
        <f t="shared" si="53"/>
        <v>54063.3</v>
      </c>
      <c r="AH23" s="237">
        <f t="shared" si="53"/>
        <v>1711695.7799999998</v>
      </c>
      <c r="AI23" s="237">
        <f t="shared" si="53"/>
        <v>336094.82</v>
      </c>
      <c r="AJ23" s="237">
        <f t="shared" si="53"/>
        <v>390158.12</v>
      </c>
      <c r="AK23" s="237">
        <f t="shared" si="53"/>
        <v>1638593.28</v>
      </c>
      <c r="AL23" s="237">
        <f t="shared" si="53"/>
        <v>18107794.280000005</v>
      </c>
      <c r="AM23" s="237">
        <f>SUM(AM5:AM22)</f>
        <v>564115.38</v>
      </c>
      <c r="AN23" s="237"/>
      <c r="AQ23" s="354"/>
    </row>
    <row r="24" spans="1:48" ht="15.75" thickTop="1">
      <c r="D24" s="223"/>
      <c r="AD24" s="15"/>
      <c r="AE24" s="15"/>
      <c r="AF24" s="15"/>
      <c r="AG24" s="15"/>
      <c r="AH24" s="15"/>
      <c r="AI24" s="15"/>
      <c r="AJ24" s="15"/>
      <c r="AK24" s="15"/>
      <c r="AL24" s="15"/>
    </row>
    <row r="25" spans="1:48">
      <c r="B25" s="15" t="s">
        <v>509</v>
      </c>
      <c r="AD25" s="15"/>
      <c r="AE25" s="15"/>
      <c r="AF25" s="15"/>
      <c r="AG25" s="15"/>
      <c r="AH25" s="15"/>
      <c r="AI25" s="15"/>
      <c r="AJ25" s="15"/>
      <c r="AK25" s="15"/>
      <c r="AL25" s="15"/>
    </row>
    <row r="26" spans="1:48">
      <c r="AD26" s="15"/>
      <c r="AE26" s="15"/>
      <c r="AF26" s="15"/>
      <c r="AG26" s="15"/>
      <c r="AH26" s="15"/>
      <c r="AI26" s="15"/>
      <c r="AJ26" s="15"/>
      <c r="AK26" s="15"/>
      <c r="AL26" s="15"/>
    </row>
    <row r="27" spans="1:48">
      <c r="AD27" s="15"/>
      <c r="AE27" s="15"/>
      <c r="AF27" s="15"/>
      <c r="AG27" s="15"/>
      <c r="AH27" s="15"/>
      <c r="AI27" s="15"/>
      <c r="AJ27" s="15"/>
      <c r="AK27" s="15"/>
      <c r="AL27" s="15"/>
    </row>
    <row r="28" spans="1:48">
      <c r="AD28" s="15"/>
      <c r="AE28" s="15"/>
      <c r="AF28" s="15"/>
      <c r="AG28" s="15"/>
      <c r="AH28" s="15"/>
      <c r="AI28" s="15"/>
      <c r="AJ28" s="15"/>
      <c r="AK28" s="15"/>
      <c r="AL28" s="15"/>
    </row>
    <row r="29" spans="1:48">
      <c r="AD29" s="15"/>
      <c r="AE29" s="15"/>
      <c r="AF29" s="15"/>
      <c r="AG29" s="15"/>
      <c r="AH29" s="15"/>
      <c r="AI29" s="15"/>
      <c r="AJ29" s="15"/>
      <c r="AK29" s="15"/>
      <c r="AL29" s="15"/>
    </row>
    <row r="30" spans="1:48">
      <c r="AD30" s="15"/>
      <c r="AE30" s="15"/>
      <c r="AF30" s="15"/>
      <c r="AG30" s="15"/>
      <c r="AH30" s="15"/>
      <c r="AI30" s="15"/>
      <c r="AJ30" s="15"/>
      <c r="AK30" s="15"/>
      <c r="AL30" s="15"/>
    </row>
    <row r="31" spans="1:48">
      <c r="AD31" s="15"/>
      <c r="AE31" s="15"/>
      <c r="AF31" s="15"/>
      <c r="AG31" s="15"/>
      <c r="AH31" s="15"/>
      <c r="AI31" s="15"/>
      <c r="AJ31" s="15"/>
      <c r="AK31" s="15"/>
      <c r="AL31" s="15"/>
    </row>
    <row r="32" spans="1:48">
      <c r="AD32" s="15"/>
      <c r="AE32" s="15"/>
      <c r="AF32" s="15"/>
      <c r="AG32" s="15"/>
      <c r="AH32" s="15"/>
      <c r="AI32" s="15"/>
      <c r="AJ32" s="15"/>
      <c r="AK32" s="15"/>
      <c r="AL32" s="15"/>
    </row>
  </sheetData>
  <autoFilter ref="A3:AN23"/>
  <mergeCells count="2">
    <mergeCell ref="A1:AN2"/>
    <mergeCell ref="A23:B23"/>
  </mergeCells>
  <printOptions horizontalCentered="1"/>
  <pageMargins left="0.31496062992125984" right="0.31496062992125984" top="0.94488188976377963"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12</vt:i4>
      </vt:variant>
      <vt:variant>
        <vt:lpstr>Περιοχές με ονόματα</vt:lpstr>
      </vt:variant>
      <vt:variant>
        <vt:i4>16</vt:i4>
      </vt:variant>
    </vt:vector>
  </HeadingPairs>
  <TitlesOfParts>
    <vt:vector size="28" baseType="lpstr">
      <vt:lpstr>ΠΙΝ1_ΑΔΙΑΘ.ΥΠΟΛΟΙΠΑ</vt:lpstr>
      <vt:lpstr>ΠΙΝ1Α ΔΡΑΣΕΙΣ ΚΟΙΝ.ΜΕΡΙΜΝΑΣ</vt:lpstr>
      <vt:lpstr>ΠΙΝ1Β ΔΡΑΣΕΙΣ_ΤΜ_ΠΟΛΙΤ_ΑΘΛ</vt:lpstr>
      <vt:lpstr>100_ΕΡΓΑ_ΠΡΟΣ_ΑΠΟΠΛΗΡΩΜΗ</vt:lpstr>
      <vt:lpstr>ΠΙΝ 2 ΚΑΠ ΟΔ. ΔΙΚΤΥΟ &amp; ΕΠΕΝΔ</vt:lpstr>
      <vt:lpstr>ΠΙΝ 3 ΣΑΕΠ_067 &amp; 0672</vt:lpstr>
      <vt:lpstr>ΠΙΝ 4 ΥΠΟΛΟΓΟΣ ΠΤΑ</vt:lpstr>
      <vt:lpstr>ΠΙΝ 5 ΙΔΙΩΤΙΚΕΣ ΕΠΕΝΔΥΣΕΙΣ</vt:lpstr>
      <vt:lpstr>ΠΙΝ 6 ΧΡΗΜΑΤΟΔΟΤΗΣΗ ΤΡΙΤΟΥΣ</vt:lpstr>
      <vt:lpstr>ΣΥΓΚΕΝΤΡΩΤΙΚΟΣ</vt:lpstr>
      <vt:lpstr>ΣΥΓΚΕΝΤΡΩΤΙΚΟΣ (2)</vt:lpstr>
      <vt:lpstr>ΣΥΓΚΕΝΤΡΩΤΙΚΟΣ (3)</vt:lpstr>
      <vt:lpstr>'100_ΕΡΓΑ_ΠΡΟΣ_ΑΠΟΠΛΗΡΩΜΗ'!Print_Area</vt:lpstr>
      <vt:lpstr>'ΠΙΝ 2 ΚΑΠ ΟΔ. ΔΙΚΤΥΟ &amp; ΕΠΕΝΔ'!Print_Area</vt:lpstr>
      <vt:lpstr>'ΠΙΝ 3 ΣΑΕΠ_067 &amp; 0672'!Print_Area</vt:lpstr>
      <vt:lpstr>'ΠΙΝ 4 ΥΠΟΛΟΓΟΣ ΠΤΑ'!Print_Area</vt:lpstr>
      <vt:lpstr>'ΠΙΝ 5 ΙΔΙΩΤΙΚΕΣ ΕΠΕΝΔΥΣΕΙΣ'!Print_Area</vt:lpstr>
      <vt:lpstr>'ΠΙΝ 6 ΧΡΗΜΑΤΟΔΟΤΗΣΗ ΤΡΙΤΟΥΣ'!Print_Area</vt:lpstr>
      <vt:lpstr>ΠΙΝ1_ΑΔΙΑΘ.ΥΠΟΛΟΙΠΑ!Print_Area</vt:lpstr>
      <vt:lpstr>'ΠΙΝ1Α ΔΡΑΣΕΙΣ ΚΟΙΝ.ΜΕΡΙΜΝΑΣ'!Print_Area</vt:lpstr>
      <vt:lpstr>'ΠΙΝ1Β ΔΡΑΣΕΙΣ_ΤΜ_ΠΟΛΙΤ_ΑΘΛ'!Print_Area</vt:lpstr>
      <vt:lpstr>'100_ΕΡΓΑ_ΠΡΟΣ_ΑΠΟΠΛΗΡΩΜΗ'!Print_Titles</vt:lpstr>
      <vt:lpstr>'ΠΙΝ 2 ΚΑΠ ΟΔ. ΔΙΚΤΥΟ &amp; ΕΠΕΝΔ'!Print_Titles</vt:lpstr>
      <vt:lpstr>'ΠΙΝ 3 ΣΑΕΠ_067 &amp; 0672'!Print_Titles</vt:lpstr>
      <vt:lpstr>'ΠΙΝ 4 ΥΠΟΛΟΓΟΣ ΠΤΑ'!Print_Titles</vt:lpstr>
      <vt:lpstr>'ΠΙΝ 5 ΙΔΙΩΤΙΚΕΣ ΕΠΕΝΔΥΣΕΙΣ'!Print_Titles</vt:lpstr>
      <vt:lpstr>'ΠΙΝ 6 ΧΡΗΜΑΤΟΔΟΤΗΣΗ ΤΡΙΤΟΥΣ'!Print_Titles</vt:lpstr>
      <vt:lpstr>ΠΙΝ1_ΑΔΙΑΘ.ΥΠΟΛΟΙΠΑ!Print_Titles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2019-11-29T09:54:46Z</cp:lastPrinted>
  <dcterms:created xsi:type="dcterms:W3CDTF">2014-06-11T07:15:49Z</dcterms:created>
  <dcterms:modified xsi:type="dcterms:W3CDTF">2020-02-17T08:34:28Z</dcterms:modified>
</cp:coreProperties>
</file>