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730" windowHeight="11760" tabRatio="937"/>
  </bookViews>
  <sheets>
    <sheet name="Π9 ΝΟΣΟΚΟΜΕΙΑ " sheetId="24" r:id="rId1"/>
  </sheets>
  <externalReferences>
    <externalReference r:id="rId2"/>
    <externalReference r:id="rId3"/>
  </externalReferences>
  <definedNames>
    <definedName name="_Order1" hidden="1">255</definedName>
    <definedName name="_xlnm.Print_Area" localSheetId="0">'Π9 ΝΟΣΟΚΟΜΕΙΑ '!$A$1:$J$284</definedName>
  </definedNames>
  <calcPr calcId="125725"/>
  <fileRecoveryPr autoRecover="0"/>
</workbook>
</file>

<file path=xl/calcChain.xml><?xml version="1.0" encoding="utf-8"?>
<calcChain xmlns="http://schemas.openxmlformats.org/spreadsheetml/2006/main">
  <c r="J61" i="24"/>
  <c r="I110"/>
  <c r="I107"/>
  <c r="I106"/>
  <c r="I94"/>
  <c r="I87"/>
  <c r="I140"/>
  <c r="I139"/>
  <c r="I129"/>
  <c r="I113" l="1"/>
  <c r="I118"/>
  <c r="I114"/>
  <c r="I115"/>
  <c r="I93" l="1"/>
  <c r="I91"/>
  <c r="I90"/>
  <c r="I88"/>
  <c r="K20"/>
  <c r="K17"/>
  <c r="K22" l="1"/>
  <c r="I108" l="1"/>
  <c r="I120"/>
  <c r="J90" l="1"/>
  <c r="J88"/>
  <c r="J139" l="1"/>
  <c r="J129"/>
  <c r="J128"/>
  <c r="J118"/>
  <c r="J115"/>
  <c r="J114"/>
  <c r="J113"/>
  <c r="J110"/>
  <c r="J109"/>
  <c r="J108"/>
  <c r="J107"/>
  <c r="J106"/>
  <c r="J105"/>
  <c r="J98"/>
  <c r="J95"/>
  <c r="J94"/>
  <c r="J92"/>
  <c r="J89"/>
  <c r="I121"/>
  <c r="I119"/>
  <c r="I112"/>
  <c r="I105"/>
  <c r="I99"/>
  <c r="I92"/>
  <c r="I89"/>
  <c r="J149" l="1"/>
  <c r="G82"/>
  <c r="G75"/>
  <c r="F47" l="1"/>
  <c r="D114" l="1"/>
  <c r="D110"/>
  <c r="D108"/>
  <c r="D91"/>
  <c r="I277" l="1"/>
  <c r="H277"/>
  <c r="G277"/>
  <c r="F277"/>
  <c r="E277"/>
  <c r="D277"/>
  <c r="J274"/>
  <c r="I274"/>
  <c r="H274"/>
  <c r="G274"/>
  <c r="F274"/>
  <c r="E274"/>
  <c r="D274"/>
  <c r="J273"/>
  <c r="I273"/>
  <c r="H273"/>
  <c r="G273"/>
  <c r="F273"/>
  <c r="E273"/>
  <c r="D273"/>
  <c r="J272"/>
  <c r="I272"/>
  <c r="G272"/>
  <c r="F272"/>
  <c r="E272"/>
  <c r="D272"/>
  <c r="J271"/>
  <c r="I271"/>
  <c r="H271"/>
  <c r="G271"/>
  <c r="F271"/>
  <c r="E271"/>
  <c r="D271"/>
  <c r="J270"/>
  <c r="I270"/>
  <c r="H270"/>
  <c r="G270"/>
  <c r="F270"/>
  <c r="E270"/>
  <c r="D270"/>
  <c r="J269"/>
  <c r="I269"/>
  <c r="H269"/>
  <c r="G269"/>
  <c r="F269"/>
  <c r="E269"/>
  <c r="D269"/>
  <c r="J268"/>
  <c r="I268"/>
  <c r="H268"/>
  <c r="G268"/>
  <c r="F268"/>
  <c r="E268"/>
  <c r="D268"/>
  <c r="J267"/>
  <c r="I267"/>
  <c r="H267"/>
  <c r="G267"/>
  <c r="F267"/>
  <c r="E267"/>
  <c r="D267"/>
  <c r="J266"/>
  <c r="I266"/>
  <c r="H266"/>
  <c r="G266"/>
  <c r="F266"/>
  <c r="E266"/>
  <c r="D266"/>
  <c r="J265"/>
  <c r="I265"/>
  <c r="H265"/>
  <c r="G265"/>
  <c r="F265"/>
  <c r="E265"/>
  <c r="D265"/>
  <c r="J264"/>
  <c r="I264"/>
  <c r="I279" s="1"/>
  <c r="H264"/>
  <c r="G264"/>
  <c r="F264"/>
  <c r="E264"/>
  <c r="E279" s="1"/>
  <c r="D264"/>
  <c r="I260"/>
  <c r="H260"/>
  <c r="G260"/>
  <c r="F260"/>
  <c r="E260"/>
  <c r="D260"/>
  <c r="I259"/>
  <c r="H259"/>
  <c r="G259"/>
  <c r="F259"/>
  <c r="E259"/>
  <c r="D259"/>
  <c r="I258"/>
  <c r="H258"/>
  <c r="G258"/>
  <c r="F258"/>
  <c r="E258"/>
  <c r="D258"/>
  <c r="I257"/>
  <c r="H257"/>
  <c r="G257"/>
  <c r="F257"/>
  <c r="E257"/>
  <c r="D257"/>
  <c r="I256"/>
  <c r="H256"/>
  <c r="G256"/>
  <c r="F256"/>
  <c r="E256"/>
  <c r="D256"/>
  <c r="I255"/>
  <c r="H255"/>
  <c r="G255"/>
  <c r="F255"/>
  <c r="E255"/>
  <c r="D255"/>
  <c r="I254"/>
  <c r="H254"/>
  <c r="G254"/>
  <c r="F254"/>
  <c r="E254"/>
  <c r="D254"/>
  <c r="I253"/>
  <c r="H253"/>
  <c r="G253"/>
  <c r="F253"/>
  <c r="E253"/>
  <c r="D253"/>
  <c r="I252"/>
  <c r="H252"/>
  <c r="G252"/>
  <c r="F252"/>
  <c r="E252"/>
  <c r="D252"/>
  <c r="J250"/>
  <c r="I250"/>
  <c r="H250"/>
  <c r="G250"/>
  <c r="F250"/>
  <c r="E250"/>
  <c r="D250"/>
  <c r="I224"/>
  <c r="H224"/>
  <c r="D224"/>
  <c r="J219"/>
  <c r="I219"/>
  <c r="H219"/>
  <c r="G219"/>
  <c r="F219"/>
  <c r="E219"/>
  <c r="D219"/>
  <c r="J218"/>
  <c r="I218"/>
  <c r="H218"/>
  <c r="G218"/>
  <c r="F218"/>
  <c r="E218"/>
  <c r="D218"/>
  <c r="J217"/>
  <c r="I217"/>
  <c r="H217"/>
  <c r="G217"/>
  <c r="F217"/>
  <c r="E217"/>
  <c r="D217"/>
  <c r="J216"/>
  <c r="I216"/>
  <c r="H216"/>
  <c r="G216"/>
  <c r="F216"/>
  <c r="E216"/>
  <c r="D216"/>
  <c r="J215"/>
  <c r="I214"/>
  <c r="H214"/>
  <c r="G214"/>
  <c r="F214"/>
  <c r="E214"/>
  <c r="D214"/>
  <c r="J213"/>
  <c r="I213"/>
  <c r="G213"/>
  <c r="F213"/>
  <c r="E213"/>
  <c r="D213"/>
  <c r="J212"/>
  <c r="I212"/>
  <c r="H212"/>
  <c r="G212"/>
  <c r="F212"/>
  <c r="E212"/>
  <c r="D212"/>
  <c r="J211"/>
  <c r="I211"/>
  <c r="H211"/>
  <c r="G211"/>
  <c r="F211"/>
  <c r="E211"/>
  <c r="D211"/>
  <c r="J210"/>
  <c r="I210"/>
  <c r="H210"/>
  <c r="G210"/>
  <c r="F210"/>
  <c r="E210"/>
  <c r="D210"/>
  <c r="I208"/>
  <c r="H208"/>
  <c r="G208"/>
  <c r="F208"/>
  <c r="E208"/>
  <c r="D208"/>
  <c r="I207"/>
  <c r="H207"/>
  <c r="G207"/>
  <c r="F207"/>
  <c r="E207"/>
  <c r="D207"/>
  <c r="I205"/>
  <c r="H205"/>
  <c r="G205"/>
  <c r="F205"/>
  <c r="E205"/>
  <c r="D205"/>
  <c r="I204"/>
  <c r="H204"/>
  <c r="G204"/>
  <c r="F204"/>
  <c r="E204"/>
  <c r="D204"/>
  <c r="I203"/>
  <c r="H203"/>
  <c r="G203"/>
  <c r="F203"/>
  <c r="E203"/>
  <c r="D203"/>
  <c r="I202"/>
  <c r="H202"/>
  <c r="G202"/>
  <c r="F202"/>
  <c r="E202"/>
  <c r="D202"/>
  <c r="I201"/>
  <c r="H201"/>
  <c r="G201"/>
  <c r="F201"/>
  <c r="E201"/>
  <c r="D201"/>
  <c r="I200"/>
  <c r="H200"/>
  <c r="G200"/>
  <c r="F200"/>
  <c r="E200"/>
  <c r="D200"/>
  <c r="I199"/>
  <c r="H199"/>
  <c r="G199"/>
  <c r="F199"/>
  <c r="E199"/>
  <c r="D199"/>
  <c r="H182"/>
  <c r="G182"/>
  <c r="E182"/>
  <c r="D182"/>
  <c r="H177"/>
  <c r="G177"/>
  <c r="E177"/>
  <c r="D177"/>
  <c r="H174"/>
  <c r="G174"/>
  <c r="E174"/>
  <c r="D174"/>
  <c r="H171"/>
  <c r="G171"/>
  <c r="E171"/>
  <c r="D171"/>
  <c r="H168"/>
  <c r="G168"/>
  <c r="G167" s="1"/>
  <c r="E168"/>
  <c r="D168"/>
  <c r="D160"/>
  <c r="D223" s="1"/>
  <c r="I158"/>
  <c r="I160" s="1"/>
  <c r="I223" s="1"/>
  <c r="H158"/>
  <c r="H160" s="1"/>
  <c r="H223" s="1"/>
  <c r="I149"/>
  <c r="G149"/>
  <c r="G152" s="1"/>
  <c r="F149"/>
  <c r="E149"/>
  <c r="D149"/>
  <c r="I82"/>
  <c r="H82"/>
  <c r="F82"/>
  <c r="E82"/>
  <c r="D82"/>
  <c r="D167" l="1"/>
  <c r="J262"/>
  <c r="E151"/>
  <c r="F206"/>
  <c r="F198" s="1"/>
  <c r="I152"/>
  <c r="I163" s="1"/>
  <c r="I151"/>
  <c r="J214"/>
  <c r="J209" s="1"/>
  <c r="J220" s="1"/>
  <c r="I215"/>
  <c r="I209" s="1"/>
  <c r="I206"/>
  <c r="I198" s="1"/>
  <c r="I251"/>
  <c r="I278" s="1"/>
  <c r="H262"/>
  <c r="H206"/>
  <c r="H198" s="1"/>
  <c r="H251"/>
  <c r="G215"/>
  <c r="G209" s="1"/>
  <c r="G251"/>
  <c r="G278" s="1"/>
  <c r="G206"/>
  <c r="G198" s="1"/>
  <c r="G279"/>
  <c r="H167"/>
  <c r="F262"/>
  <c r="F261" s="1"/>
  <c r="F280" s="1"/>
  <c r="F152"/>
  <c r="F251"/>
  <c r="F278" s="1"/>
  <c r="E215"/>
  <c r="E209" s="1"/>
  <c r="E206"/>
  <c r="E198" s="1"/>
  <c r="E251"/>
  <c r="E278" s="1"/>
  <c r="E167"/>
  <c r="D262"/>
  <c r="D261" s="1"/>
  <c r="D280" s="1"/>
  <c r="D152"/>
  <c r="D163" s="1"/>
  <c r="D206"/>
  <c r="D198" s="1"/>
  <c r="D251"/>
  <c r="D278" s="1"/>
  <c r="G151"/>
  <c r="E152"/>
  <c r="D279"/>
  <c r="F279"/>
  <c r="H279"/>
  <c r="D215"/>
  <c r="D209" s="1"/>
  <c r="F215"/>
  <c r="F209" s="1"/>
  <c r="H215"/>
  <c r="J261"/>
  <c r="D151"/>
  <c r="F151"/>
  <c r="E262"/>
  <c r="E261" s="1"/>
  <c r="E280" s="1"/>
  <c r="G262"/>
  <c r="G261" s="1"/>
  <c r="G280" s="1"/>
  <c r="I262"/>
  <c r="I261" s="1"/>
  <c r="I280" s="1"/>
  <c r="I221" l="1"/>
  <c r="I225" s="1"/>
  <c r="I281"/>
  <c r="I283" s="1"/>
  <c r="H278"/>
  <c r="G276"/>
  <c r="G221"/>
  <c r="G281"/>
  <c r="F221"/>
  <c r="F281"/>
  <c r="F276"/>
  <c r="E221"/>
  <c r="E281"/>
  <c r="D221"/>
  <c r="D225" s="1"/>
  <c r="D281"/>
  <c r="D283" s="1"/>
  <c r="D276"/>
  <c r="E276"/>
  <c r="I276"/>
  <c r="H149"/>
  <c r="H151" s="1"/>
  <c r="H272"/>
  <c r="H261" s="1"/>
  <c r="H213"/>
  <c r="H209" s="1"/>
  <c r="H221" s="1"/>
  <c r="H225" s="1"/>
  <c r="H276" l="1"/>
  <c r="H280"/>
  <c r="H281" s="1"/>
  <c r="H283" s="1"/>
  <c r="H152"/>
  <c r="H163" s="1"/>
</calcChain>
</file>

<file path=xl/sharedStrings.xml><?xml version="1.0" encoding="utf-8"?>
<sst xmlns="http://schemas.openxmlformats.org/spreadsheetml/2006/main" count="454" uniqueCount="386">
  <si>
    <t>Τόκοι</t>
  </si>
  <si>
    <t>ΕΣΟΔΑ</t>
  </si>
  <si>
    <t>Λοιπά έσοδα</t>
  </si>
  <si>
    <t>ΕΞΟΔΑ</t>
  </si>
  <si>
    <t>Δαπάνες για επενδύσεις</t>
  </si>
  <si>
    <t>Λοιπά έξοδα</t>
  </si>
  <si>
    <t>Απλήρωτες υποχρεώσεις σε φορείς εκτός της Γενικής Κυβέρνησης</t>
  </si>
  <si>
    <t>2018 (εκτίμηση)</t>
  </si>
  <si>
    <t>2019 (πρόβλεψη)</t>
  </si>
  <si>
    <t>1. Ύψος Απλήρωτων υποχρεώσεων σε φορείς εκτός Γενικής Κυβέρνησης στην αρχη του έτους*</t>
  </si>
  <si>
    <t>2. Ύψος Απλήρωτων υποχρεώσεων σε φορείς εκτός Γενικής Κυβέρνησης στο τέλος του έτους</t>
  </si>
  <si>
    <t>* Είναι το υπόλοιπο των απλήρωτων υποχρεώσεων σε φορείς εκτός Γεν. Κυβέρνησης την 31-12 του προηγούμενου έτους</t>
  </si>
  <si>
    <t xml:space="preserve">ΚΑΤΑΠΤΩΣΕΙΣ ΕΓΓΥΗΣΕΩΝ </t>
  </si>
  <si>
    <t>ΣΤΟΙΧΕΙΑ ΙΣΟΛΟΓΙΣΜΟΥ</t>
  </si>
  <si>
    <t>31/12/2018 (εκτίμηση)</t>
  </si>
  <si>
    <t>Διαθέσιμα (α+β+γ)</t>
  </si>
  <si>
    <t>α) Ταμείο (μετρητά και επιταγές)</t>
  </si>
  <si>
    <t>β) Καταθέσεις στη Τράπεζα της Ελλάδος</t>
  </si>
  <si>
    <t>γ) Καταθέσεις στις λοιπές τράπεζες</t>
  </si>
  <si>
    <t>Χρεόγραφα (α+β+γ)</t>
  </si>
  <si>
    <t>α) Τίτλοι Ελληνικού Δημοσίου (έντοκα γραμμάτια και ομόλογα)</t>
  </si>
  <si>
    <t>β) Λοιπά ομόλογα (ομόλογα εταιρειών, τραπεζών, κλπ)</t>
  </si>
  <si>
    <t>γ) Μετοχές - λοιπές συμμετοχές - μερίδια αμοιβαίων κεφαλαίων</t>
  </si>
  <si>
    <t xml:space="preserve">Δάνεια προς τρίτους </t>
  </si>
  <si>
    <t>Δάνεια από πιστωτικά ιδρύματα και Οργανισμούς</t>
  </si>
  <si>
    <t>α) Δάνεια εσωτερικού</t>
  </si>
  <si>
    <t>β) Δάνεια εξωτερικού</t>
  </si>
  <si>
    <t>ΕΠΩΝΥΜΙΑ ΝΠΔΔ</t>
  </si>
  <si>
    <t>ΑΦΜ</t>
  </si>
  <si>
    <t>ΗΛΕΚ/ΚΟ ΤΑΧΥΔΡΟΜEΙΟ</t>
  </si>
  <si>
    <t>ΤΗΛΕΦΩΝΟ ΕΠΙΚΟΙΝΩΝΙΑΣ</t>
  </si>
  <si>
    <t>ΕΠΟΠΤΕΥOΝ ΥΠΟΥΡΓΕΙΟ</t>
  </si>
  <si>
    <t>ποσά σε ευρώ (χωρίς δεκαδικά)</t>
  </si>
  <si>
    <t>ΚΩΔΙΚΟΣ</t>
  </si>
  <si>
    <t>ΠΕΡΙΓΡΑΦΗ</t>
  </si>
  <si>
    <t>ΑΠΟΛΟΓΙΣΜΟΣ 2017</t>
  </si>
  <si>
    <t>ΑΡΧΙΚΟΣ ΠΡΟΫΠΟΛΟΓΙΣΜΟΣ 2018</t>
  </si>
  <si>
    <t>ΔΙΑΜΟΡΦΩΣΗ 2018 (αρχικός Π/Υ + τροποποιήσεις)</t>
  </si>
  <si>
    <t>ΕΚΤΕΛΕΣΗ                      Α' ΕΞΑΜΗΝΟΥ ΠΡΟΫΠΟΛΟΓΙΣΜΟΥ  2018</t>
  </si>
  <si>
    <t>ΕΚΤΙΜΗΣΕΙΣ ΠΡΑΓΜΑΤΟΠΟΙΗΣΕΩΝ ΔΩΔΕΚΑΜΗΝΟΥ        2018</t>
  </si>
  <si>
    <t>ΠΡΟΫΠΟΛΟΓΙΣΜΟΣ 2019</t>
  </si>
  <si>
    <t>ΕΠΙΧΟΡΗΓΗΣΕΙΣ</t>
  </si>
  <si>
    <t>ΦΟΡΟΙ – ΤΕΛΗ ΚΑΙ ΔΙΚΑΙΩΜΑΤΑ ΥΠΕΡ Ν.Π.Δ.Δ.</t>
  </si>
  <si>
    <t>Φόροι</t>
  </si>
  <si>
    <t>2210+2220</t>
  </si>
  <si>
    <t>Εισφορές εργοδότη</t>
  </si>
  <si>
    <t>2230+2240</t>
  </si>
  <si>
    <t>Eισφορές ασφαλισμένων</t>
  </si>
  <si>
    <t>ΕΣΟΔΑ ΑΠΟ ΤΗΝ ΕΠΙΧΕΙΡΗΜΑΤΙΚΗ ΔΡΑΣΤΗΡΙΟΤΗΤΑ ΤΟΥ Ν.Π.Δ.Δ.</t>
  </si>
  <si>
    <t>Έσοδα από εκποίηση κ.λπ. κινητών αξιών.</t>
  </si>
  <si>
    <t>Εκ των οποίων Έσοδα από εκποίηση τίτλων ελλην.δημοσίου (έντοκα γραμμάτια και ομόλογα)</t>
  </si>
  <si>
    <t>Έσοδα από εκποίηση μετοχών, λοιπών συμμετοχών και αμοιβαίων κεφαλαίων</t>
  </si>
  <si>
    <t>Έσοδα από εκποίηση λοιπών κινητών αξιών (ομόλογα εταιρειών, τραπεζών κλπ)</t>
  </si>
  <si>
    <t>Τόκοι κεφαλαίων</t>
  </si>
  <si>
    <t>Έκτακτη επιχορήγηση για την εξόφληση των ληξιπρόθεσμων υποχρεώσεων και των εκκρεμών αιτήσεων συνταξιοδότησης</t>
  </si>
  <si>
    <t>Έσοδα προερχόμενα από συναφθέντα δάνεια</t>
  </si>
  <si>
    <t>Έσοδα προερχόμενα από την επιστροφή δανείων που χορηγήθηκαν</t>
  </si>
  <si>
    <t>ΕΣΟΔΑ ΠΑΡΕΛΘΟΝΤΩΝ ΕΤΩΝ.</t>
  </si>
  <si>
    <t>Έσοδα προερχόμενα από επιστροφή χορηγηθέντων δανείων</t>
  </si>
  <si>
    <t>9100+9200</t>
  </si>
  <si>
    <t>9300+9400</t>
  </si>
  <si>
    <t>9500+9600</t>
  </si>
  <si>
    <t>Επιχορηγήσεις από τον προϋπολογισμό Ν.Π.Δ.Δ., Οργανισμών ή Ειδικών Λογαριασμών.</t>
  </si>
  <si>
    <t>0100+0200</t>
  </si>
  <si>
    <t>Εργοδοτικές εισφορές για την κοινωνική ασφάλιση.</t>
  </si>
  <si>
    <t>Παροχές κύριας ασφάλισης</t>
  </si>
  <si>
    <t>Παροχές επικουρικής ασφάλισης</t>
  </si>
  <si>
    <t>Παροχές ασθένειας σε είδος</t>
  </si>
  <si>
    <t>Παροχές ασθένειας σε χρήμα</t>
  </si>
  <si>
    <t>9140+9150</t>
  </si>
  <si>
    <t>Προμήθεια μηχανικού και λοιπού κεφαλαιουχικού εξοπλισμού και μεταφορικών μέσων</t>
  </si>
  <si>
    <t>9210+9220</t>
  </si>
  <si>
    <t>9340+9350</t>
  </si>
  <si>
    <t>9410+9420</t>
  </si>
  <si>
    <t>Εκ των οποίων τίτλοι ελλην.δημοσίου (έντοκα γραμμάτια και ομόλογα)</t>
  </si>
  <si>
    <t>μετοχές, λοιπές συμμετοχές και αμοιβαία κεφάλαια</t>
  </si>
  <si>
    <t>λοιπές κινητές αξίες (ομόλογα εταιρειών, τραπεζών κλπ)</t>
  </si>
  <si>
    <t>ΤΑΜΕΙΑΚΟ ΑΠΟΤΕΛΕΣΜΑ</t>
  </si>
  <si>
    <r>
      <t>* ΣΥΝΟΛΟ ΕΣΟΔΩΝ εκτός 3350,6435, 7000, 8435, 8700, 9700</t>
    </r>
    <r>
      <rPr>
        <b/>
        <sz val="10"/>
        <color indexed="8"/>
        <rFont val="Arial"/>
        <family val="2"/>
        <charset val="161"/>
      </rPr>
      <t xml:space="preserve"> ΜΕΙΟΝ</t>
    </r>
    <r>
      <rPr>
        <sz val="10"/>
        <color indexed="8"/>
        <rFont val="Arial"/>
        <family val="2"/>
        <charset val="161"/>
      </rPr>
      <t xml:space="preserve"> ΣΥΝΟΛΟ ΕΞΟΔΩΝ εκτός 6120,6200, 9850            </t>
    </r>
  </si>
  <si>
    <t>Πληροφοριακό στοιχείο</t>
  </si>
  <si>
    <t>Εξόφληση ληξιπρόθεσμων οφειλών από την ειδική επιχορήγηση για την εξόφληση των ληξιπρόθεσμων υποχρεώσεων (δεν συμπληρώνεται ποσό στο πεδίο του προϋπολογισμού του έτους 2019)</t>
  </si>
  <si>
    <t xml:space="preserve">         Από πόρους του ΠΔΕ</t>
  </si>
  <si>
    <t xml:space="preserve">         Από λοιπούς πόρους</t>
  </si>
  <si>
    <t>Ημερομηνία</t>
  </si>
  <si>
    <t>ο υπεύθυνος υπάλληλος</t>
  </si>
  <si>
    <t xml:space="preserve">ο προϊστάμενος Οικονομικής Υπηρεσίας </t>
  </si>
  <si>
    <t>ο Πρόεδρος / Διοικητής</t>
  </si>
  <si>
    <t>(Δεν συμπληρώνεται. Υπολογίζεται αυτόματα)</t>
  </si>
  <si>
    <t>ΕΣΟΔΑ - ΕΞΟΔΑ (εκτός Χρηματοοικονομικών Συναλλαγών)</t>
  </si>
  <si>
    <t>Επιχορηγήσεις από ΠΔΕ</t>
  </si>
  <si>
    <t>Έκθεση σε περίπτωση συνολικής απόκλισης (άνω του 5%) του προϋπολογισμού οικ. έτους 2019  σε σχέση με τον απολογισμό του οικ. έτους 2017</t>
  </si>
  <si>
    <t>Ο Προϊστάμενος Οικονομικής Υπηρεσίας</t>
  </si>
  <si>
    <t>Έσοδα από Προσόδους Κινητών Αξιών</t>
  </si>
  <si>
    <t>Φαρμακευτική δαπάνη</t>
  </si>
  <si>
    <t>Αποδόσεις εσόδων που εισπράχθηκαν υπέρ τρίτων</t>
  </si>
  <si>
    <t>3. Μεταβολή Απλήρωτων υποχρεώσεων σε φορείς εκτός Γενικής Κυβέρνησης (1-2)</t>
  </si>
  <si>
    <t>ΔΗΜΟΣΙΟΝΟΜΙΚΟ ΑΠΟΤΕΛΕΣΜΑ</t>
  </si>
  <si>
    <t>Μεταβολή Απλήρωτων υποχρεώσεων σε φορείς εκτός Γενικής Κυβέρνησης (1-2)</t>
  </si>
  <si>
    <t>Έσοδα</t>
  </si>
  <si>
    <t>Μεταβιβάσεις από τακτικό προϋπολογισμό</t>
  </si>
  <si>
    <t>Έξοδα</t>
  </si>
  <si>
    <t>Δαπάνες προσωπικού</t>
  </si>
  <si>
    <r>
      <t xml:space="preserve">ΠΙΝΑΚΑΣ 9 </t>
    </r>
    <r>
      <rPr>
        <sz val="14"/>
        <rFont val="Arial"/>
        <family val="2"/>
        <charset val="161"/>
      </rPr>
      <t>Έσοδα-έξοδα Νοσοκομείων που εφαρμόζουν την κωδική κατάταξη εσόδων-εξόδων ΝΠΔΔ</t>
    </r>
  </si>
  <si>
    <t>MD_NF_IN_00000</t>
  </si>
  <si>
    <t>MD_NF_IN_00100</t>
  </si>
  <si>
    <t>30S0112</t>
  </si>
  <si>
    <t>Επιχορηγήσεις για δαπάνες λειτουργίας</t>
  </si>
  <si>
    <t>30S0115</t>
  </si>
  <si>
    <t>Επιχορηγήσεις για αποζημίωση εφημεριών</t>
  </si>
  <si>
    <t>30S0116</t>
  </si>
  <si>
    <t>Επιχορηγήσεις για αποζημίωση υπερωριών, εργασία κατά τις εξαιρέσιμες ημέρες και νυχτερινές ώρες</t>
  </si>
  <si>
    <t>30S0117</t>
  </si>
  <si>
    <t>Επιχορηγήσεις για αποζημίωση εφημεριών παρελθόντων ετών</t>
  </si>
  <si>
    <t>30S0118</t>
  </si>
  <si>
    <t>Επιχορηγήσεις για αποζημίωση υπερωριών, εργασία κατά τις εξαιρέσιμες ημέρες και νυχτερινές ώρες παρελθόντων ετών</t>
  </si>
  <si>
    <t>MD_NF_IN_01000</t>
  </si>
  <si>
    <t>MD_NF_IN_01100</t>
  </si>
  <si>
    <t>MD_NF_IN_01200</t>
  </si>
  <si>
    <t>Έσοδα από τέλη και δικαιώματα</t>
  </si>
  <si>
    <t>MD_NF_IN_02000</t>
  </si>
  <si>
    <t>MD_NF_IN_02110</t>
  </si>
  <si>
    <t>MD_NF_IN_02120</t>
  </si>
  <si>
    <t>MD_NF_IN_03000</t>
  </si>
  <si>
    <t>MD_NF_IN_03110</t>
  </si>
  <si>
    <t>3110+3120+3130</t>
  </si>
  <si>
    <t>Έσοδα από προσφορά υγιεινομικών υπηρεσιων προερχόμενα από Κράτος, ΝΠΔΔ, Κοιν. Ασφάλιση</t>
  </si>
  <si>
    <t>MD_NF_IN_03140</t>
  </si>
  <si>
    <t>3111+3121+3131</t>
  </si>
  <si>
    <t xml:space="preserve">Νοσηλεία σε φάρμακα </t>
  </si>
  <si>
    <t>30S3144</t>
  </si>
  <si>
    <t>3113+3123+3133</t>
  </si>
  <si>
    <t xml:space="preserve">Νοσηλεία σε ιατρική περίθαλψη </t>
  </si>
  <si>
    <t>30S3149</t>
  </si>
  <si>
    <t>3112+3122+3132</t>
  </si>
  <si>
    <t>Νοσηλεία σε διατροφή</t>
  </si>
  <si>
    <t>MD_FI_IN_03350</t>
  </si>
  <si>
    <t xml:space="preserve">Έσοδα από προσφορά υγειονομικών υπηρεσιών προερχόμενα από πληρωμές ιδιωτών </t>
  </si>
  <si>
    <t>MD_NF_IN_03400</t>
  </si>
  <si>
    <t>MD_NF_IN_03510</t>
  </si>
  <si>
    <t xml:space="preserve">Έσοδα από τη λειτουργία των απογευματινών ιατρείων </t>
  </si>
  <si>
    <t>MD_NF_IN_03520</t>
  </si>
  <si>
    <t xml:space="preserve">Λοιπά έσοδα από προσφορά υγειονομικών υπηρεσιών προερχόμενα από πληρωμές ιδιωτών </t>
  </si>
  <si>
    <t>MD_NF_IN_03900</t>
  </si>
  <si>
    <t>MD_NF_IN_04000</t>
  </si>
  <si>
    <t>MD_NF_IN_05000</t>
  </si>
  <si>
    <t>MD_NF_IN_05100</t>
  </si>
  <si>
    <t>MD_NF_IN_05200</t>
  </si>
  <si>
    <t xml:space="preserve">Έσοδα από εκμίσθωση κινητής ή ακίνητης  περιουσίας </t>
  </si>
  <si>
    <t>MD_NF_IN_05400</t>
  </si>
  <si>
    <t>MD_NF_IN_05500</t>
  </si>
  <si>
    <t>MD_NF_IN_05600</t>
  </si>
  <si>
    <t>Λοιπά έσοδα από την επιχειρηματική δράση του Ν.Π.Δ.Δ.</t>
  </si>
  <si>
    <t>MD_NF_IN_06000</t>
  </si>
  <si>
    <t>MD_NF_IN_06100</t>
  </si>
  <si>
    <t>MD_NF_IN_06110</t>
  </si>
  <si>
    <t>Απολήψεις για έξοδα που έγιναν</t>
  </si>
  <si>
    <t>30S6118</t>
  </si>
  <si>
    <t>Έσοδα υπέρ Δημοσίου και Τρίτων</t>
  </si>
  <si>
    <t>MD_FI_IN_06435</t>
  </si>
  <si>
    <t>Έσοδα από δωρεές, κληρονομιές, κληροδοσίες</t>
  </si>
  <si>
    <t>MD_NF_IN_06451</t>
  </si>
  <si>
    <t xml:space="preserve">Επιτροφές χρημάτων </t>
  </si>
  <si>
    <t>MD_FI_IN_07000</t>
  </si>
  <si>
    <t>Έσοδα από λοιπές περιπτώσεις</t>
  </si>
  <si>
    <t>Έσοδα από μηχανισμό clawback</t>
  </si>
  <si>
    <t>MD_FI_IN_07100</t>
  </si>
  <si>
    <t>MD_FI_IN_07200</t>
  </si>
  <si>
    <t>MD_NF_IN_08000</t>
  </si>
  <si>
    <t>MD_NF_IN_08100</t>
  </si>
  <si>
    <t>MD_NF_IN_08110</t>
  </si>
  <si>
    <t>MD_NF_IN_08400</t>
  </si>
  <si>
    <t>MD_NF_IN_08410</t>
  </si>
  <si>
    <t>MD_FI_IN_08435</t>
  </si>
  <si>
    <t>MD_NF_IN_08451</t>
  </si>
  <si>
    <t>MD_FI_IN_08700</t>
  </si>
  <si>
    <t>MD_FI_IN_08710</t>
  </si>
  <si>
    <t>MD_FI_IN_08720</t>
  </si>
  <si>
    <t>MD_NF_IN_09000</t>
  </si>
  <si>
    <t>MD_NF_IN_09100</t>
  </si>
  <si>
    <t>MD_NF_IN_09300</t>
  </si>
  <si>
    <t>MD_NF_IN_09500</t>
  </si>
  <si>
    <t xml:space="preserve">Έσοδα από την επιχειρηματική δραστηριότητα του ΝΠΔΔ </t>
  </si>
  <si>
    <t>MD_FI_IN_09700</t>
  </si>
  <si>
    <t>Έσοδα από προσφορά υπηρεσιών</t>
  </si>
  <si>
    <t>8411+8412+8413</t>
  </si>
  <si>
    <t>Έσοδα από προσφορά υγειονομική υπηρεσιών προερχόμενα από πληρωμές του Κράτους, ΝΠΔΔ, Κοινωνική Ασφάλιση</t>
  </si>
  <si>
    <t>MD_NF_IN_09900</t>
  </si>
  <si>
    <t>Διάφορα έσοδα</t>
  </si>
  <si>
    <t>Έσοδα από δάνεια</t>
  </si>
  <si>
    <t>MD_NF_EX_10000</t>
  </si>
  <si>
    <t>MD_NF_EX_10200</t>
  </si>
  <si>
    <t>30C0269</t>
  </si>
  <si>
    <t>30C0277</t>
  </si>
  <si>
    <t>MD_NF_EX_10400</t>
  </si>
  <si>
    <t>MD_NF_EX_10410</t>
  </si>
  <si>
    <t>Έσοδα από δάνεια που χορηγήθηκαν για επενδύσεις (Παθητικό)</t>
  </si>
  <si>
    <t>30C0413</t>
  </si>
  <si>
    <t>30C0418</t>
  </si>
  <si>
    <t>ΣΥΝΟΛΟ ΕΣΟΔΩΝ (0000+1000+2000+3000+4000+6000+7000+8000+9000)</t>
  </si>
  <si>
    <t>30C0419</t>
  </si>
  <si>
    <t>MD_NF_EX_10550</t>
  </si>
  <si>
    <t>MD_NF_EX_10600</t>
  </si>
  <si>
    <t>MD_NF_EX_10610</t>
  </si>
  <si>
    <t>MD_NF_EX_10620</t>
  </si>
  <si>
    <t>MD_NF_EX_10670</t>
  </si>
  <si>
    <t>Βασικός μισθός</t>
  </si>
  <si>
    <t>Πρόσθετες παροχές υπαλλήλων</t>
  </si>
  <si>
    <t>MD_NF_EX_10680</t>
  </si>
  <si>
    <t>0261+0263</t>
  </si>
  <si>
    <t>Αποζημίωση για υπερωριακή εργασία, εργασία κατά τις εξαιρέσιμες ημέρες και νυκτερινές ώρες</t>
  </si>
  <si>
    <t>MD_NF_EX_10700</t>
  </si>
  <si>
    <t xml:space="preserve">Λοιπές πρόσθετες παροχές (πρόσθετες εφημερίες) </t>
  </si>
  <si>
    <t>MD_NF_EX_10800</t>
  </si>
  <si>
    <t>Αποζημίωση εφημεριών</t>
  </si>
  <si>
    <t>MD_NF_EX_10810</t>
  </si>
  <si>
    <t>Αμοιβές όσων εκτελούν ειδικές υπηρεσίες</t>
  </si>
  <si>
    <t>Με την ιδιότητα των ελεύθερων επαγγελματιών</t>
  </si>
  <si>
    <t>30C0842</t>
  </si>
  <si>
    <t>Αμοιβές υγειονομικών που εκτελούν ειδικές υπηρεσίες με την ιδιότητα του ελεύθερου επαγγελματία</t>
  </si>
  <si>
    <t xml:space="preserve">Ειδικές αμοιβές Πανεπιστημιακών ιατρών των νοσοκομείων του Ε.Σ.Υ. ή των Α.Ε.Ι. </t>
  </si>
  <si>
    <t>MD_NF_EX_10900</t>
  </si>
  <si>
    <t>Αμοιβές λοιπών που εκτελούν ειδικές υπηρεσίες με την ιδιότητα του ελεύθερου επαγγελματία</t>
  </si>
  <si>
    <t>MD_NF_EX_11000</t>
  </si>
  <si>
    <t>Ασφαλιστικές παροχές</t>
  </si>
  <si>
    <t>30C1312</t>
  </si>
  <si>
    <t>30C1313</t>
  </si>
  <si>
    <t>MD_NF_EX_12000</t>
  </si>
  <si>
    <t>MD_NF_EX_13000</t>
  </si>
  <si>
    <t>Πληρωμές για μετακίνηση υπαλλήλων ή μη</t>
  </si>
  <si>
    <t>MD_NF_EX_13300</t>
  </si>
  <si>
    <t>Πληρωμές για μη προσωπικές εργασίες</t>
  </si>
  <si>
    <t>MD_NF_EX_14000</t>
  </si>
  <si>
    <t>Μισθώματα</t>
  </si>
  <si>
    <t>MD_NF_EX_16000</t>
  </si>
  <si>
    <t>0831+0832+0841</t>
  </si>
  <si>
    <t>Ταχυδρομικά, τηλεφωνικά τέλη, ύδρευση</t>
  </si>
  <si>
    <t>MD_NF_EX_16100</t>
  </si>
  <si>
    <t xml:space="preserve">Φωτισμός,κίνηση και θέρμανση (με ηλεκτρισμό, φωταέριο και λοιπές πηγές ενέργειας)  </t>
  </si>
  <si>
    <t>0860+0870+0880</t>
  </si>
  <si>
    <t>MD_NF_EX_16110</t>
  </si>
  <si>
    <t>0893+0894</t>
  </si>
  <si>
    <t>Εκτέλεση δικαστικών αποφάσεων, δικαστικά έξοδα</t>
  </si>
  <si>
    <t>MD_FI_EX_16120</t>
  </si>
  <si>
    <t>Φόροι-Τέλη-Έξοδα βεβαίωσης και είσπραξης εσόδων</t>
  </si>
  <si>
    <t>MD_FI_EX_16200</t>
  </si>
  <si>
    <t>MD_NF_EX_17000</t>
  </si>
  <si>
    <t>1311+1741</t>
  </si>
  <si>
    <t>Προμήθεια υγειονομικού υλικού</t>
  </si>
  <si>
    <t>MD_NF_EX_19000</t>
  </si>
  <si>
    <t>Προμήθεια φαρμακευτικού υλικού</t>
  </si>
  <si>
    <t>MD_NF_EX_19100</t>
  </si>
  <si>
    <t>Προμήθεια ορθοπεδικού υλικού</t>
  </si>
  <si>
    <t>Προήθεια υλικού αιμοδοσίας</t>
  </si>
  <si>
    <t>MD_NF_EX_19300</t>
  </si>
  <si>
    <t xml:space="preserve">Προήθεια λοιπού χημικού υλικού </t>
  </si>
  <si>
    <t>MD_NF_EX_19700</t>
  </si>
  <si>
    <t>MD_FI_EX_19850</t>
  </si>
  <si>
    <t>MD_NF_EX_19900</t>
  </si>
  <si>
    <t>MD_NF_EX_APOTH</t>
  </si>
  <si>
    <t>Επενδύσεις εκτελούμενες μέσω του Π/Υ άλλων ΝΠΔΔ, Οργανισμών ή Ειδικών Λογαριασμών</t>
  </si>
  <si>
    <t>9540+9550</t>
  </si>
  <si>
    <t>9610+9620</t>
  </si>
  <si>
    <t>Επενδύσεις εκτελούμενες από τα έσοδα των Ν.Π.Δ.Δ.</t>
  </si>
  <si>
    <t>9740+9750</t>
  </si>
  <si>
    <t>9810+9820</t>
  </si>
  <si>
    <t>ΣΥΝΟΛΟ ΕΞΟΔΩΝ (0000+1000+2000+3000+4000+6000+7000+9000+ΑΠΟΘΕΜΑΤΙΚΟ)</t>
  </si>
  <si>
    <t>ΙΣΟΖΥΓΙΟ ΕΣΟΔΩΝ-ΕΞΟΔΩΝ (εκτός Χρηματοοικονομικών Συναλλαγών)*</t>
  </si>
  <si>
    <t>MD_ST_3002</t>
  </si>
  <si>
    <t>MD_ST_3012</t>
  </si>
  <si>
    <t>MD_ST_3022</t>
  </si>
  <si>
    <t>MD_ST_6283</t>
  </si>
  <si>
    <t>MD_ST_6220</t>
  </si>
  <si>
    <t>IS_6051</t>
  </si>
  <si>
    <t>IS_6052</t>
  </si>
  <si>
    <t>IS_6053</t>
  </si>
  <si>
    <t>IS_6054</t>
  </si>
  <si>
    <t>ΠΙΝΑΚΑΣ ΣΥΜΦΩΝΙΑΣ</t>
  </si>
  <si>
    <t>3140+3300-3350+3400+3500+ 3900+8400-8410-8435</t>
  </si>
  <si>
    <t>Ίδια έσοδα</t>
  </si>
  <si>
    <t>0100+6110-6118+8110</t>
  </si>
  <si>
    <t>0115+0116+0117+0118</t>
  </si>
  <si>
    <t>εκ των οποίων για αποζημιώσεις εφημεριών, υπερωριών</t>
  </si>
  <si>
    <t>3110+3120+3130+8410</t>
  </si>
  <si>
    <t>Μεταβιβάσεις από φορείς κοινωνικής ασφάλισης</t>
  </si>
  <si>
    <t>Μεταβιβάσεις για Ληξιπροθεσμες υποχρεώσεις</t>
  </si>
  <si>
    <t>9000-(9300+9400+9700)</t>
  </si>
  <si>
    <t>Λοιπές επιχορηγήσεις για επενδύσεις</t>
  </si>
  <si>
    <t>εκ των οποίων αντικριζόμενα</t>
  </si>
  <si>
    <t>0000-0100+1000+2000+4000+5000-5200+6000-6110-6435+8000-8110-8400-8700</t>
  </si>
  <si>
    <t>μη-αντικριζόμενα</t>
  </si>
  <si>
    <t>0100+0200+0418+0500</t>
  </si>
  <si>
    <t>0261+0263+0277</t>
  </si>
  <si>
    <t>εκ των οποίων πληρωμές αποζημιώσεων εφημεριών, υπερωριών</t>
  </si>
  <si>
    <t>9000-9850</t>
  </si>
  <si>
    <t>εκ των οποίων δαπάνες ΠΔΕ</t>
  </si>
  <si>
    <t>0400-0418+0700+0800</t>
  </si>
  <si>
    <t>εκ των οποίων μη-αντικριζόμενα Πληρωμές σε υπηρεσίες</t>
  </si>
  <si>
    <t>εκ των οποίων μη-αντικριζόμενα Πληρωμές σε προμήθειες υλικών</t>
  </si>
  <si>
    <t>εκ των οποίων μη-αντικριζόμενα λοιπά έξοδα</t>
  </si>
  <si>
    <t>εκ των οποίων πληρωμές για ΛΥ</t>
  </si>
  <si>
    <t>ΑΠΟΤΕΛΕΣΜΑ ΧΡΗΣΗΣ
έλλειμμα (-) πλεόνασμα (+)</t>
  </si>
  <si>
    <t>ΠΙΝΑΚΑΣ ΣΥΜΦΩΝΙΑΣ 2 (Αυτόματος Πίνακας - ΔΕΝ ΣΥΜΠΛΗΡΩΝΕΤΑΙ)</t>
  </si>
  <si>
    <t>0100+6110-6118+8110-(0115+0116+0117+0118)</t>
  </si>
  <si>
    <t>Μεταβιβάσεις από ΠΔΕ</t>
  </si>
  <si>
    <t>Εισπράξεις υπέρ δημοσίου &amp; τρίτων</t>
  </si>
  <si>
    <t>3140+3300-3350+3400+3500+3900+8400-8410-8435</t>
  </si>
  <si>
    <t xml:space="preserve">0000-0100+1000+2000+4000+5000-5200+6000-6110-6435+8000-8110-8400-8700 </t>
  </si>
  <si>
    <t>Έκτακτη επιχορήγηση για την εκκαθάριση ληξιπρόθεσμων υποχρεώσεων</t>
  </si>
  <si>
    <t>Αγαθά</t>
  </si>
  <si>
    <t>Εκ των οποίων</t>
  </si>
  <si>
    <t>Δαπάνη για υγειονομικό υλικό</t>
  </si>
  <si>
    <t>Δαπάνη για ορθοπεδικό υλικό</t>
  </si>
  <si>
    <t>1329+1359</t>
  </si>
  <si>
    <t>Δαπάνη για αντιδραστήρια</t>
  </si>
  <si>
    <t>1000-(1311+1741+1312+1313+1329+1359)</t>
  </si>
  <si>
    <t>Δαπάνη για λοιπές κατηγορίες</t>
  </si>
  <si>
    <t>0100+0200-(0261+0263+0277)+0418+0560</t>
  </si>
  <si>
    <t>0000-0100-0200-0418-0560-0600</t>
  </si>
  <si>
    <t>Υπηρεσίες</t>
  </si>
  <si>
    <t>7000+9000-9850</t>
  </si>
  <si>
    <t>Αποδόσεις εσόδων υπέρ δημοσίου &amp; τρίτων</t>
  </si>
  <si>
    <t>Λοιπές κατηγορίες εξόδων</t>
  </si>
  <si>
    <t>Υπομνηστικό στοιχείο</t>
  </si>
  <si>
    <t>Εκκαθάριση ληξιπρόθεσμων υποχρεώσεων από την ειδική πίστωση</t>
  </si>
  <si>
    <t>Ισοζύγιο</t>
  </si>
  <si>
    <t>Έσοδα από clawback</t>
  </si>
  <si>
    <t>Έσοδα net από clawback</t>
  </si>
  <si>
    <t>Φαρμακευτική δαπάνη net από clawback</t>
  </si>
  <si>
    <t>Έξοδα net από clawback</t>
  </si>
  <si>
    <t>Ισοζύγιο net από clawback</t>
  </si>
  <si>
    <t>Μεταβολή απλήρωτων υποχρεώσεων</t>
  </si>
  <si>
    <t>ΔΗΜΟΣΙΟΝΟΜΙΚΟ ΑΠΟΤΕΛΕΣΜΑ (net από clawback)</t>
  </si>
  <si>
    <t>Δαπάνες επενδύσεων</t>
  </si>
  <si>
    <t>ΑΣΦΑΛΙΣΤΙΚΕΣ ΕΙΣΦΟΡΕΣ</t>
  </si>
  <si>
    <t>Δαπάνες αποζημίωσης εφημεριών &amp; λοιπών παροχών προσωπικού</t>
  </si>
  <si>
    <t>Μεταβιβάσεις από τακτικό προϋπολογισμό για αποζημιώσεις εφημεριών &amp; λοιπών παροχών προσωπικού</t>
  </si>
  <si>
    <t>Αποθεματικό (ΑΦΟΡΑ ΜΟΝΟΝ ΤΙΣ ΣΤΗΛΕΣ ΤΟΥ ΠΡΟΫΠΟΛΟΓΙΣΜΟΥ 2018 ΚΑΙ 2019 ΚΑΙ ΤΗ ΣΤΗΛΗ ΔΙΑΜΟΡΦΩΣΗ 2018)</t>
  </si>
  <si>
    <t>Χρεολύσια</t>
  </si>
  <si>
    <t>Χορήγηση δανείων</t>
  </si>
  <si>
    <t>Επενδύσεις εκτελούμενες μέσω του Τακτικού Κρατικού Προϋπολογισμού</t>
  </si>
  <si>
    <t>Έσοδα από εκποίηση κινητών αξιών</t>
  </si>
  <si>
    <t>Επιχορηγήσεις από τον Τακτικό Κρατικό Προϋπολογισμό</t>
  </si>
  <si>
    <t>Επιχορηγήσεις</t>
  </si>
  <si>
    <t>ΕΣΟΔΑ ΑΠΟ ΔΑΝΕΙΑ</t>
  </si>
  <si>
    <t>ΕΚΤΑΚΤΑ ΕΣΟΔΑ</t>
  </si>
  <si>
    <t>ΠΡΟΣΑΥΞΗΣΕΙΣ, ΠΡΟΣΤΙΜΑ, ΧΡΗΜΑΤΙΚΕΣ ΠΟΙΝΕΣ ΚΑΙ ΠΑΡΑΒΟΛΑ</t>
  </si>
  <si>
    <t>ΛΟΙΠΑ ΕΣΟΔΑ</t>
  </si>
  <si>
    <t>ΕΣΟΔΑ ΑΠΟ ΕΠΙΧΟΡΗΓΗΣΕΙΣ κ.λπ. ΓΙΑ ΕΠΕΝΔΥΣΕΙΣ</t>
  </si>
  <si>
    <t>Επιχορηγήσεις από τον Τακτικό Προϋπολογισμό για επενδύσεις</t>
  </si>
  <si>
    <t>Λοιπά έσοδα για επενδύσεις</t>
  </si>
  <si>
    <t>Πληρωμές για υπηρεσίες</t>
  </si>
  <si>
    <t>Αμοιβές υπαλλήλων, εργατοτεχνικού και λοιπού προσωπικού</t>
  </si>
  <si>
    <t>Συντήρηση και επισκευή μονίμων εγκαταστάσεων, μηχανικού και λοιπού εξοπλισμού</t>
  </si>
  <si>
    <t>ΠΛΗΡΩΜΕΣ ΓΙΑ ΤΗΝ ΠΡΟΜΗΘΕΙΑ ΚΑΤΑΝΑΛΩΤΙΚΩΝ ΑΓΑΘΩΝ</t>
  </si>
  <si>
    <t>ΠΛΗΡΩΜΕΣ ΓΙΑ ΜΕΤΑΒΙΒΑΣΗ ΕΙΣΟΔΗΜΑΤΩΝ ΣΕ ΤΡΙΤΟΥΣ</t>
  </si>
  <si>
    <t>ΠΛΗΡΩΜΕΣ ΑΝΤΙΚΡΙΖΟΜΕΝΕΣ ΑΠΟ ΠΡΑΓΜΑΤΟΠΟΙΟΥΜΕΝΑ ΕΣΟΔΑ</t>
  </si>
  <si>
    <t>ΔΙΑΦΟΡΕΣ ΣΥΝΘΕΤΟΥ ΠΕΡΙΕΧΟΜΕΝΟΥ ΔΑΠΑΝΕΣ Ν.Π.Δ.Δ. ΠΟΥ ΔΕΝ ΕΧΟΥΝ ΕΝΤΑΧΘΕΙ ΣΕ ΚΑΠΟΙΑ ΑΠΟ ΤΙΣ ΓΕΝΙΚΕΣ ΚΑΤΗΓΟΡΙΕΣ ΤΟΥ ΚΩΔΙΚΑ</t>
  </si>
  <si>
    <t>ΚΙΝΗΣΗ ΚΕΦΑΛΑΙΩΝ</t>
  </si>
  <si>
    <t>Τόκοι – Χρεολύσια</t>
  </si>
  <si>
    <t>ΚΕΦΑΛΑΙΑΚΕΣ ΔΑΠΑΝΕΣ</t>
  </si>
  <si>
    <t>ΠΛΗΡΩΜΕΣ ΓΙΑ ΕΠΕΝΔΥΣΕΙΣ</t>
  </si>
  <si>
    <t>Δαπάνες διοίκησης και λειτουργίας</t>
  </si>
  <si>
    <t>Επενδύσεις εκτελούμενες μέσω του Προϋπολογισμού Δημοσίων Επενδύσεων</t>
  </si>
  <si>
    <t>Αγορά Αξιών</t>
  </si>
  <si>
    <t>Λοιπές επενδύσεις</t>
  </si>
  <si>
    <t>υπομνηστικό στοιχείο</t>
  </si>
  <si>
    <t>Επιχορηγήσεις από τον Προϋπολογισμό Δημοσίων Επενδύσεων για επενδύσεις</t>
  </si>
  <si>
    <t>0600+2000+3000-3300+4000+6000-6120-6200 (+Αποθεματικό μόνον για τον προϋπολογισμό 2019)</t>
  </si>
  <si>
    <t xml:space="preserve">ΝΕΕΣ ΑΓΟΡΕΣ
 2019   </t>
  </si>
  <si>
    <t>1311+1312+1313+1329+1359+  1741</t>
  </si>
  <si>
    <t>0000-(0100+0200)-0400-0500-0700-0800+1000-(1311+1741+1312+1313+1329+   1359)+2000+3000-3300+4000+6000-6110-6120-6200+7000</t>
  </si>
  <si>
    <t>ΠΝΑ ΣΠΗΛΙΟΠΟΥΛΕΙΟ "Η ΑΓΙΑ ΕΛΕΝΗ"</t>
  </si>
  <si>
    <t>v.kefi@spiliopoulio.gr; k.vlahaki@spiliopoulio.gr</t>
  </si>
  <si>
    <t>2132023439-2132023400</t>
  </si>
  <si>
    <t>ΥΠΟΥΡΓΕΙΟ ΥΓΕΙΑΣ</t>
  </si>
  <si>
    <t>oria + antikrizomena</t>
  </si>
  <si>
    <t xml:space="preserve">kai toyw ektow oriwn </t>
  </si>
  <si>
    <t>oxi ta b kai 8000</t>
  </si>
  <si>
    <t>OAED</t>
  </si>
  <si>
    <t>MISTHOD</t>
  </si>
  <si>
    <t>ORIA</t>
  </si>
  <si>
    <t>μεταβολή απλήρωτων</t>
  </si>
  <si>
    <t>υπηρεσίες</t>
  </si>
  <si>
    <t>λοιπά</t>
  </si>
  <si>
    <t>Κέφη Βασιλική</t>
  </si>
  <si>
    <t>Δρ.Ευαγγελία Παππά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</si>
</sst>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0\ [$€]_-;\-* #,##0.00\ [$€]_-;_-* &quot;-&quot;??\ [$€]_-;_-@_-"/>
    <numFmt numFmtId="165" formatCode="[$$-1009]#,##0.00;\-[$$-1009]#,##0.00"/>
    <numFmt numFmtId="166" formatCode="d/m/yyyy;@"/>
    <numFmt numFmtId="167" formatCode="0000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61"/>
    </font>
    <font>
      <sz val="10"/>
      <name val="Arial Greek"/>
      <charset val="16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Segoe UI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indexed="8"/>
      <name val="Helvetica Neue"/>
    </font>
    <font>
      <b/>
      <sz val="10"/>
      <color theme="1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12"/>
      <name val="Arial Narrow"/>
      <family val="2"/>
      <charset val="161"/>
    </font>
    <font>
      <b/>
      <u/>
      <sz val="11"/>
      <color indexed="8"/>
      <name val="Calibri"/>
      <family val="2"/>
      <charset val="161"/>
    </font>
    <font>
      <i/>
      <sz val="10"/>
      <name val="Arial"/>
      <family val="2"/>
      <charset val="161"/>
    </font>
    <font>
      <b/>
      <sz val="14"/>
      <name val="Arial"/>
      <family val="2"/>
      <charset val="161"/>
    </font>
    <font>
      <sz val="14"/>
      <name val="Arial"/>
      <family val="2"/>
      <charset val="161"/>
    </font>
    <font>
      <b/>
      <i/>
      <sz val="10"/>
      <name val="Arial"/>
      <family val="2"/>
      <charset val="161"/>
    </font>
    <font>
      <sz val="10"/>
      <color indexed="8"/>
      <name val="Calibri"/>
      <family val="2"/>
      <charset val="161"/>
    </font>
    <font>
      <sz val="10"/>
      <name val="Arial"/>
      <family val="2"/>
    </font>
    <font>
      <sz val="9"/>
      <color indexed="8"/>
      <name val="Calibri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u/>
      <sz val="10"/>
      <color indexed="8"/>
      <name val="Arial"/>
      <family val="2"/>
      <charset val="161"/>
    </font>
    <font>
      <b/>
      <u/>
      <sz val="11"/>
      <color indexed="8"/>
      <name val="Arial"/>
      <family val="2"/>
      <charset val="161"/>
    </font>
    <font>
      <i/>
      <sz val="10"/>
      <color indexed="12"/>
      <name val="Arial"/>
      <family val="2"/>
      <charset val="161"/>
    </font>
    <font>
      <i/>
      <sz val="10"/>
      <color indexed="17"/>
      <name val="Arial"/>
      <family val="2"/>
      <charset val="161"/>
    </font>
    <font>
      <sz val="10"/>
      <color indexed="17"/>
      <name val="Arial"/>
      <family val="2"/>
      <charset val="161"/>
    </font>
    <font>
      <b/>
      <i/>
      <sz val="11"/>
      <name val="Calibri"/>
      <family val="2"/>
      <charset val="161"/>
    </font>
    <font>
      <i/>
      <sz val="11"/>
      <name val="Calibri"/>
      <family val="2"/>
      <charset val="161"/>
    </font>
    <font>
      <b/>
      <sz val="15"/>
      <name val="Arial"/>
      <family val="2"/>
      <charset val="161"/>
    </font>
    <font>
      <b/>
      <sz val="12"/>
      <name val="Arial"/>
      <family val="2"/>
      <charset val="161"/>
    </font>
    <font>
      <b/>
      <u/>
      <sz val="14"/>
      <color theme="1"/>
      <name val="Calibri"/>
      <family val="2"/>
      <charset val="161"/>
      <scheme val="minor"/>
    </font>
    <font>
      <b/>
      <sz val="11"/>
      <name val="Calibri"/>
      <family val="2"/>
      <charset val="161"/>
    </font>
    <font>
      <b/>
      <sz val="10"/>
      <color rgb="FF0070C0"/>
      <name val="Arial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i/>
      <sz val="10"/>
      <name val="Calibri"/>
      <family val="2"/>
      <charset val="161"/>
    </font>
    <font>
      <b/>
      <sz val="14"/>
      <name val="Arial Narrow"/>
      <family val="2"/>
      <charset val="161"/>
    </font>
    <font>
      <sz val="10"/>
      <color rgb="FF000000"/>
      <name val="Arial"/>
      <family val="2"/>
      <charset val="161"/>
    </font>
    <font>
      <sz val="14"/>
      <name val="Arial Narrow"/>
      <family val="2"/>
      <charset val="161"/>
    </font>
    <font>
      <sz val="11"/>
      <color rgb="FF000000"/>
      <name val="Calibri"/>
      <family val="2"/>
      <charset val="161"/>
    </font>
    <font>
      <i/>
      <sz val="14"/>
      <name val="Arial Narrow"/>
      <family val="2"/>
      <charset val="161"/>
    </font>
    <font>
      <b/>
      <sz val="14"/>
      <color rgb="FF0070C0"/>
      <name val="Arial Narrow"/>
      <family val="2"/>
      <charset val="161"/>
    </font>
    <font>
      <sz val="10"/>
      <color rgb="FFFF0000"/>
      <name val="Arial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0"/>
      </left>
      <right style="thin">
        <color indexed="60"/>
      </right>
      <top style="double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double">
        <color indexed="60"/>
      </top>
      <bottom style="thin">
        <color indexed="60"/>
      </bottom>
      <diagonal/>
    </border>
    <border>
      <left style="thin">
        <color indexed="60"/>
      </left>
      <right style="double">
        <color indexed="60"/>
      </right>
      <top style="double">
        <color indexed="60"/>
      </top>
      <bottom style="thin">
        <color indexed="60"/>
      </bottom>
      <diagonal/>
    </border>
    <border>
      <left style="double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double">
        <color indexed="60"/>
      </right>
      <top style="thin">
        <color indexed="60"/>
      </top>
      <bottom style="thin">
        <color indexed="60"/>
      </bottom>
      <diagonal/>
    </border>
    <border>
      <left style="double">
        <color indexed="60"/>
      </left>
      <right style="thin">
        <color indexed="60"/>
      </right>
      <top style="thin">
        <color indexed="60"/>
      </top>
      <bottom style="double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double">
        <color indexed="60"/>
      </bottom>
      <diagonal/>
    </border>
    <border>
      <left style="thin">
        <color indexed="60"/>
      </left>
      <right style="double">
        <color indexed="60"/>
      </right>
      <top style="thin">
        <color indexed="60"/>
      </top>
      <bottom style="double">
        <color indexed="60"/>
      </bottom>
      <diagonal/>
    </border>
    <border>
      <left style="double">
        <color indexed="60"/>
      </left>
      <right style="thin">
        <color indexed="60"/>
      </right>
      <top style="double">
        <color indexed="60"/>
      </top>
      <bottom style="double">
        <color indexed="60"/>
      </bottom>
      <diagonal/>
    </border>
    <border>
      <left style="thin">
        <color indexed="60"/>
      </left>
      <right style="thin">
        <color indexed="60"/>
      </right>
      <top style="double">
        <color indexed="60"/>
      </top>
      <bottom style="double">
        <color indexed="60"/>
      </bottom>
      <diagonal/>
    </border>
    <border>
      <left style="thin">
        <color indexed="60"/>
      </left>
      <right style="double">
        <color indexed="60"/>
      </right>
      <top style="double">
        <color indexed="60"/>
      </top>
      <bottom style="double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double">
        <color indexed="60"/>
      </bottom>
      <diagonal/>
    </border>
    <border>
      <left style="double">
        <color theme="9" tint="-0.499984740745262"/>
      </left>
      <right style="thin">
        <color theme="9" tint="-0.499984740745262"/>
      </right>
      <top style="double">
        <color theme="9" tint="-0.499984740745262"/>
      </top>
      <bottom style="double">
        <color indexed="60"/>
      </bottom>
      <diagonal/>
    </border>
    <border>
      <left style="thin">
        <color theme="9" tint="-0.499984740745262"/>
      </left>
      <right style="thin">
        <color theme="9" tint="-0.499984740745262"/>
      </right>
      <top style="double">
        <color theme="9" tint="-0.499984740745262"/>
      </top>
      <bottom style="double">
        <color indexed="60"/>
      </bottom>
      <diagonal/>
    </border>
    <border>
      <left style="double">
        <color theme="9" tint="-0.499984740745262"/>
      </left>
      <right style="thin">
        <color indexed="60"/>
      </right>
      <top style="double">
        <color indexed="60"/>
      </top>
      <bottom style="double">
        <color indexed="60"/>
      </bottom>
      <diagonal/>
    </border>
    <border>
      <left style="double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double">
        <color indexed="6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0"/>
      </left>
      <right style="thin">
        <color indexed="60"/>
      </right>
      <top style="double">
        <color indexed="60"/>
      </top>
      <bottom/>
      <diagonal/>
    </border>
    <border>
      <left style="thin">
        <color indexed="60"/>
      </left>
      <right style="double">
        <color indexed="60"/>
      </right>
      <top style="double">
        <color indexed="60"/>
      </top>
      <bottom/>
      <diagonal/>
    </border>
    <border>
      <left style="double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double">
        <color indexed="60"/>
      </right>
      <top/>
      <bottom/>
      <diagonal/>
    </border>
    <border>
      <left style="double">
        <color indexed="60"/>
      </left>
      <right style="double">
        <color indexed="60"/>
      </right>
      <top style="thin">
        <color indexed="60"/>
      </top>
      <bottom style="thin">
        <color indexed="60"/>
      </bottom>
      <diagonal/>
    </border>
    <border>
      <left style="double">
        <color indexed="60"/>
      </left>
      <right style="double">
        <color indexed="60"/>
      </right>
      <top style="thin">
        <color indexed="60"/>
      </top>
      <bottom style="double">
        <color indexed="60"/>
      </bottom>
      <diagonal/>
    </border>
    <border>
      <left style="double">
        <color indexed="60"/>
      </left>
      <right style="double">
        <color indexed="60"/>
      </right>
      <top style="thin">
        <color indexed="60"/>
      </top>
      <bottom/>
      <diagonal/>
    </border>
    <border>
      <left style="double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double">
        <color indexed="60"/>
      </right>
      <top/>
      <bottom style="thin">
        <color indexed="60"/>
      </bottom>
      <diagonal/>
    </border>
    <border>
      <left style="thin">
        <color indexed="60"/>
      </left>
      <right style="double">
        <color indexed="60"/>
      </right>
      <top style="thin">
        <color indexed="60"/>
      </top>
      <bottom/>
      <diagonal/>
    </border>
    <border>
      <left style="double">
        <color indexed="60"/>
      </left>
      <right style="thin">
        <color indexed="60"/>
      </right>
      <top/>
      <bottom style="double">
        <color indexed="60"/>
      </bottom>
      <diagonal/>
    </border>
    <border>
      <left style="thin">
        <color indexed="60"/>
      </left>
      <right style="thin">
        <color indexed="60"/>
      </right>
      <top/>
      <bottom/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double">
        <color indexed="60"/>
      </bottom>
      <diagonal/>
    </border>
    <border>
      <left/>
      <right style="thin">
        <color indexed="60"/>
      </right>
      <top style="double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 style="double">
        <color theme="9" tint="-0.499984740745262"/>
      </right>
      <top style="double">
        <color theme="9" tint="-0.499984740745262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993300"/>
      </left>
      <right style="double">
        <color rgb="FF993300"/>
      </right>
      <top style="double">
        <color rgb="FF993300"/>
      </top>
      <bottom style="thin">
        <color rgb="FF9933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26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43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1" applyNumberFormat="0" applyAlignment="0" applyProtection="0"/>
    <xf numFmtId="0" fontId="16" fillId="0" borderId="6" applyNumberFormat="0" applyFill="0" applyAlignment="0" applyProtection="0"/>
    <xf numFmtId="0" fontId="17" fillId="23" borderId="0" applyNumberFormat="0" applyBorder="0" applyAlignment="0" applyProtection="0"/>
    <xf numFmtId="0" fontId="18" fillId="0" borderId="0"/>
    <xf numFmtId="0" fontId="19" fillId="0" borderId="0"/>
    <xf numFmtId="0" fontId="8" fillId="0" borderId="0"/>
    <xf numFmtId="0" fontId="3" fillId="0" borderId="0"/>
    <xf numFmtId="165" fontId="20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24" borderId="7" applyNumberFormat="0" applyFont="0" applyAlignment="0" applyProtection="0"/>
    <xf numFmtId="0" fontId="21" fillId="21" borderId="8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9" fillId="0" borderId="0"/>
    <xf numFmtId="0" fontId="26" fillId="0" borderId="0"/>
    <xf numFmtId="0" fontId="27" fillId="0" borderId="0" applyNumberFormat="0" applyFill="0" applyBorder="0" applyProtection="0">
      <alignment vertical="top"/>
    </xf>
    <xf numFmtId="0" fontId="26" fillId="0" borderId="0"/>
    <xf numFmtId="0" fontId="26" fillId="0" borderId="0"/>
    <xf numFmtId="0" fontId="25" fillId="0" borderId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217">
    <xf numFmtId="0" fontId="0" fillId="0" borderId="0" xfId="0"/>
    <xf numFmtId="0" fontId="34" fillId="0" borderId="0" xfId="80" applyFont="1" applyBorder="1"/>
    <xf numFmtId="0" fontId="45" fillId="0" borderId="21" xfId="80" applyFont="1" applyFill="1" applyBorder="1" applyAlignment="1">
      <alignment horizontal="left" vertical="center" wrapText="1" indent="1"/>
    </xf>
    <xf numFmtId="0" fontId="40" fillId="29" borderId="21" xfId="80" applyFont="1" applyFill="1" applyBorder="1" applyAlignment="1">
      <alignment horizontal="left" vertical="center" wrapText="1" indent="1"/>
    </xf>
    <xf numFmtId="0" fontId="26" fillId="29" borderId="21" xfId="80" applyFont="1" applyFill="1" applyBorder="1" applyAlignment="1">
      <alignment horizontal="left" vertical="center" wrapText="1" indent="1"/>
    </xf>
    <xf numFmtId="0" fontId="30" fillId="0" borderId="0" xfId="80" applyFont="1" applyAlignment="1">
      <alignment horizontal="left"/>
    </xf>
    <xf numFmtId="0" fontId="26" fillId="0" borderId="0" xfId="80"/>
    <xf numFmtId="0" fontId="2" fillId="0" borderId="0" xfId="80" applyFont="1"/>
    <xf numFmtId="3" fontId="45" fillId="0" borderId="0" xfId="80" applyNumberFormat="1" applyFont="1" applyBorder="1" applyAlignment="1" applyProtection="1">
      <alignment horizontal="right" vertical="top" indent="1"/>
      <protection locked="0"/>
    </xf>
    <xf numFmtId="0" fontId="28" fillId="0" borderId="0" xfId="80" applyFont="1"/>
    <xf numFmtId="0" fontId="44" fillId="29" borderId="26" xfId="80" applyFont="1" applyFill="1" applyBorder="1"/>
    <xf numFmtId="3" fontId="32" fillId="29" borderId="27" xfId="80" applyNumberFormat="1" applyFont="1" applyFill="1" applyBorder="1" applyAlignment="1">
      <alignment horizontal="right"/>
    </xf>
    <xf numFmtId="0" fontId="26" fillId="28" borderId="0" xfId="80" applyFill="1"/>
    <xf numFmtId="0" fontId="52" fillId="0" borderId="0" xfId="80" applyFont="1"/>
    <xf numFmtId="0" fontId="26" fillId="0" borderId="0" xfId="80" applyFont="1" applyAlignment="1" applyProtection="1">
      <alignment horizontal="right"/>
    </xf>
    <xf numFmtId="0" fontId="30" fillId="28" borderId="38" xfId="80" applyFont="1" applyFill="1" applyBorder="1" applyAlignment="1" applyProtection="1">
      <alignment horizontal="center" vertical="center" wrapText="1"/>
    </xf>
    <xf numFmtId="0" fontId="30" fillId="28" borderId="39" xfId="80" applyFont="1" applyFill="1" applyBorder="1" applyAlignment="1" applyProtection="1">
      <alignment horizontal="center" vertical="center" wrapText="1"/>
    </xf>
    <xf numFmtId="0" fontId="30" fillId="28" borderId="18" xfId="80" applyFont="1" applyFill="1" applyBorder="1" applyAlignment="1" applyProtection="1">
      <alignment horizontal="center" vertical="top" wrapText="1"/>
    </xf>
    <xf numFmtId="0" fontId="30" fillId="28" borderId="19" xfId="80" applyFont="1" applyFill="1" applyBorder="1" applyAlignment="1" applyProtection="1">
      <alignment horizontal="center" vertical="top" wrapText="1"/>
    </xf>
    <xf numFmtId="167" fontId="36" fillId="29" borderId="17" xfId="80" applyNumberFormat="1" applyFont="1" applyFill="1" applyBorder="1" applyAlignment="1" applyProtection="1">
      <alignment horizontal="center" vertical="top" wrapText="1"/>
    </xf>
    <xf numFmtId="0" fontId="36" fillId="29" borderId="19" xfId="80" applyFont="1" applyFill="1" applyBorder="1" applyAlignment="1" applyProtection="1">
      <alignment horizontal="left" vertical="center" wrapText="1" indent="1"/>
    </xf>
    <xf numFmtId="3" fontId="36" fillId="29" borderId="19" xfId="114" applyNumberFormat="1" applyFont="1" applyFill="1" applyBorder="1" applyAlignment="1" applyProtection="1">
      <alignment horizontal="right" vertical="center" wrapText="1" indent="1"/>
    </xf>
    <xf numFmtId="167" fontId="30" fillId="0" borderId="20" xfId="80" applyNumberFormat="1" applyFont="1" applyBorder="1" applyAlignment="1" applyProtection="1">
      <alignment horizontal="center" vertical="top" wrapText="1"/>
    </xf>
    <xf numFmtId="0" fontId="30" fillId="0" borderId="22" xfId="80" applyFont="1" applyBorder="1" applyAlignment="1" applyProtection="1">
      <alignment horizontal="left" vertical="center" wrapText="1" indent="1"/>
    </xf>
    <xf numFmtId="0" fontId="26" fillId="0" borderId="22" xfId="80" applyFont="1" applyBorder="1" applyAlignment="1" applyProtection="1">
      <alignment horizontal="left" vertical="center" wrapText="1" indent="1"/>
    </xf>
    <xf numFmtId="167" fontId="26" fillId="0" borderId="20" xfId="80" applyNumberFormat="1" applyFont="1" applyBorder="1" applyAlignment="1" applyProtection="1">
      <alignment horizontal="center" vertical="top" wrapText="1"/>
    </xf>
    <xf numFmtId="167" fontId="30" fillId="0" borderId="23" xfId="80" applyNumberFormat="1" applyFont="1" applyBorder="1" applyAlignment="1" applyProtection="1">
      <alignment horizontal="center" vertical="top" wrapText="1"/>
    </xf>
    <xf numFmtId="0" fontId="30" fillId="0" borderId="25" xfId="80" applyFont="1" applyBorder="1" applyAlignment="1" applyProtection="1">
      <alignment horizontal="left" vertical="center" wrapText="1" indent="1"/>
    </xf>
    <xf numFmtId="3" fontId="30" fillId="0" borderId="25" xfId="114" applyNumberFormat="1" applyFont="1" applyBorder="1" applyAlignment="1" applyProtection="1">
      <alignment horizontal="right" vertical="center" wrapText="1" indent="1"/>
    </xf>
    <xf numFmtId="167" fontId="30" fillId="0" borderId="40" xfId="80" applyNumberFormat="1" applyFont="1" applyBorder="1" applyAlignment="1" applyProtection="1">
      <alignment horizontal="center" vertical="top" wrapText="1"/>
    </xf>
    <xf numFmtId="0" fontId="30" fillId="0" borderId="41" xfId="80" applyFont="1" applyBorder="1" applyAlignment="1" applyProtection="1">
      <alignment horizontal="left" vertical="center" wrapText="1" indent="1"/>
    </xf>
    <xf numFmtId="0" fontId="38" fillId="0" borderId="22" xfId="80" applyFont="1" applyBorder="1" applyAlignment="1" applyProtection="1">
      <alignment horizontal="left" vertical="center" wrapText="1" indent="1"/>
    </xf>
    <xf numFmtId="3" fontId="30" fillId="0" borderId="42" xfId="114" applyNumberFormat="1" applyFont="1" applyBorder="1" applyAlignment="1" applyProtection="1">
      <alignment horizontal="right" vertical="center" wrapText="1" indent="1"/>
    </xf>
    <xf numFmtId="167" fontId="26" fillId="0" borderId="23" xfId="80" applyNumberFormat="1" applyFont="1" applyBorder="1" applyAlignment="1" applyProtection="1">
      <alignment horizontal="center" vertical="top" wrapText="1"/>
    </xf>
    <xf numFmtId="0" fontId="38" fillId="0" borderId="25" xfId="80" applyFont="1" applyBorder="1" applyAlignment="1" applyProtection="1">
      <alignment horizontal="left" vertical="center" wrapText="1" indent="1"/>
    </xf>
    <xf numFmtId="3" fontId="30" fillId="0" borderId="43" xfId="114" applyNumberFormat="1" applyFont="1" applyBorder="1" applyAlignment="1" applyProtection="1">
      <alignment horizontal="right" vertical="center" wrapText="1" indent="1"/>
    </xf>
    <xf numFmtId="0" fontId="33" fillId="0" borderId="21" xfId="80" applyFont="1" applyBorder="1" applyAlignment="1">
      <alignment horizontal="left" vertical="center" wrapText="1" indent="2"/>
    </xf>
    <xf numFmtId="167" fontId="36" fillId="29" borderId="40" xfId="80" applyNumberFormat="1" applyFont="1" applyFill="1" applyBorder="1" applyAlignment="1" applyProtection="1">
      <alignment horizontal="center" vertical="top" wrapText="1"/>
    </xf>
    <xf numFmtId="0" fontId="36" fillId="29" borderId="41" xfId="80" applyFont="1" applyFill="1" applyBorder="1" applyAlignment="1" applyProtection="1">
      <alignment horizontal="left" vertical="center" wrapText="1" indent="1"/>
    </xf>
    <xf numFmtId="3" fontId="30" fillId="0" borderId="41" xfId="114" applyNumberFormat="1" applyFont="1" applyBorder="1" applyAlignment="1" applyProtection="1">
      <alignment horizontal="right" vertical="center" wrapText="1" indent="1"/>
    </xf>
    <xf numFmtId="167" fontId="26" fillId="0" borderId="40" xfId="80" applyNumberFormat="1" applyFont="1" applyBorder="1" applyAlignment="1" applyProtection="1">
      <alignment horizontal="center" vertical="top" wrapText="1"/>
    </xf>
    <xf numFmtId="0" fontId="26" fillId="0" borderId="41" xfId="80" applyFont="1" applyBorder="1" applyAlignment="1" applyProtection="1">
      <alignment horizontal="left" vertical="center" wrapText="1" indent="1"/>
    </xf>
    <xf numFmtId="167" fontId="33" fillId="0" borderId="20" xfId="80" applyNumberFormat="1" applyFont="1" applyBorder="1" applyAlignment="1" applyProtection="1">
      <alignment horizontal="center" vertical="top" wrapText="1"/>
    </xf>
    <xf numFmtId="0" fontId="33" fillId="0" borderId="22" xfId="80" applyFont="1" applyBorder="1" applyAlignment="1" applyProtection="1">
      <alignment horizontal="left" vertical="center" wrapText="1" indent="1"/>
    </xf>
    <xf numFmtId="167" fontId="33" fillId="0" borderId="34" xfId="80" applyNumberFormat="1" applyFont="1" applyBorder="1" applyAlignment="1" applyProtection="1">
      <alignment horizontal="center" vertical="top" wrapText="1"/>
    </xf>
    <xf numFmtId="3" fontId="30" fillId="0" borderId="44" xfId="114" applyNumberFormat="1" applyFont="1" applyBorder="1" applyAlignment="1" applyProtection="1">
      <alignment horizontal="right" vertical="center" wrapText="1" indent="1"/>
    </xf>
    <xf numFmtId="167" fontId="33" fillId="0" borderId="23" xfId="80" applyNumberFormat="1" applyFont="1" applyBorder="1" applyAlignment="1" applyProtection="1">
      <alignment horizontal="center" vertical="top" wrapText="1"/>
    </xf>
    <xf numFmtId="0" fontId="33" fillId="0" borderId="25" xfId="80" applyFont="1" applyBorder="1" applyAlignment="1" applyProtection="1">
      <alignment horizontal="left" vertical="center" wrapText="1" indent="1"/>
    </xf>
    <xf numFmtId="167" fontId="36" fillId="29" borderId="45" xfId="80" applyNumberFormat="1" applyFont="1" applyFill="1" applyBorder="1" applyAlignment="1" applyProtection="1">
      <alignment horizontal="center" vertical="top" wrapText="1"/>
    </xf>
    <xf numFmtId="0" fontId="36" fillId="29" borderId="46" xfId="80" applyFont="1" applyFill="1" applyBorder="1" applyAlignment="1" applyProtection="1">
      <alignment horizontal="left" vertical="center" wrapText="1" indent="1"/>
    </xf>
    <xf numFmtId="167" fontId="26" fillId="0" borderId="34" xfId="80" applyNumberFormat="1" applyFont="1" applyBorder="1" applyAlignment="1" applyProtection="1">
      <alignment horizontal="center" vertical="top" wrapText="1"/>
    </xf>
    <xf numFmtId="0" fontId="26" fillId="0" borderId="47" xfId="80" applyFont="1" applyBorder="1" applyAlignment="1" applyProtection="1">
      <alignment horizontal="left" vertical="center" wrapText="1" indent="1"/>
    </xf>
    <xf numFmtId="167" fontId="30" fillId="27" borderId="23" xfId="80" applyNumberFormat="1" applyFont="1" applyFill="1" applyBorder="1" applyAlignment="1" applyProtection="1">
      <alignment horizontal="left" vertical="center" wrapText="1"/>
    </xf>
    <xf numFmtId="3" fontId="30" fillId="27" borderId="23" xfId="80" applyNumberFormat="1" applyFont="1" applyFill="1" applyBorder="1" applyAlignment="1" applyProtection="1">
      <alignment horizontal="center" vertical="center" wrapText="1"/>
    </xf>
    <xf numFmtId="0" fontId="30" fillId="28" borderId="26" xfId="80" applyFont="1" applyFill="1" applyBorder="1" applyAlignment="1" applyProtection="1">
      <alignment horizontal="center" vertical="center" wrapText="1"/>
    </xf>
    <xf numFmtId="167" fontId="26" fillId="0" borderId="20" xfId="80" applyNumberFormat="1" applyFont="1" applyFill="1" applyBorder="1" applyAlignment="1" applyProtection="1">
      <alignment horizontal="center" vertical="top" wrapText="1"/>
    </xf>
    <xf numFmtId="167" fontId="36" fillId="29" borderId="26" xfId="80" applyNumberFormat="1" applyFont="1" applyFill="1" applyBorder="1" applyAlignment="1" applyProtection="1">
      <alignment horizontal="center" vertical="top" wrapText="1"/>
    </xf>
    <xf numFmtId="0" fontId="36" fillId="29" borderId="28" xfId="80" applyFont="1" applyFill="1" applyBorder="1" applyAlignment="1" applyProtection="1">
      <alignment horizontal="left" vertical="center" wrapText="1" indent="1"/>
    </xf>
    <xf numFmtId="167" fontId="26" fillId="0" borderId="48" xfId="80" applyNumberFormat="1" applyFont="1" applyBorder="1" applyAlignment="1" applyProtection="1">
      <alignment horizontal="center" vertical="top" wrapText="1"/>
    </xf>
    <xf numFmtId="167" fontId="30" fillId="27" borderId="23" xfId="80" applyNumberFormat="1" applyFont="1" applyFill="1" applyBorder="1" applyAlignment="1" applyProtection="1">
      <alignment horizontal="center" vertical="center" wrapText="1"/>
    </xf>
    <xf numFmtId="3" fontId="37" fillId="30" borderId="21" xfId="80" applyNumberFormat="1" applyFont="1" applyFill="1" applyBorder="1" applyAlignment="1">
      <alignment horizontal="right"/>
    </xf>
    <xf numFmtId="3" fontId="53" fillId="31" borderId="21" xfId="80" applyNumberFormat="1" applyFont="1" applyFill="1" applyBorder="1" applyAlignment="1">
      <alignment horizontal="right"/>
    </xf>
    <xf numFmtId="167" fontId="26" fillId="2" borderId="40" xfId="80" applyNumberFormat="1" applyFont="1" applyFill="1" applyBorder="1" applyAlignment="1" applyProtection="1">
      <alignment horizontal="center" vertical="top" wrapText="1"/>
    </xf>
    <xf numFmtId="0" fontId="54" fillId="2" borderId="49" xfId="80" applyFont="1" applyFill="1" applyBorder="1" applyAlignment="1" applyProtection="1">
      <alignment horizontal="left" vertical="center" wrapText="1" indent="1"/>
    </xf>
    <xf numFmtId="3" fontId="36" fillId="2" borderId="49" xfId="114" applyNumberFormat="1" applyFont="1" applyFill="1" applyBorder="1" applyAlignment="1" applyProtection="1">
      <alignment horizontal="right" vertical="center" wrapText="1" indent="1"/>
    </xf>
    <xf numFmtId="0" fontId="40" fillId="0" borderId="0" xfId="80" applyFont="1" applyFill="1" applyBorder="1"/>
    <xf numFmtId="0" fontId="39" fillId="0" borderId="0" xfId="80" applyFont="1" applyFill="1" applyBorder="1"/>
    <xf numFmtId="3" fontId="32" fillId="0" borderId="0" xfId="80" applyNumberFormat="1" applyFont="1" applyFill="1" applyBorder="1" applyAlignment="1">
      <alignment horizontal="right"/>
    </xf>
    <xf numFmtId="0" fontId="42" fillId="0" borderId="0" xfId="80" applyFont="1"/>
    <xf numFmtId="3" fontId="26" fillId="0" borderId="0" xfId="80" applyNumberFormat="1" applyAlignment="1">
      <alignment horizontal="right"/>
    </xf>
    <xf numFmtId="0" fontId="26" fillId="0" borderId="27" xfId="80" applyFill="1" applyBorder="1" applyAlignment="1">
      <alignment horizontal="right"/>
    </xf>
    <xf numFmtId="0" fontId="26" fillId="0" borderId="27" xfId="80" applyBorder="1" applyAlignment="1">
      <alignment horizontal="right"/>
    </xf>
    <xf numFmtId="0" fontId="41" fillId="0" borderId="17" xfId="80" applyFont="1" applyBorder="1"/>
    <xf numFmtId="0" fontId="26" fillId="0" borderId="18" xfId="80" applyBorder="1"/>
    <xf numFmtId="0" fontId="26" fillId="28" borderId="35" xfId="80" applyFill="1" applyBorder="1" applyAlignment="1">
      <alignment horizontal="center"/>
    </xf>
    <xf numFmtId="0" fontId="26" fillId="31" borderId="18" xfId="80" applyFill="1" applyBorder="1" applyAlignment="1">
      <alignment horizontal="center"/>
    </xf>
    <xf numFmtId="0" fontId="26" fillId="28" borderId="18" xfId="80" applyFont="1" applyFill="1" applyBorder="1" applyAlignment="1">
      <alignment horizontal="center"/>
    </xf>
    <xf numFmtId="0" fontId="26" fillId="28" borderId="19" xfId="80" applyFont="1" applyFill="1" applyBorder="1" applyAlignment="1">
      <alignment horizontal="center"/>
    </xf>
    <xf numFmtId="0" fontId="40" fillId="0" borderId="20" xfId="80" applyFont="1" applyFill="1" applyBorder="1"/>
    <xf numFmtId="0" fontId="40" fillId="0" borderId="29" xfId="80" applyFont="1" applyFill="1" applyBorder="1"/>
    <xf numFmtId="3" fontId="40" fillId="0" borderId="10" xfId="80" applyNumberFormat="1" applyFont="1" applyFill="1" applyBorder="1" applyAlignment="1">
      <alignment horizontal="right"/>
    </xf>
    <xf numFmtId="3" fontId="40" fillId="31" borderId="50" xfId="80" applyNumberFormat="1" applyFont="1" applyFill="1" applyBorder="1" applyAlignment="1">
      <alignment horizontal="right"/>
    </xf>
    <xf numFmtId="3" fontId="40" fillId="31" borderId="21" xfId="80" applyNumberFormat="1" applyFont="1" applyFill="1" applyBorder="1" applyAlignment="1">
      <alignment horizontal="right"/>
    </xf>
    <xf numFmtId="3" fontId="40" fillId="0" borderId="21" xfId="80" applyNumberFormat="1" applyFont="1" applyFill="1" applyBorder="1" applyAlignment="1">
      <alignment horizontal="right"/>
    </xf>
    <xf numFmtId="3" fontId="40" fillId="0" borderId="22" xfId="80" applyNumberFormat="1" applyFont="1" applyFill="1" applyBorder="1" applyAlignment="1">
      <alignment horizontal="right"/>
    </xf>
    <xf numFmtId="0" fontId="40" fillId="0" borderId="23" xfId="80" applyFont="1" applyFill="1" applyBorder="1"/>
    <xf numFmtId="0" fontId="40" fillId="0" borderId="30" xfId="80" applyFont="1" applyFill="1" applyBorder="1"/>
    <xf numFmtId="3" fontId="40" fillId="31" borderId="51" xfId="80" applyNumberFormat="1" applyFont="1" applyFill="1" applyBorder="1" applyAlignment="1">
      <alignment horizontal="right"/>
    </xf>
    <xf numFmtId="3" fontId="40" fillId="31" borderId="24" xfId="80" applyNumberFormat="1" applyFont="1" applyFill="1" applyBorder="1" applyAlignment="1">
      <alignment horizontal="right"/>
    </xf>
    <xf numFmtId="3" fontId="40" fillId="0" borderId="24" xfId="80" applyNumberFormat="1" applyFont="1" applyFill="1" applyBorder="1" applyAlignment="1">
      <alignment horizontal="right"/>
    </xf>
    <xf numFmtId="3" fontId="40" fillId="0" borderId="25" xfId="80" applyNumberFormat="1" applyFont="1" applyFill="1" applyBorder="1" applyAlignment="1">
      <alignment horizontal="right"/>
    </xf>
    <xf numFmtId="0" fontId="40" fillId="0" borderId="0" xfId="80" applyFont="1" applyFill="1" applyBorder="1" applyAlignment="1">
      <alignment horizontal="left" vertical="center"/>
    </xf>
    <xf numFmtId="3" fontId="40" fillId="0" borderId="0" xfId="80" applyNumberFormat="1" applyFont="1" applyFill="1" applyBorder="1" applyAlignment="1">
      <alignment horizontal="center"/>
    </xf>
    <xf numFmtId="0" fontId="43" fillId="0" borderId="26" xfId="80" applyFont="1" applyFill="1" applyBorder="1"/>
    <xf numFmtId="0" fontId="39" fillId="0" borderId="27" xfId="80" applyFont="1" applyFill="1" applyBorder="1"/>
    <xf numFmtId="0" fontId="26" fillId="31" borderId="27" xfId="80" applyFill="1" applyBorder="1" applyAlignment="1">
      <alignment horizontal="right"/>
    </xf>
    <xf numFmtId="0" fontId="26" fillId="0" borderId="28" xfId="80" applyBorder="1" applyAlignment="1">
      <alignment horizontal="right"/>
    </xf>
    <xf numFmtId="0" fontId="39" fillId="29" borderId="27" xfId="80" applyFont="1" applyFill="1" applyBorder="1"/>
    <xf numFmtId="3" fontId="32" fillId="31" borderId="27" xfId="80" applyNumberFormat="1" applyFont="1" applyFill="1" applyBorder="1" applyAlignment="1">
      <alignment horizontal="right"/>
    </xf>
    <xf numFmtId="0" fontId="44" fillId="0" borderId="0" xfId="80" applyFont="1" applyFill="1" applyBorder="1"/>
    <xf numFmtId="0" fontId="26" fillId="28" borderId="17" xfId="80" applyFill="1" applyBorder="1" applyAlignment="1">
      <alignment wrapText="1"/>
    </xf>
    <xf numFmtId="0" fontId="26" fillId="28" borderId="18" xfId="80" applyFill="1" applyBorder="1" applyAlignment="1">
      <alignment wrapText="1"/>
    </xf>
    <xf numFmtId="14" fontId="30" fillId="28" borderId="18" xfId="80" applyNumberFormat="1" applyFont="1" applyFill="1" applyBorder="1" applyAlignment="1">
      <alignment horizontal="center" vertical="center" wrapText="1"/>
    </xf>
    <xf numFmtId="14" fontId="30" fillId="31" borderId="18" xfId="80" applyNumberFormat="1" applyFont="1" applyFill="1" applyBorder="1" applyAlignment="1">
      <alignment horizontal="center" vertical="center" wrapText="1"/>
    </xf>
    <xf numFmtId="166" fontId="30" fillId="28" borderId="19" xfId="80" applyNumberFormat="1" applyFont="1" applyFill="1" applyBorder="1" applyAlignment="1">
      <alignment horizontal="center" vertical="center" wrapText="1"/>
    </xf>
    <xf numFmtId="166" fontId="30" fillId="31" borderId="19" xfId="80" applyNumberFormat="1" applyFont="1" applyFill="1" applyBorder="1" applyAlignment="1">
      <alignment horizontal="center" vertical="center" wrapText="1"/>
    </xf>
    <xf numFmtId="0" fontId="26" fillId="29" borderId="20" xfId="80" applyFont="1" applyFill="1" applyBorder="1" applyAlignment="1">
      <alignment horizontal="center" vertical="center"/>
    </xf>
    <xf numFmtId="3" fontId="40" fillId="29" borderId="21" xfId="80" applyNumberFormat="1" applyFont="1" applyFill="1" applyBorder="1" applyAlignment="1">
      <alignment horizontal="right" vertical="center" wrapText="1" indent="1"/>
    </xf>
    <xf numFmtId="3" fontId="40" fillId="31" borderId="21" xfId="80" applyNumberFormat="1" applyFont="1" applyFill="1" applyBorder="1" applyAlignment="1">
      <alignment horizontal="right" vertical="center" wrapText="1" indent="1"/>
    </xf>
    <xf numFmtId="3" fontId="40" fillId="29" borderId="22" xfId="80" applyNumberFormat="1" applyFont="1" applyFill="1" applyBorder="1" applyAlignment="1">
      <alignment horizontal="right" vertical="center" wrapText="1" indent="1"/>
    </xf>
    <xf numFmtId="3" fontId="40" fillId="31" borderId="22" xfId="80" applyNumberFormat="1" applyFont="1" applyFill="1" applyBorder="1" applyAlignment="1">
      <alignment horizontal="right" vertical="center" wrapText="1" indent="1"/>
    </xf>
    <xf numFmtId="0" fontId="45" fillId="0" borderId="20" xfId="80" applyFont="1" applyFill="1" applyBorder="1" applyAlignment="1">
      <alignment horizontal="center" vertical="center"/>
    </xf>
    <xf numFmtId="3" fontId="45" fillId="0" borderId="21" xfId="80" applyNumberFormat="1" applyFont="1" applyBorder="1" applyAlignment="1" applyProtection="1">
      <alignment horizontal="right" vertical="top" indent="1"/>
      <protection locked="0"/>
    </xf>
    <xf numFmtId="3" fontId="45" fillId="31" borderId="21" xfId="80" applyNumberFormat="1" applyFont="1" applyFill="1" applyBorder="1" applyAlignment="1" applyProtection="1">
      <alignment horizontal="right" vertical="top" indent="1"/>
      <protection locked="0"/>
    </xf>
    <xf numFmtId="3" fontId="45" fillId="0" borderId="22" xfId="80" applyNumberFormat="1" applyFont="1" applyBorder="1" applyAlignment="1" applyProtection="1">
      <alignment horizontal="right" vertical="top" indent="1"/>
      <protection locked="0"/>
    </xf>
    <xf numFmtId="3" fontId="45" fillId="31" borderId="22" xfId="80" applyNumberFormat="1" applyFont="1" applyFill="1" applyBorder="1" applyAlignment="1" applyProtection="1">
      <alignment horizontal="right" vertical="top" indent="1"/>
      <protection locked="0"/>
    </xf>
    <xf numFmtId="0" fontId="45" fillId="0" borderId="21" xfId="80" applyFont="1" applyFill="1" applyBorder="1" applyAlignment="1">
      <alignment horizontal="left" vertical="center" wrapText="1"/>
    </xf>
    <xf numFmtId="3" fontId="26" fillId="29" borderId="21" xfId="80" applyNumberFormat="1" applyFont="1" applyFill="1" applyBorder="1" applyAlignment="1" applyProtection="1">
      <alignment horizontal="right" vertical="top" indent="1"/>
      <protection locked="0"/>
    </xf>
    <xf numFmtId="3" fontId="26" fillId="31" borderId="21" xfId="80" applyNumberFormat="1" applyFont="1" applyFill="1" applyBorder="1" applyAlignment="1" applyProtection="1">
      <alignment horizontal="right" vertical="top" indent="1"/>
      <protection locked="0"/>
    </xf>
    <xf numFmtId="3" fontId="26" fillId="29" borderId="22" xfId="80" applyNumberFormat="1" applyFont="1" applyFill="1" applyBorder="1" applyAlignment="1" applyProtection="1">
      <alignment horizontal="right" vertical="top" indent="1"/>
      <protection locked="0"/>
    </xf>
    <xf numFmtId="3" fontId="26" fillId="31" borderId="22" xfId="80" applyNumberFormat="1" applyFont="1" applyFill="1" applyBorder="1" applyAlignment="1" applyProtection="1">
      <alignment horizontal="right" vertical="top" indent="1"/>
      <protection locked="0"/>
    </xf>
    <xf numFmtId="0" fontId="46" fillId="28" borderId="0" xfId="80" applyFont="1" applyFill="1" applyBorder="1" applyAlignment="1">
      <alignment horizontal="left" vertical="center" indent="2"/>
    </xf>
    <xf numFmtId="0" fontId="46" fillId="28" borderId="0" xfId="80" applyFont="1" applyFill="1" applyBorder="1" applyAlignment="1">
      <alignment horizontal="left" vertical="center" wrapText="1" indent="2"/>
    </xf>
    <xf numFmtId="0" fontId="46" fillId="28" borderId="0" xfId="80" applyFont="1" applyFill="1" applyBorder="1" applyAlignment="1">
      <alignment horizontal="left" vertical="center" wrapText="1" indent="1"/>
    </xf>
    <xf numFmtId="3" fontId="26" fillId="28" borderId="0" xfId="80" applyNumberFormat="1" applyFont="1" applyFill="1" applyBorder="1" applyAlignment="1">
      <alignment horizontal="right" vertical="top" indent="1"/>
    </xf>
    <xf numFmtId="0" fontId="46" fillId="28" borderId="0" xfId="80" applyFont="1" applyFill="1" applyBorder="1" applyAlignment="1">
      <alignment horizontal="center" vertical="center"/>
    </xf>
    <xf numFmtId="0" fontId="46" fillId="28" borderId="0" xfId="80" applyFont="1" applyFill="1" applyBorder="1" applyAlignment="1">
      <alignment horizontal="center" vertical="center" wrapText="1"/>
    </xf>
    <xf numFmtId="3" fontId="47" fillId="28" borderId="0" xfId="80" applyNumberFormat="1" applyFont="1" applyFill="1" applyBorder="1" applyAlignment="1">
      <alignment horizontal="center" vertical="top"/>
    </xf>
    <xf numFmtId="0" fontId="26" fillId="0" borderId="0" xfId="80" applyFill="1"/>
    <xf numFmtId="14" fontId="33" fillId="0" borderId="0" xfId="80" applyNumberFormat="1" applyFont="1" applyFill="1" applyBorder="1" applyAlignment="1" applyProtection="1">
      <alignment horizontal="center" vertical="center"/>
      <protection locked="0"/>
    </xf>
    <xf numFmtId="14" fontId="33" fillId="28" borderId="0" xfId="80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80" applyFont="1" applyFill="1" applyBorder="1" applyAlignment="1">
      <alignment horizontal="center" vertical="center" wrapText="1"/>
    </xf>
    <xf numFmtId="14" fontId="30" fillId="28" borderId="0" xfId="80" applyNumberFormat="1" applyFont="1" applyFill="1" applyBorder="1" applyAlignment="1" applyProtection="1">
      <alignment vertical="top"/>
      <protection locked="0"/>
    </xf>
    <xf numFmtId="0" fontId="33" fillId="28" borderId="0" xfId="80" applyFont="1" applyFill="1" applyBorder="1" applyAlignment="1">
      <alignment horizontal="center" vertical="center"/>
    </xf>
    <xf numFmtId="0" fontId="33" fillId="28" borderId="0" xfId="80" applyFont="1" applyFill="1" applyBorder="1" applyAlignment="1">
      <alignment horizontal="center" vertical="center" wrapText="1"/>
    </xf>
    <xf numFmtId="3" fontId="30" fillId="28" borderId="0" xfId="80" applyNumberFormat="1" applyFont="1" applyFill="1" applyBorder="1" applyAlignment="1">
      <alignment vertical="top"/>
    </xf>
    <xf numFmtId="3" fontId="30" fillId="28" borderId="0" xfId="80" applyNumberFormat="1" applyFont="1" applyFill="1" applyBorder="1" applyAlignment="1">
      <alignment horizontal="center" vertical="top"/>
    </xf>
    <xf numFmtId="0" fontId="33" fillId="0" borderId="0" xfId="80" applyFont="1" applyFill="1" applyBorder="1" applyAlignment="1" applyProtection="1">
      <alignment horizontal="center" vertical="center"/>
      <protection locked="0"/>
    </xf>
    <xf numFmtId="0" fontId="33" fillId="28" borderId="0" xfId="80" applyFont="1" applyFill="1" applyBorder="1" applyAlignment="1" applyProtection="1">
      <alignment horizontal="center" vertical="center" wrapText="1"/>
      <protection locked="0"/>
    </xf>
    <xf numFmtId="0" fontId="33" fillId="0" borderId="0" xfId="80" applyFont="1" applyFill="1" applyBorder="1" applyAlignment="1">
      <alignment horizontal="left" vertical="center" wrapText="1" indent="1"/>
    </xf>
    <xf numFmtId="3" fontId="26" fillId="28" borderId="0" xfId="80" applyNumberFormat="1" applyFont="1" applyFill="1" applyBorder="1" applyAlignment="1" applyProtection="1">
      <alignment vertical="top"/>
      <protection locked="0"/>
    </xf>
    <xf numFmtId="0" fontId="33" fillId="28" borderId="0" xfId="80" applyFont="1" applyFill="1" applyBorder="1" applyAlignment="1">
      <alignment horizontal="left" vertical="center" wrapText="1" indent="2"/>
    </xf>
    <xf numFmtId="3" fontId="26" fillId="28" borderId="0" xfId="80" applyNumberFormat="1" applyFont="1" applyFill="1" applyBorder="1" applyAlignment="1">
      <alignment horizontal="center" vertical="top"/>
    </xf>
    <xf numFmtId="3" fontId="26" fillId="0" borderId="0" xfId="80" applyNumberFormat="1"/>
    <xf numFmtId="0" fontId="30" fillId="28" borderId="52" xfId="80" applyFont="1" applyFill="1" applyBorder="1" applyAlignment="1" applyProtection="1">
      <alignment horizontal="center" vertical="center" wrapText="1"/>
    </xf>
    <xf numFmtId="3" fontId="55" fillId="0" borderId="10" xfId="106" applyNumberFormat="1" applyFont="1" applyBorder="1" applyAlignment="1">
      <alignment horizontal="center" vertical="center" wrapText="1"/>
    </xf>
    <xf numFmtId="0" fontId="48" fillId="25" borderId="53" xfId="106" applyFont="1" applyFill="1" applyBorder="1" applyAlignment="1" applyProtection="1">
      <alignment horizontal="left" wrapText="1"/>
      <protection locked="0"/>
    </xf>
    <xf numFmtId="3" fontId="55" fillId="0" borderId="10" xfId="106" applyNumberFormat="1" applyFont="1" applyFill="1" applyBorder="1" applyAlignment="1">
      <alignment horizontal="right" vertical="center" wrapText="1"/>
    </xf>
    <xf numFmtId="3" fontId="40" fillId="31" borderId="32" xfId="80" applyNumberFormat="1" applyFont="1" applyFill="1" applyBorder="1" applyAlignment="1">
      <alignment horizontal="right"/>
    </xf>
    <xf numFmtId="1" fontId="56" fillId="0" borderId="10" xfId="106" applyNumberFormat="1" applyFont="1" applyBorder="1" applyAlignment="1">
      <alignment horizontal="center" vertical="center" wrapText="1"/>
    </xf>
    <xf numFmtId="0" fontId="48" fillId="0" borderId="53" xfId="106" applyFont="1" applyFill="1" applyBorder="1" applyAlignment="1" applyProtection="1">
      <alignment horizontal="left" vertical="center" wrapText="1"/>
      <protection locked="0"/>
    </xf>
    <xf numFmtId="3" fontId="56" fillId="0" borderId="10" xfId="106" applyNumberFormat="1" applyFont="1" applyFill="1" applyBorder="1" applyAlignment="1">
      <alignment horizontal="right" vertical="center" wrapText="1"/>
    </xf>
    <xf numFmtId="0" fontId="49" fillId="0" borderId="53" xfId="106" applyFont="1" applyFill="1" applyBorder="1" applyAlignment="1" applyProtection="1">
      <alignment horizontal="right" vertical="center" wrapText="1"/>
      <protection locked="0"/>
    </xf>
    <xf numFmtId="3" fontId="57" fillId="0" borderId="10" xfId="106" applyNumberFormat="1" applyFont="1" applyFill="1" applyBorder="1" applyAlignment="1">
      <alignment horizontal="right" vertical="center" wrapText="1"/>
    </xf>
    <xf numFmtId="1" fontId="55" fillId="0" borderId="10" xfId="106" applyNumberFormat="1" applyFont="1" applyBorder="1" applyAlignment="1">
      <alignment horizontal="center" vertical="center" wrapText="1"/>
    </xf>
    <xf numFmtId="1" fontId="56" fillId="0" borderId="10" xfId="106" applyNumberFormat="1" applyFont="1" applyFill="1" applyBorder="1" applyAlignment="1">
      <alignment horizontal="center" vertical="center" wrapText="1"/>
    </xf>
    <xf numFmtId="0" fontId="40" fillId="0" borderId="31" xfId="80" applyFont="1" applyFill="1" applyBorder="1"/>
    <xf numFmtId="0" fontId="40" fillId="0" borderId="32" xfId="80" applyFont="1" applyFill="1" applyBorder="1" applyAlignment="1">
      <alignment wrapText="1"/>
    </xf>
    <xf numFmtId="3" fontId="40" fillId="0" borderId="32" xfId="80" applyNumberFormat="1" applyFont="1" applyFill="1" applyBorder="1" applyAlignment="1">
      <alignment horizontal="right"/>
    </xf>
    <xf numFmtId="3" fontId="40" fillId="0" borderId="54" xfId="80" applyNumberFormat="1" applyFont="1" applyFill="1" applyBorder="1" applyAlignment="1">
      <alignment horizontal="right"/>
    </xf>
    <xf numFmtId="0" fontId="43" fillId="0" borderId="33" xfId="80" applyFont="1" applyFill="1" applyBorder="1"/>
    <xf numFmtId="0" fontId="44" fillId="29" borderId="33" xfId="80" applyFont="1" applyFill="1" applyBorder="1"/>
    <xf numFmtId="0" fontId="26" fillId="0" borderId="37" xfId="80" applyFill="1" applyBorder="1"/>
    <xf numFmtId="0" fontId="26" fillId="0" borderId="0" xfId="80" applyFill="1" applyBorder="1"/>
    <xf numFmtId="0" fontId="26" fillId="0" borderId="57" xfId="80" applyFill="1" applyBorder="1"/>
    <xf numFmtId="0" fontId="26" fillId="0" borderId="37" xfId="80" applyFont="1" applyFill="1" applyBorder="1"/>
    <xf numFmtId="0" fontId="26" fillId="0" borderId="37" xfId="80" applyBorder="1"/>
    <xf numFmtId="0" fontId="26" fillId="0" borderId="0" xfId="80" applyBorder="1"/>
    <xf numFmtId="0" fontId="26" fillId="0" borderId="57" xfId="80" applyBorder="1"/>
    <xf numFmtId="0" fontId="26" fillId="0" borderId="0" xfId="80" applyFont="1" applyBorder="1"/>
    <xf numFmtId="0" fontId="51" fillId="0" borderId="0" xfId="80" applyFont="1" applyFill="1" applyBorder="1" applyAlignment="1"/>
    <xf numFmtId="3" fontId="26" fillId="0" borderId="0" xfId="80" applyNumberFormat="1" applyFont="1" applyBorder="1"/>
    <xf numFmtId="0" fontId="50" fillId="0" borderId="0" xfId="80" applyFont="1" applyFill="1" applyBorder="1" applyAlignment="1">
      <alignment vertical="center"/>
    </xf>
    <xf numFmtId="0" fontId="30" fillId="32" borderId="58" xfId="80" applyFont="1" applyFill="1" applyBorder="1" applyAlignment="1" applyProtection="1">
      <alignment horizontal="center" vertical="center" wrapText="1"/>
    </xf>
    <xf numFmtId="0" fontId="58" fillId="33" borderId="59" xfId="80" applyFont="1" applyFill="1" applyBorder="1" applyAlignment="1">
      <alignment vertical="top" wrapText="1"/>
    </xf>
    <xf numFmtId="3" fontId="58" fillId="33" borderId="60" xfId="80" applyNumberFormat="1" applyFont="1" applyFill="1" applyBorder="1" applyAlignment="1">
      <alignment vertical="top" wrapText="1"/>
    </xf>
    <xf numFmtId="0" fontId="59" fillId="0" borderId="0" xfId="80" applyFont="1" applyBorder="1" applyAlignment="1">
      <alignment horizontal="center" wrapText="1"/>
    </xf>
    <xf numFmtId="0" fontId="60" fillId="0" borderId="61" xfId="80" applyFont="1" applyBorder="1" applyAlignment="1">
      <alignment vertical="top" wrapText="1"/>
    </xf>
    <xf numFmtId="3" fontId="60" fillId="0" borderId="10" xfId="80" applyNumberFormat="1" applyFont="1" applyFill="1" applyBorder="1" applyAlignment="1">
      <alignment horizontal="right" vertical="top" wrapText="1"/>
    </xf>
    <xf numFmtId="0" fontId="61" fillId="0" borderId="0" xfId="80" applyFont="1" applyBorder="1" applyAlignment="1">
      <alignment horizontal="center" wrapText="1"/>
    </xf>
    <xf numFmtId="0" fontId="59" fillId="0" borderId="0" xfId="80" applyFont="1" applyBorder="1" applyAlignment="1">
      <alignment horizontal="center" vertical="center" wrapText="1"/>
    </xf>
    <xf numFmtId="0" fontId="60" fillId="0" borderId="61" xfId="80" applyFont="1" applyFill="1" applyBorder="1" applyAlignment="1">
      <alignment vertical="top" wrapText="1"/>
    </xf>
    <xf numFmtId="0" fontId="58" fillId="33" borderId="60" xfId="80" applyFont="1" applyFill="1" applyBorder="1" applyAlignment="1">
      <alignment vertical="top" wrapText="1"/>
    </xf>
    <xf numFmtId="0" fontId="62" fillId="0" borderId="61" xfId="80" applyFont="1" applyBorder="1" applyAlignment="1">
      <alignment vertical="top" wrapText="1"/>
    </xf>
    <xf numFmtId="0" fontId="62" fillId="0" borderId="61" xfId="80" applyFont="1" applyFill="1" applyBorder="1" applyAlignment="1">
      <alignment horizontal="right" vertical="top" wrapText="1"/>
    </xf>
    <xf numFmtId="3" fontId="62" fillId="0" borderId="10" xfId="80" applyNumberFormat="1" applyFont="1" applyFill="1" applyBorder="1" applyAlignment="1">
      <alignment horizontal="right" vertical="top" wrapText="1"/>
    </xf>
    <xf numFmtId="0" fontId="60" fillId="0" borderId="62" xfId="80" applyFont="1" applyBorder="1" applyAlignment="1">
      <alignment vertical="top" wrapText="1"/>
    </xf>
    <xf numFmtId="3" fontId="60" fillId="0" borderId="12" xfId="80" applyNumberFormat="1" applyFont="1" applyFill="1" applyBorder="1" applyAlignment="1">
      <alignment horizontal="right" vertical="top" wrapText="1"/>
    </xf>
    <xf numFmtId="0" fontId="60" fillId="0" borderId="62" xfId="80" applyFont="1" applyFill="1" applyBorder="1" applyAlignment="1">
      <alignment vertical="top" wrapText="1"/>
    </xf>
    <xf numFmtId="0" fontId="58" fillId="0" borderId="16" xfId="80" applyFont="1" applyBorder="1" applyAlignment="1">
      <alignment vertical="top" wrapText="1"/>
    </xf>
    <xf numFmtId="3" fontId="58" fillId="0" borderId="15" xfId="80" applyNumberFormat="1" applyFont="1" applyBorder="1" applyAlignment="1">
      <alignment horizontal="right" vertical="top" wrapText="1"/>
    </xf>
    <xf numFmtId="0" fontId="63" fillId="0" borderId="63" xfId="80" applyFont="1" applyFill="1" applyBorder="1" applyAlignment="1">
      <alignment vertical="top" wrapText="1"/>
    </xf>
    <xf numFmtId="3" fontId="31" fillId="0" borderId="10" xfId="80" applyNumberFormat="1" applyFont="1" applyBorder="1"/>
    <xf numFmtId="0" fontId="63" fillId="0" borderId="64" xfId="80" applyFont="1" applyFill="1" applyBorder="1" applyAlignment="1">
      <alignment vertical="top" wrapText="1"/>
    </xf>
    <xf numFmtId="0" fontId="63" fillId="0" borderId="65" xfId="80" applyFont="1" applyFill="1" applyBorder="1" applyAlignment="1">
      <alignment vertical="top" wrapText="1"/>
    </xf>
    <xf numFmtId="0" fontId="58" fillId="34" borderId="14" xfId="80" applyFont="1" applyFill="1" applyBorder="1" applyAlignment="1">
      <alignment vertical="top" wrapText="1"/>
    </xf>
    <xf numFmtId="0" fontId="58" fillId="34" borderId="13" xfId="80" applyFont="1" applyFill="1" applyBorder="1" applyAlignment="1">
      <alignment vertical="top" wrapText="1"/>
    </xf>
    <xf numFmtId="0" fontId="60" fillId="0" borderId="66" xfId="80" applyFont="1" applyFill="1" applyBorder="1" applyAlignment="1">
      <alignment vertical="top" wrapText="1"/>
    </xf>
    <xf numFmtId="0" fontId="30" fillId="27" borderId="25" xfId="80" applyFont="1" applyFill="1" applyBorder="1" applyAlignment="1" applyProtection="1">
      <alignment vertical="center" wrapText="1"/>
    </xf>
    <xf numFmtId="0" fontId="0" fillId="0" borderId="11" xfId="0" applyFill="1" applyBorder="1"/>
    <xf numFmtId="0" fontId="0" fillId="0" borderId="11" xfId="0" applyFill="1" applyBorder="1" applyAlignment="1">
      <alignment horizontal="left"/>
    </xf>
    <xf numFmtId="4" fontId="26" fillId="0" borderId="22" xfId="80" applyNumberFormat="1" applyFont="1" applyBorder="1" applyAlignment="1" applyProtection="1">
      <alignment horizontal="left" vertical="center" wrapText="1" indent="1"/>
    </xf>
    <xf numFmtId="4" fontId="36" fillId="29" borderId="19" xfId="114" applyNumberFormat="1" applyFont="1" applyFill="1" applyBorder="1" applyAlignment="1" applyProtection="1">
      <alignment horizontal="right" vertical="center" wrapText="1" indent="1"/>
    </xf>
    <xf numFmtId="4" fontId="30" fillId="0" borderId="41" xfId="114" applyNumberFormat="1" applyFont="1" applyBorder="1" applyAlignment="1" applyProtection="1">
      <alignment horizontal="right" vertical="center" wrapText="1" indent="1"/>
    </xf>
    <xf numFmtId="4" fontId="26" fillId="0" borderId="0" xfId="80" applyNumberFormat="1"/>
    <xf numFmtId="3" fontId="30" fillId="0" borderId="42" xfId="114" applyNumberFormat="1" applyFont="1" applyFill="1" applyBorder="1" applyAlignment="1" applyProtection="1">
      <alignment horizontal="right" vertical="center" wrapText="1" indent="1"/>
    </xf>
    <xf numFmtId="4" fontId="64" fillId="0" borderId="0" xfId="80" applyNumberFormat="1" applyFont="1"/>
    <xf numFmtId="0" fontId="26" fillId="0" borderId="0" xfId="80" applyAlignment="1">
      <alignment wrapText="1"/>
    </xf>
    <xf numFmtId="0" fontId="33" fillId="0" borderId="0" xfId="80" applyFont="1"/>
    <xf numFmtId="0" fontId="30" fillId="0" borderId="0" xfId="80" applyFont="1" applyAlignment="1">
      <alignment horizontal="center"/>
    </xf>
    <xf numFmtId="0" fontId="26" fillId="28" borderId="0" xfId="80" applyFill="1" applyAlignment="1">
      <alignment horizontal="center"/>
    </xf>
    <xf numFmtId="167" fontId="34" fillId="0" borderId="0" xfId="80" applyNumberFormat="1" applyFont="1" applyAlignment="1" applyProtection="1">
      <alignment horizontal="center"/>
    </xf>
    <xf numFmtId="0" fontId="40" fillId="0" borderId="26" xfId="80" applyFont="1" applyBorder="1" applyAlignment="1">
      <alignment horizontal="left" wrapText="1"/>
    </xf>
    <xf numFmtId="0" fontId="40" fillId="0" borderId="27" xfId="80" applyFont="1" applyBorder="1" applyAlignment="1">
      <alignment horizontal="left" wrapText="1"/>
    </xf>
    <xf numFmtId="0" fontId="50" fillId="26" borderId="36" xfId="80" applyFont="1" applyFill="1" applyBorder="1" applyAlignment="1">
      <alignment horizontal="center" vertical="center"/>
    </xf>
    <xf numFmtId="0" fontId="50" fillId="26" borderId="55" xfId="80" applyFont="1" applyFill="1" applyBorder="1" applyAlignment="1">
      <alignment horizontal="center" vertical="center"/>
    </xf>
    <xf numFmtId="0" fontId="50" fillId="26" borderId="56" xfId="80" applyFont="1" applyFill="1" applyBorder="1" applyAlignment="1">
      <alignment horizontal="center" vertical="center"/>
    </xf>
  </cellXfs>
  <cellStyles count="12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 33" xfId="28"/>
    <cellStyle name="Euro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108" xfId="39"/>
    <cellStyle name="Normal 110 2 11 2 3" xfId="40"/>
    <cellStyle name="Normal 111" xfId="41"/>
    <cellStyle name="Normal 2" xfId="42"/>
    <cellStyle name="Normal 2 2" xfId="43"/>
    <cellStyle name="Normal 2 3" xfId="44"/>
    <cellStyle name="Normal 2_Reporting tables fiscal_Δ20_01.11.10" xfId="45"/>
    <cellStyle name="Normal 26 2" xfId="46"/>
    <cellStyle name="Normal 3" xfId="47"/>
    <cellStyle name="Note" xfId="48"/>
    <cellStyle name="Output" xfId="49"/>
    <cellStyle name="Percent 2" xfId="50"/>
    <cellStyle name="Percent 2 10" xfId="51"/>
    <cellStyle name="Percent 2 11" xfId="52"/>
    <cellStyle name="Percent 2 12" xfId="53"/>
    <cellStyle name="Percent 2 13" xfId="54"/>
    <cellStyle name="Percent 2 2" xfId="55"/>
    <cellStyle name="Percent 2 3" xfId="56"/>
    <cellStyle name="Percent 2 3 2" xfId="57"/>
    <cellStyle name="Percent 2 4" xfId="58"/>
    <cellStyle name="Percent 2 5" xfId="59"/>
    <cellStyle name="Percent 2 6" xfId="60"/>
    <cellStyle name="Percent 2 7" xfId="61"/>
    <cellStyle name="Percent 2 8" xfId="62"/>
    <cellStyle name="Percent 2 9" xfId="63"/>
    <cellStyle name="Title" xfId="64"/>
    <cellStyle name="Total" xfId="65"/>
    <cellStyle name="Warning Text" xfId="66"/>
    <cellStyle name="Βασικό_ΕΝΙΑΙΟΣ ΠΥ 04 - ΤΕΛΙΚΟΣ  ΕΣΟΔΩΝ -6" xfId="125"/>
    <cellStyle name="Κανονικό" xfId="0" builtinId="0"/>
    <cellStyle name="Κανονικό 10" xfId="67"/>
    <cellStyle name="Κανονικό 10 2" xfId="68"/>
    <cellStyle name="Κανονικό 10 3" xfId="121"/>
    <cellStyle name="Κανονικό 11" xfId="119"/>
    <cellStyle name="Κανονικό 13" xfId="69"/>
    <cellStyle name="Κανονικό 13 2" xfId="70"/>
    <cellStyle name="Κανονικό 13 2 2" xfId="71"/>
    <cellStyle name="Κανονικό 13 2 2 2" xfId="124"/>
    <cellStyle name="Κανονικό 13 2 3" xfId="122"/>
    <cellStyle name="Κανονικό 13 3" xfId="72"/>
    <cellStyle name="Κανονικό 13 3 2" xfId="73"/>
    <cellStyle name="Κανονικό 13 3 3" xfId="74"/>
    <cellStyle name="Κανονικό 13 3 3 2" xfId="123"/>
    <cellStyle name="Κανονικό 13 3 4" xfId="120"/>
    <cellStyle name="Κανονικό 2" xfId="75"/>
    <cellStyle name="Κανονικό 2 10" xfId="76"/>
    <cellStyle name="Κανονικό 2 11" xfId="77"/>
    <cellStyle name="Κανονικό 2 12" xfId="78"/>
    <cellStyle name="Κανονικό 2 13" xfId="79"/>
    <cellStyle name="Κανονικό 2 14" xfId="80"/>
    <cellStyle name="Κανονικό 2 2" xfId="81"/>
    <cellStyle name="Κανονικό 2 2 10" xfId="82"/>
    <cellStyle name="Κανονικό 2 2 11" xfId="83"/>
    <cellStyle name="Κανονικό 2 2 12" xfId="84"/>
    <cellStyle name="Κανονικό 2 2 13" xfId="85"/>
    <cellStyle name="Κανονικό 2 2 14" xfId="86"/>
    <cellStyle name="Κανονικό 2 2 2" xfId="87"/>
    <cellStyle name="Κανονικό 2 2 2 2" xfId="88"/>
    <cellStyle name="Κανονικό 2 2 3" xfId="89"/>
    <cellStyle name="Κανονικό 2 2 4" xfId="90"/>
    <cellStyle name="Κανονικό 2 2 5" xfId="91"/>
    <cellStyle name="Κανονικό 2 2 6" xfId="92"/>
    <cellStyle name="Κανονικό 2 2 7" xfId="93"/>
    <cellStyle name="Κανονικό 2 2 8" xfId="94"/>
    <cellStyle name="Κανονικό 2 2 9" xfId="95"/>
    <cellStyle name="Κανονικό 2 2_ΜΗΝΙΑΙΕΣ ΕΚΤΙΜΗΣΕΙΣ 2012_update_240112" xfId="96"/>
    <cellStyle name="Κανονικό 2 3" xfId="97"/>
    <cellStyle name="Κανονικό 2 4" xfId="98"/>
    <cellStyle name="Κανονικό 2 5" xfId="99"/>
    <cellStyle name="Κανονικό 2 6" xfId="100"/>
    <cellStyle name="Κανονικό 2 7" xfId="101"/>
    <cellStyle name="Κανονικό 2 8" xfId="102"/>
    <cellStyle name="Κανονικό 2 9" xfId="103"/>
    <cellStyle name="Κανονικό 2_PINAKES_ESODON_DAPANON_01_2012_14-02-2012" xfId="104"/>
    <cellStyle name="Κανονικό 3" xfId="105"/>
    <cellStyle name="Κανονικό 3 2" xfId="106"/>
    <cellStyle name="Κανονικό 4" xfId="107"/>
    <cellStyle name="Κανονικό 5" xfId="108"/>
    <cellStyle name="Κανονικό 6" xfId="109"/>
    <cellStyle name="Κανονικό 7" xfId="110"/>
    <cellStyle name="Κανονικό 8" xfId="111"/>
    <cellStyle name="Κανονικό 9" xfId="112"/>
    <cellStyle name="Κόμμα 2" xfId="113"/>
    <cellStyle name="Κόμμα 3" xfId="114"/>
    <cellStyle name="Κόμμα 4" xfId="115"/>
    <cellStyle name="Ποσοστό 2" xfId="116"/>
    <cellStyle name="Ποσοστό 3" xfId="117"/>
    <cellStyle name="Ποσοστό 4" xfId="1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17;&#932;&#927;&#921;&#924;&#913;/&#913;&#925;&#913;&#923;&#933;&#932;&#921;&#922;&#927;&#921;_&#928;&#921;&#925;&#913;&#922;&#917;&#931;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25;&#913;&#923;&#933;&#932;&#921;&#922;&#927;&#921;_&#928;&#921;&#925;&#913;&#922;&#917;&#931;_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ΕΣΟΔΑ_ΝΟΣ.1"/>
      <sheetName val="ΕΞΟΔΑ_ΝΟΣ.1"/>
      <sheetName val="ΣΥΓΚΕΝΤΡΩΤΙΚΟΣ_ΕΞΟΔΩΝ"/>
      <sheetName val="ΚΑΤΗΓΟΡΙΕΣ_ΣΥΝΟΠΤΙΚΟΥ"/>
      <sheetName val="ΤΑΜΕΙΑΚΟ"/>
    </sheetNames>
    <sheetDataSet>
      <sheetData sheetId="0" refreshError="1"/>
      <sheetData sheetId="1" refreshError="1">
        <row r="6">
          <cell r="C6">
            <v>354238.68000000005</v>
          </cell>
        </row>
        <row r="13">
          <cell r="C13">
            <v>50536</v>
          </cell>
        </row>
        <row r="14">
          <cell r="C14">
            <v>50536</v>
          </cell>
        </row>
        <row r="102">
          <cell r="C102">
            <v>3670.5</v>
          </cell>
        </row>
        <row r="103">
          <cell r="C103">
            <v>3670.5</v>
          </cell>
        </row>
        <row r="147">
          <cell r="C147">
            <v>116510.20999999999</v>
          </cell>
        </row>
        <row r="150">
          <cell r="C150">
            <v>52754.37</v>
          </cell>
        </row>
        <row r="173">
          <cell r="C173">
            <v>48754.37</v>
          </cell>
        </row>
        <row r="260">
          <cell r="C260">
            <v>26503.43</v>
          </cell>
        </row>
        <row r="294">
          <cell r="C294">
            <v>2280</v>
          </cell>
        </row>
        <row r="295">
          <cell r="C295">
            <v>2280</v>
          </cell>
        </row>
        <row r="400">
          <cell r="C400">
            <v>196589.78999999998</v>
          </cell>
        </row>
        <row r="403">
          <cell r="C403">
            <v>10632.8</v>
          </cell>
        </row>
        <row r="440">
          <cell r="C440">
            <v>500</v>
          </cell>
        </row>
        <row r="443">
          <cell r="C443">
            <v>3700</v>
          </cell>
        </row>
        <row r="458">
          <cell r="C458">
            <v>3000</v>
          </cell>
        </row>
        <row r="461">
          <cell r="C461">
            <v>39769.120000000003</v>
          </cell>
        </row>
        <row r="500">
          <cell r="C500">
            <v>5000</v>
          </cell>
        </row>
        <row r="510">
          <cell r="C510">
            <v>12031.8</v>
          </cell>
        </row>
        <row r="522">
          <cell r="C522">
            <v>44397.789999999994</v>
          </cell>
        </row>
        <row r="581">
          <cell r="C581">
            <v>87000</v>
          </cell>
        </row>
        <row r="592">
          <cell r="C592">
            <v>327250</v>
          </cell>
        </row>
        <row r="665">
          <cell r="C665">
            <v>83000</v>
          </cell>
        </row>
        <row r="668">
          <cell r="C668">
            <v>110000</v>
          </cell>
        </row>
        <row r="692">
          <cell r="C692">
            <v>55000</v>
          </cell>
        </row>
        <row r="814">
          <cell r="C814">
            <v>8000</v>
          </cell>
        </row>
        <row r="857">
          <cell r="C857">
            <v>5000</v>
          </cell>
        </row>
        <row r="914">
          <cell r="C914">
            <v>170720</v>
          </cell>
        </row>
        <row r="987">
          <cell r="C987">
            <v>64942.400000000001</v>
          </cell>
        </row>
        <row r="1037">
          <cell r="C1037">
            <v>7427.6</v>
          </cell>
        </row>
        <row r="1227">
          <cell r="C1227">
            <v>7427.6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ΕΣΟΔΑ_ΝΟΣ.1"/>
      <sheetName val="ΕΞΟΔΑ_ΝΟΣ.1"/>
      <sheetName val="ΣΥΓΚΕΝΤΡΩΤΙΚΟΣ_ΕΞΟΔΩΝ"/>
      <sheetName val="ΚΑΤΗΓΟΡΙΕΣ_ΣΥΝΟΠΤΙΚΟΥ"/>
      <sheetName val="ΤΑΜΕΙΑΚΟ"/>
    </sheetNames>
    <sheetDataSet>
      <sheetData sheetId="0"/>
      <sheetData sheetId="1">
        <row r="906">
          <cell r="C906">
            <v>235394.79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3FBAF"/>
  </sheetPr>
  <dimension ref="A1:O284"/>
  <sheetViews>
    <sheetView tabSelected="1" topLeftCell="E57" zoomScaleNormal="100" zoomScaleSheetLayoutView="77" workbookViewId="0">
      <selection activeCell="L62" sqref="L62"/>
    </sheetView>
  </sheetViews>
  <sheetFormatPr defaultColWidth="9.140625" defaultRowHeight="12.75"/>
  <cols>
    <col min="1" max="1" width="18.85546875" style="6" hidden="1" customWidth="1"/>
    <col min="2" max="2" width="22.7109375" style="6" customWidth="1"/>
    <col min="3" max="3" width="91.42578125" style="6" customWidth="1"/>
    <col min="4" max="4" width="24.140625" style="6" customWidth="1"/>
    <col min="5" max="5" width="20.28515625" style="6" customWidth="1"/>
    <col min="6" max="6" width="22.7109375" style="6" customWidth="1"/>
    <col min="7" max="7" width="20.5703125" style="6" customWidth="1"/>
    <col min="8" max="8" width="23" style="6" customWidth="1"/>
    <col min="9" max="9" width="20.85546875" style="6" customWidth="1"/>
    <col min="10" max="10" width="20" style="6" customWidth="1"/>
    <col min="11" max="11" width="12.7109375" style="6" customWidth="1"/>
    <col min="12" max="12" width="11.7109375" style="6" bestFit="1" customWidth="1"/>
    <col min="13" max="13" width="10.140625" style="6" bestFit="1" customWidth="1"/>
    <col min="14" max="14" width="9.140625" style="6"/>
    <col min="15" max="15" width="10.85546875" style="6" customWidth="1"/>
    <col min="16" max="16384" width="9.140625" style="6"/>
  </cols>
  <sheetData>
    <row r="1" spans="1:11" ht="18">
      <c r="B1" s="211" t="s">
        <v>102</v>
      </c>
      <c r="C1" s="211"/>
      <c r="D1" s="211"/>
      <c r="E1" s="211"/>
      <c r="F1" s="211"/>
      <c r="G1" s="211"/>
      <c r="H1" s="211"/>
      <c r="I1" s="211"/>
    </row>
    <row r="2" spans="1:11">
      <c r="B2" s="12"/>
      <c r="C2" s="12"/>
      <c r="D2" s="12"/>
      <c r="E2" s="12"/>
      <c r="F2" s="12"/>
      <c r="G2" s="12"/>
      <c r="H2" s="12"/>
      <c r="I2" s="12"/>
    </row>
    <row r="3" spans="1:11" ht="15">
      <c r="B3" s="12" t="s">
        <v>27</v>
      </c>
      <c r="C3" s="199" t="s">
        <v>371</v>
      </c>
      <c r="D3" s="12"/>
      <c r="E3" s="12"/>
      <c r="F3" s="12"/>
      <c r="G3" s="12"/>
      <c r="H3" s="12"/>
      <c r="I3" s="12"/>
    </row>
    <row r="4" spans="1:11" ht="15">
      <c r="B4" s="12" t="s">
        <v>28</v>
      </c>
      <c r="C4" s="200">
        <v>90036320</v>
      </c>
      <c r="D4" s="12"/>
      <c r="E4" s="12"/>
      <c r="F4" s="12"/>
      <c r="G4" s="12"/>
      <c r="H4" s="12"/>
      <c r="I4" s="12"/>
    </row>
    <row r="5" spans="1:11" ht="15">
      <c r="B5" s="12" t="s">
        <v>29</v>
      </c>
      <c r="C5" s="199" t="s">
        <v>372</v>
      </c>
      <c r="D5" s="12"/>
      <c r="E5" s="12"/>
      <c r="F5" s="12"/>
      <c r="G5" s="12"/>
      <c r="H5" s="12"/>
      <c r="I5" s="12"/>
    </row>
    <row r="6" spans="1:11" ht="15">
      <c r="B6" s="12" t="s">
        <v>30</v>
      </c>
      <c r="C6" s="199" t="s">
        <v>373</v>
      </c>
      <c r="D6" s="12"/>
      <c r="E6" s="12"/>
      <c r="F6" s="12"/>
      <c r="G6" s="12"/>
      <c r="H6" s="12"/>
      <c r="I6" s="12"/>
    </row>
    <row r="7" spans="1:11" ht="15">
      <c r="B7" s="12" t="s">
        <v>31</v>
      </c>
      <c r="C7" s="199" t="s">
        <v>374</v>
      </c>
      <c r="D7" s="12"/>
      <c r="E7" s="12"/>
      <c r="F7" s="12"/>
      <c r="G7" s="12"/>
      <c r="H7" s="12"/>
      <c r="I7" s="12"/>
    </row>
    <row r="8" spans="1:11">
      <c r="B8" s="12"/>
      <c r="C8" s="12"/>
      <c r="D8" s="12"/>
      <c r="E8" s="12"/>
      <c r="F8" s="12"/>
      <c r="G8" s="12"/>
      <c r="H8" s="12"/>
      <c r="I8" s="12"/>
    </row>
    <row r="9" spans="1:11" ht="19.5" thickBot="1">
      <c r="B9" s="13" t="s">
        <v>1</v>
      </c>
      <c r="I9" s="14" t="s">
        <v>32</v>
      </c>
    </row>
    <row r="10" spans="1:11" ht="52.5" thickTop="1" thickBot="1">
      <c r="B10" s="15" t="s">
        <v>33</v>
      </c>
      <c r="C10" s="16" t="s">
        <v>34</v>
      </c>
      <c r="D10" s="17" t="s">
        <v>35</v>
      </c>
      <c r="E10" s="17" t="s">
        <v>36</v>
      </c>
      <c r="F10" s="17" t="s">
        <v>37</v>
      </c>
      <c r="G10" s="17" t="s">
        <v>38</v>
      </c>
      <c r="H10" s="17" t="s">
        <v>39</v>
      </c>
      <c r="I10" s="18" t="s">
        <v>40</v>
      </c>
      <c r="K10" s="6" t="s">
        <v>375</v>
      </c>
    </row>
    <row r="11" spans="1:11" ht="13.5" thickTop="1">
      <c r="A11" s="6" t="s">
        <v>103</v>
      </c>
      <c r="B11" s="19">
        <v>0</v>
      </c>
      <c r="C11" s="20" t="s">
        <v>41</v>
      </c>
      <c r="D11" s="21">
        <v>426072.15</v>
      </c>
      <c r="E11" s="21">
        <v>447070.34</v>
      </c>
      <c r="F11" s="21">
        <v>459037.01</v>
      </c>
      <c r="G11" s="21">
        <v>178872.4</v>
      </c>
      <c r="H11" s="21">
        <v>459538.9</v>
      </c>
      <c r="I11" s="21">
        <v>646414.93000000005</v>
      </c>
      <c r="K11" s="6" t="s">
        <v>376</v>
      </c>
    </row>
    <row r="12" spans="1:11">
      <c r="A12" s="6" t="s">
        <v>104</v>
      </c>
      <c r="B12" s="22">
        <v>100</v>
      </c>
      <c r="C12" s="23" t="s">
        <v>341</v>
      </c>
      <c r="D12" s="24">
        <v>422500</v>
      </c>
      <c r="E12" s="24">
        <v>435367</v>
      </c>
      <c r="F12" s="24">
        <v>447333.67</v>
      </c>
      <c r="G12" s="24">
        <v>174250</v>
      </c>
      <c r="H12" s="24">
        <v>447333.67000000004</v>
      </c>
      <c r="I12" s="24">
        <v>634000</v>
      </c>
    </row>
    <row r="13" spans="1:11">
      <c r="A13" s="6" t="s">
        <v>105</v>
      </c>
      <c r="B13" s="25">
        <v>112</v>
      </c>
      <c r="C13" s="24" t="s">
        <v>106</v>
      </c>
      <c r="D13" s="24">
        <v>240000</v>
      </c>
      <c r="E13" s="24">
        <v>176867</v>
      </c>
      <c r="F13" s="24">
        <v>188833.67</v>
      </c>
      <c r="G13" s="24">
        <v>45000</v>
      </c>
      <c r="H13" s="201">
        <v>188833.67</v>
      </c>
      <c r="I13" s="201">
        <v>410000</v>
      </c>
      <c r="K13" s="6" t="s">
        <v>377</v>
      </c>
    </row>
    <row r="14" spans="1:11">
      <c r="A14" s="6" t="s">
        <v>107</v>
      </c>
      <c r="B14" s="25">
        <v>115</v>
      </c>
      <c r="C14" s="24" t="s">
        <v>108</v>
      </c>
      <c r="D14" s="24">
        <v>133000</v>
      </c>
      <c r="E14" s="24">
        <v>209000</v>
      </c>
      <c r="F14" s="24">
        <v>209000</v>
      </c>
      <c r="G14" s="24">
        <v>104500</v>
      </c>
      <c r="H14" s="24">
        <v>209000</v>
      </c>
      <c r="I14" s="24">
        <v>175000</v>
      </c>
    </row>
    <row r="15" spans="1:11">
      <c r="A15" s="6" t="s">
        <v>109</v>
      </c>
      <c r="B15" s="25">
        <v>116</v>
      </c>
      <c r="C15" s="24" t="s">
        <v>110</v>
      </c>
      <c r="D15" s="24">
        <v>49500</v>
      </c>
      <c r="E15" s="24">
        <v>49500</v>
      </c>
      <c r="F15" s="24">
        <v>49500</v>
      </c>
      <c r="G15" s="24">
        <v>24750</v>
      </c>
      <c r="H15" s="24">
        <v>49500</v>
      </c>
      <c r="I15" s="24">
        <v>49000</v>
      </c>
    </row>
    <row r="16" spans="1:11">
      <c r="A16" s="6" t="s">
        <v>111</v>
      </c>
      <c r="B16" s="25">
        <v>117</v>
      </c>
      <c r="C16" s="24" t="s">
        <v>112</v>
      </c>
      <c r="D16" s="24"/>
      <c r="E16" s="24"/>
      <c r="F16" s="24"/>
      <c r="G16" s="24">
        <v>0</v>
      </c>
      <c r="H16" s="24"/>
      <c r="I16" s="24"/>
    </row>
    <row r="17" spans="1:12" ht="26.25" thickBot="1">
      <c r="A17" s="6" t="s">
        <v>113</v>
      </c>
      <c r="B17" s="25">
        <v>118</v>
      </c>
      <c r="C17" s="24" t="s">
        <v>114</v>
      </c>
      <c r="D17" s="24"/>
      <c r="E17" s="24"/>
      <c r="F17" s="24"/>
      <c r="G17" s="24">
        <v>0</v>
      </c>
      <c r="H17" s="24"/>
      <c r="I17" s="24"/>
      <c r="K17" s="143">
        <f>+I11+I24+I42</f>
        <v>1216414.9300000002</v>
      </c>
    </row>
    <row r="18" spans="1:12" ht="13.5" thickTop="1">
      <c r="A18" s="6" t="s">
        <v>115</v>
      </c>
      <c r="B18" s="19">
        <v>1000</v>
      </c>
      <c r="C18" s="20" t="s">
        <v>42</v>
      </c>
      <c r="D18" s="21"/>
      <c r="E18" s="21"/>
      <c r="F18" s="21"/>
      <c r="G18" s="21">
        <v>0</v>
      </c>
      <c r="H18" s="21"/>
      <c r="I18" s="21"/>
      <c r="K18" s="6">
        <v>-224000</v>
      </c>
      <c r="L18" s="6" t="s">
        <v>379</v>
      </c>
    </row>
    <row r="19" spans="1:12" ht="13.5" thickBot="1">
      <c r="A19" s="6" t="s">
        <v>116</v>
      </c>
      <c r="B19" s="26">
        <v>1100</v>
      </c>
      <c r="C19" s="27" t="s">
        <v>43</v>
      </c>
      <c r="D19" s="28"/>
      <c r="E19" s="28"/>
      <c r="F19" s="28"/>
      <c r="G19" s="28">
        <v>0</v>
      </c>
      <c r="H19" s="28"/>
      <c r="I19" s="28"/>
      <c r="K19" s="6">
        <v>-12414.93</v>
      </c>
      <c r="L19" s="6" t="s">
        <v>378</v>
      </c>
    </row>
    <row r="20" spans="1:12" ht="14.25" thickTop="1" thickBot="1">
      <c r="A20" s="6" t="s">
        <v>117</v>
      </c>
      <c r="B20" s="29">
        <v>1200</v>
      </c>
      <c r="C20" s="30" t="s">
        <v>118</v>
      </c>
      <c r="D20" s="28"/>
      <c r="E20" s="28"/>
      <c r="F20" s="28"/>
      <c r="G20" s="28">
        <v>0</v>
      </c>
      <c r="H20" s="28"/>
      <c r="I20" s="28"/>
      <c r="K20" s="143">
        <f>-I44</f>
        <v>-170000</v>
      </c>
      <c r="L20" s="6">
        <v>5200</v>
      </c>
    </row>
    <row r="21" spans="1:12" ht="13.5" thickTop="1">
      <c r="A21" s="6" t="s">
        <v>119</v>
      </c>
      <c r="B21" s="19">
        <v>2000</v>
      </c>
      <c r="C21" s="20" t="s">
        <v>333</v>
      </c>
      <c r="D21" s="21"/>
      <c r="E21" s="21"/>
      <c r="F21" s="21"/>
      <c r="G21" s="21">
        <v>0</v>
      </c>
      <c r="H21" s="21"/>
      <c r="I21" s="21"/>
    </row>
    <row r="22" spans="1:12">
      <c r="A22" s="6" t="s">
        <v>120</v>
      </c>
      <c r="B22" s="25" t="s">
        <v>44</v>
      </c>
      <c r="C22" s="31" t="s">
        <v>45</v>
      </c>
      <c r="D22" s="32"/>
      <c r="E22" s="32"/>
      <c r="F22" s="32"/>
      <c r="G22" s="32">
        <v>0</v>
      </c>
      <c r="H22" s="32"/>
      <c r="I22" s="32"/>
      <c r="K22" s="143">
        <f>SUM(K17:K21)</f>
        <v>810000.00000000012</v>
      </c>
      <c r="L22" s="6" t="s">
        <v>380</v>
      </c>
    </row>
    <row r="23" spans="1:12" ht="13.5" thickBot="1">
      <c r="A23" s="6" t="s">
        <v>121</v>
      </c>
      <c r="B23" s="33" t="s">
        <v>46</v>
      </c>
      <c r="C23" s="34" t="s">
        <v>47</v>
      </c>
      <c r="D23" s="35"/>
      <c r="E23" s="35"/>
      <c r="F23" s="35"/>
      <c r="G23" s="35">
        <v>0</v>
      </c>
      <c r="H23" s="35"/>
      <c r="I23" s="35"/>
    </row>
    <row r="24" spans="1:12" ht="13.5" thickTop="1">
      <c r="A24" s="6" t="s">
        <v>122</v>
      </c>
      <c r="B24" s="19">
        <v>3000</v>
      </c>
      <c r="C24" s="20" t="s">
        <v>48</v>
      </c>
      <c r="D24" s="21">
        <v>182615.89</v>
      </c>
      <c r="E24" s="21">
        <v>651525</v>
      </c>
      <c r="F24" s="21">
        <v>639558.32999999996</v>
      </c>
      <c r="G24" s="21">
        <v>74215.98000000001</v>
      </c>
      <c r="H24" s="21">
        <v>139973.1</v>
      </c>
      <c r="I24" s="21">
        <v>363628</v>
      </c>
    </row>
    <row r="25" spans="1:12">
      <c r="A25" s="6" t="s">
        <v>123</v>
      </c>
      <c r="B25" s="25" t="s">
        <v>124</v>
      </c>
      <c r="C25" s="24" t="s">
        <v>125</v>
      </c>
      <c r="D25" s="32">
        <v>64377.58</v>
      </c>
      <c r="E25" s="32">
        <v>562701</v>
      </c>
      <c r="F25" s="32">
        <v>550734.32999999996</v>
      </c>
      <c r="G25" s="32">
        <v>0</v>
      </c>
      <c r="H25" s="32"/>
      <c r="I25" s="32">
        <v>280000</v>
      </c>
    </row>
    <row r="26" spans="1:12">
      <c r="A26" s="6" t="s">
        <v>126</v>
      </c>
      <c r="B26" s="25" t="s">
        <v>127</v>
      </c>
      <c r="C26" s="24" t="s">
        <v>128</v>
      </c>
      <c r="D26" s="32"/>
      <c r="E26" s="32"/>
      <c r="F26" s="32"/>
      <c r="G26" s="32">
        <v>0</v>
      </c>
      <c r="H26" s="32"/>
      <c r="I26" s="32"/>
    </row>
    <row r="27" spans="1:12">
      <c r="A27" s="6" t="s">
        <v>129</v>
      </c>
      <c r="B27" s="25" t="s">
        <v>130</v>
      </c>
      <c r="C27" s="24" t="s">
        <v>131</v>
      </c>
      <c r="D27" s="32">
        <v>64377.58</v>
      </c>
      <c r="E27" s="32">
        <v>562701</v>
      </c>
      <c r="F27" s="32">
        <v>550734.32999999996</v>
      </c>
      <c r="G27" s="32">
        <v>0</v>
      </c>
      <c r="H27" s="32"/>
      <c r="I27" s="32">
        <v>280000</v>
      </c>
    </row>
    <row r="28" spans="1:12">
      <c r="A28" s="6" t="s">
        <v>132</v>
      </c>
      <c r="B28" s="25" t="s">
        <v>133</v>
      </c>
      <c r="C28" s="24" t="s">
        <v>134</v>
      </c>
      <c r="D28" s="32"/>
      <c r="E28" s="32"/>
      <c r="F28" s="32"/>
      <c r="G28" s="32">
        <v>0</v>
      </c>
      <c r="H28" s="32"/>
      <c r="I28" s="32"/>
    </row>
    <row r="29" spans="1:12">
      <c r="A29" s="6" t="s">
        <v>135</v>
      </c>
      <c r="B29" s="25">
        <v>3140</v>
      </c>
      <c r="C29" s="24" t="s">
        <v>136</v>
      </c>
      <c r="D29" s="32">
        <v>5483.1</v>
      </c>
      <c r="E29" s="32">
        <v>10000</v>
      </c>
      <c r="F29" s="32">
        <v>10000</v>
      </c>
      <c r="G29" s="32">
        <v>2200.15</v>
      </c>
      <c r="H29" s="32">
        <v>3954.89</v>
      </c>
      <c r="I29" s="32">
        <v>2628</v>
      </c>
    </row>
    <row r="30" spans="1:12">
      <c r="A30" s="6" t="s">
        <v>137</v>
      </c>
      <c r="B30" s="25">
        <v>3143</v>
      </c>
      <c r="C30" s="24" t="s">
        <v>131</v>
      </c>
      <c r="D30" s="32">
        <v>5483.1</v>
      </c>
      <c r="E30" s="32">
        <v>10000</v>
      </c>
      <c r="F30" s="32">
        <v>10000</v>
      </c>
      <c r="G30" s="32">
        <v>2200.2999999999997</v>
      </c>
      <c r="H30" s="32">
        <v>3954.89</v>
      </c>
      <c r="I30" s="32">
        <v>2628</v>
      </c>
    </row>
    <row r="31" spans="1:12">
      <c r="A31" s="6" t="s">
        <v>138</v>
      </c>
      <c r="B31" s="25">
        <v>3144</v>
      </c>
      <c r="C31" s="24" t="s">
        <v>139</v>
      </c>
      <c r="D31" s="32"/>
      <c r="E31" s="32"/>
      <c r="F31" s="32"/>
      <c r="G31" s="32">
        <v>0</v>
      </c>
      <c r="H31" s="32"/>
      <c r="I31" s="32"/>
    </row>
    <row r="32" spans="1:12">
      <c r="A32" s="6" t="s">
        <v>140</v>
      </c>
      <c r="B32" s="25">
        <v>3149</v>
      </c>
      <c r="C32" s="24" t="s">
        <v>141</v>
      </c>
      <c r="D32" s="32"/>
      <c r="E32" s="32"/>
      <c r="F32" s="32"/>
      <c r="G32" s="32">
        <v>0</v>
      </c>
      <c r="H32" s="32"/>
      <c r="I32" s="32"/>
    </row>
    <row r="33" spans="1:9">
      <c r="A33" s="6" t="s">
        <v>142</v>
      </c>
      <c r="B33" s="25">
        <v>3350</v>
      </c>
      <c r="C33" s="24" t="s">
        <v>49</v>
      </c>
      <c r="D33" s="32"/>
      <c r="E33" s="32"/>
      <c r="F33" s="32"/>
      <c r="G33" s="32">
        <v>0</v>
      </c>
      <c r="H33" s="32"/>
      <c r="I33" s="32"/>
    </row>
    <row r="34" spans="1:9">
      <c r="A34" s="6" t="s">
        <v>143</v>
      </c>
      <c r="B34" s="25"/>
      <c r="C34" s="36" t="s">
        <v>50</v>
      </c>
      <c r="D34" s="32"/>
      <c r="E34" s="32"/>
      <c r="F34" s="32"/>
      <c r="G34" s="32">
        <v>0</v>
      </c>
      <c r="H34" s="32"/>
      <c r="I34" s="32"/>
    </row>
    <row r="35" spans="1:9">
      <c r="A35" s="6" t="s">
        <v>144</v>
      </c>
      <c r="B35" s="25"/>
      <c r="C35" s="36" t="s">
        <v>51</v>
      </c>
      <c r="D35" s="32"/>
      <c r="E35" s="32"/>
      <c r="F35" s="32"/>
      <c r="G35" s="32">
        <v>0</v>
      </c>
      <c r="H35" s="32"/>
      <c r="I35" s="32"/>
    </row>
    <row r="36" spans="1:9">
      <c r="A36" s="6" t="s">
        <v>145</v>
      </c>
      <c r="B36" s="25"/>
      <c r="C36" s="36" t="s">
        <v>52</v>
      </c>
      <c r="D36" s="32"/>
      <c r="E36" s="32"/>
      <c r="F36" s="32"/>
      <c r="G36" s="32">
        <v>0</v>
      </c>
      <c r="H36" s="32"/>
      <c r="I36" s="32"/>
    </row>
    <row r="37" spans="1:9">
      <c r="A37" s="6" t="s">
        <v>146</v>
      </c>
      <c r="B37" s="22">
        <v>3400</v>
      </c>
      <c r="C37" s="23" t="s">
        <v>147</v>
      </c>
      <c r="D37" s="32">
        <v>108510.25</v>
      </c>
      <c r="E37" s="32">
        <v>74000</v>
      </c>
      <c r="F37" s="32">
        <v>74000</v>
      </c>
      <c r="G37" s="32">
        <v>70555.97</v>
      </c>
      <c r="H37" s="32">
        <v>131001.67</v>
      </c>
      <c r="I37" s="32">
        <v>77000</v>
      </c>
    </row>
    <row r="38" spans="1:9">
      <c r="A38" s="6" t="s">
        <v>148</v>
      </c>
      <c r="B38" s="25">
        <v>3510</v>
      </c>
      <c r="C38" s="24" t="s">
        <v>53</v>
      </c>
      <c r="D38" s="32">
        <v>4244.96</v>
      </c>
      <c r="E38" s="32">
        <v>4000</v>
      </c>
      <c r="F38" s="32">
        <v>4824</v>
      </c>
      <c r="G38" s="32">
        <v>1459.86</v>
      </c>
      <c r="H38" s="32">
        <v>5016.54</v>
      </c>
      <c r="I38" s="32">
        <v>4000</v>
      </c>
    </row>
    <row r="39" spans="1:9">
      <c r="A39" s="6" t="s">
        <v>149</v>
      </c>
      <c r="B39" s="25">
        <v>3520</v>
      </c>
      <c r="C39" s="24" t="s">
        <v>92</v>
      </c>
      <c r="D39" s="32"/>
      <c r="E39" s="32"/>
      <c r="F39" s="32"/>
      <c r="G39" s="32">
        <v>0</v>
      </c>
      <c r="H39" s="32"/>
      <c r="I39" s="32"/>
    </row>
    <row r="40" spans="1:9" ht="13.5" thickBot="1">
      <c r="A40" s="6" t="s">
        <v>150</v>
      </c>
      <c r="B40" s="26">
        <v>3900</v>
      </c>
      <c r="C40" s="27" t="s">
        <v>151</v>
      </c>
      <c r="D40" s="35"/>
      <c r="E40" s="35"/>
      <c r="F40" s="35"/>
      <c r="G40" s="35">
        <v>0</v>
      </c>
      <c r="H40" s="35"/>
      <c r="I40" s="35"/>
    </row>
    <row r="41" spans="1:9" ht="14.25" thickTop="1" thickBot="1">
      <c r="A41" s="6" t="s">
        <v>152</v>
      </c>
      <c r="B41" s="37">
        <v>4000</v>
      </c>
      <c r="C41" s="38" t="s">
        <v>345</v>
      </c>
      <c r="D41" s="21"/>
      <c r="E41" s="21"/>
      <c r="F41" s="21"/>
      <c r="G41" s="21">
        <v>0</v>
      </c>
      <c r="H41" s="21"/>
      <c r="I41" s="21"/>
    </row>
    <row r="42" spans="1:9" ht="13.5" thickTop="1">
      <c r="A42" s="6" t="s">
        <v>153</v>
      </c>
      <c r="B42" s="19">
        <v>5000</v>
      </c>
      <c r="C42" s="20" t="s">
        <v>346</v>
      </c>
      <c r="D42" s="21">
        <v>135318.56</v>
      </c>
      <c r="E42" s="21">
        <v>221261.4</v>
      </c>
      <c r="F42" s="21">
        <v>243846</v>
      </c>
      <c r="G42" s="21">
        <v>65618.829999999987</v>
      </c>
      <c r="H42" s="202">
        <v>129885.42</v>
      </c>
      <c r="I42" s="21">
        <v>206372</v>
      </c>
    </row>
    <row r="43" spans="1:9">
      <c r="A43" s="6" t="s">
        <v>154</v>
      </c>
      <c r="B43" s="29">
        <v>5100</v>
      </c>
      <c r="C43" s="30" t="s">
        <v>155</v>
      </c>
      <c r="D43" s="39"/>
      <c r="E43" s="39"/>
      <c r="F43" s="39"/>
      <c r="G43" s="39">
        <v>0</v>
      </c>
      <c r="H43" s="39"/>
      <c r="I43" s="39"/>
    </row>
    <row r="44" spans="1:9">
      <c r="A44" s="6" t="s">
        <v>156</v>
      </c>
      <c r="B44" s="29">
        <v>5200</v>
      </c>
      <c r="C44" s="30" t="s">
        <v>157</v>
      </c>
      <c r="D44" s="39">
        <v>135318.56</v>
      </c>
      <c r="E44" s="39">
        <v>198000</v>
      </c>
      <c r="F44" s="39">
        <v>198000</v>
      </c>
      <c r="G44" s="39">
        <v>65619.26999999999</v>
      </c>
      <c r="H44" s="203">
        <v>129885.42</v>
      </c>
      <c r="I44" s="39">
        <v>170000</v>
      </c>
    </row>
    <row r="45" spans="1:9">
      <c r="A45" s="6" t="s">
        <v>158</v>
      </c>
      <c r="B45" s="29">
        <v>5400</v>
      </c>
      <c r="C45" s="30" t="s">
        <v>159</v>
      </c>
      <c r="D45" s="39"/>
      <c r="E45" s="39"/>
      <c r="F45" s="39"/>
      <c r="G45" s="39">
        <v>0</v>
      </c>
      <c r="H45" s="39"/>
      <c r="I45" s="39"/>
    </row>
    <row r="46" spans="1:9">
      <c r="A46" s="6" t="s">
        <v>160</v>
      </c>
      <c r="B46" s="29">
        <v>5500</v>
      </c>
      <c r="C46" s="30" t="s">
        <v>161</v>
      </c>
      <c r="D46" s="39"/>
      <c r="E46" s="39"/>
      <c r="F46" s="39"/>
      <c r="G46" s="39">
        <v>0</v>
      </c>
      <c r="H46" s="39"/>
      <c r="I46" s="39"/>
    </row>
    <row r="47" spans="1:9">
      <c r="A47" s="6" t="s">
        <v>162</v>
      </c>
      <c r="B47" s="29">
        <v>5600</v>
      </c>
      <c r="C47" s="30" t="s">
        <v>163</v>
      </c>
      <c r="D47" s="39"/>
      <c r="E47" s="39">
        <v>23261.4</v>
      </c>
      <c r="F47" s="39">
        <f>25846+20000</f>
        <v>45846</v>
      </c>
      <c r="G47" s="39">
        <v>0</v>
      </c>
      <c r="H47" s="39"/>
      <c r="I47" s="39">
        <v>36372</v>
      </c>
    </row>
    <row r="48" spans="1:9" ht="13.5" thickBot="1">
      <c r="B48" s="40">
        <v>5693</v>
      </c>
      <c r="C48" s="41" t="s">
        <v>164</v>
      </c>
      <c r="D48" s="39"/>
      <c r="E48" s="39"/>
      <c r="F48" s="39"/>
      <c r="G48" s="39">
        <v>0</v>
      </c>
      <c r="H48" s="39"/>
      <c r="I48" s="39">
        <v>36372</v>
      </c>
    </row>
    <row r="49" spans="1:10" ht="13.5" thickTop="1">
      <c r="A49" s="6" t="s">
        <v>165</v>
      </c>
      <c r="B49" s="19">
        <v>6000</v>
      </c>
      <c r="C49" s="20" t="s">
        <v>344</v>
      </c>
      <c r="D49" s="21"/>
      <c r="E49" s="21"/>
      <c r="F49" s="21"/>
      <c r="G49" s="21">
        <v>0</v>
      </c>
      <c r="H49" s="21"/>
      <c r="I49" s="21"/>
    </row>
    <row r="50" spans="1:10">
      <c r="A50" s="6" t="s">
        <v>166</v>
      </c>
      <c r="B50" s="22">
        <v>6100</v>
      </c>
      <c r="C50" s="23" t="s">
        <v>342</v>
      </c>
      <c r="D50" s="32"/>
      <c r="E50" s="32"/>
      <c r="F50" s="32"/>
      <c r="G50" s="32">
        <v>0</v>
      </c>
      <c r="H50" s="32"/>
      <c r="I50" s="32"/>
    </row>
    <row r="51" spans="1:10">
      <c r="A51" s="6" t="s">
        <v>167</v>
      </c>
      <c r="B51" s="25">
        <v>6110</v>
      </c>
      <c r="C51" s="24" t="s">
        <v>341</v>
      </c>
      <c r="D51" s="32"/>
      <c r="E51" s="32"/>
      <c r="F51" s="32"/>
      <c r="G51" s="32">
        <v>0</v>
      </c>
      <c r="H51" s="32"/>
      <c r="I51" s="32"/>
    </row>
    <row r="52" spans="1:10" ht="25.5">
      <c r="A52" s="6" t="s">
        <v>168</v>
      </c>
      <c r="B52" s="25">
        <v>6118</v>
      </c>
      <c r="C52" s="24" t="s">
        <v>54</v>
      </c>
      <c r="D52" s="32"/>
      <c r="E52" s="32"/>
      <c r="F52" s="32"/>
      <c r="G52" s="32">
        <v>0</v>
      </c>
      <c r="H52" s="32"/>
      <c r="I52" s="32"/>
    </row>
    <row r="53" spans="1:10">
      <c r="A53" s="6" t="s">
        <v>169</v>
      </c>
      <c r="B53" s="42">
        <v>6435</v>
      </c>
      <c r="C53" s="43" t="s">
        <v>340</v>
      </c>
      <c r="D53" s="32"/>
      <c r="E53" s="32"/>
      <c r="F53" s="32"/>
      <c r="G53" s="32">
        <v>0</v>
      </c>
      <c r="H53" s="32"/>
      <c r="I53" s="32"/>
    </row>
    <row r="54" spans="1:10">
      <c r="A54" s="6" t="s">
        <v>170</v>
      </c>
      <c r="B54" s="44"/>
      <c r="C54" s="36" t="s">
        <v>50</v>
      </c>
      <c r="D54" s="45"/>
      <c r="E54" s="45"/>
      <c r="F54" s="45"/>
      <c r="G54" s="45">
        <v>0</v>
      </c>
      <c r="H54" s="45"/>
      <c r="I54" s="45"/>
    </row>
    <row r="55" spans="1:10">
      <c r="A55" s="6" t="s">
        <v>171</v>
      </c>
      <c r="B55" s="44"/>
      <c r="C55" s="36" t="s">
        <v>51</v>
      </c>
      <c r="D55" s="45"/>
      <c r="E55" s="45"/>
      <c r="F55" s="45"/>
      <c r="G55" s="45">
        <v>0</v>
      </c>
      <c r="H55" s="45"/>
      <c r="I55" s="45"/>
    </row>
    <row r="56" spans="1:10">
      <c r="A56" s="6" t="s">
        <v>172</v>
      </c>
      <c r="B56" s="44"/>
      <c r="C56" s="36" t="s">
        <v>52</v>
      </c>
      <c r="D56" s="45"/>
      <c r="E56" s="45"/>
      <c r="F56" s="45"/>
      <c r="G56" s="45">
        <v>0</v>
      </c>
      <c r="H56" s="45"/>
      <c r="I56" s="45"/>
    </row>
    <row r="57" spans="1:10" ht="13.5" thickBot="1">
      <c r="A57" s="6" t="s">
        <v>173</v>
      </c>
      <c r="B57" s="46">
        <v>6451</v>
      </c>
      <c r="C57" s="47" t="s">
        <v>53</v>
      </c>
      <c r="D57" s="35"/>
      <c r="E57" s="35"/>
      <c r="F57" s="35"/>
      <c r="G57" s="35">
        <v>0</v>
      </c>
      <c r="H57" s="35"/>
      <c r="I57" s="35"/>
    </row>
    <row r="58" spans="1:10" ht="13.5" thickTop="1">
      <c r="A58" s="6" t="s">
        <v>174</v>
      </c>
      <c r="B58" s="19">
        <v>7000</v>
      </c>
      <c r="C58" s="20" t="s">
        <v>343</v>
      </c>
      <c r="D58" s="21"/>
      <c r="E58" s="21"/>
      <c r="F58" s="21"/>
      <c r="G58" s="21">
        <v>0</v>
      </c>
      <c r="H58" s="21"/>
      <c r="I58" s="21"/>
    </row>
    <row r="59" spans="1:10">
      <c r="A59" s="6" t="s">
        <v>175</v>
      </c>
      <c r="B59" s="22">
        <v>7100</v>
      </c>
      <c r="C59" s="23" t="s">
        <v>55</v>
      </c>
      <c r="D59" s="32"/>
      <c r="E59" s="32"/>
      <c r="F59" s="32"/>
      <c r="G59" s="32">
        <v>0</v>
      </c>
      <c r="H59" s="32"/>
      <c r="I59" s="32"/>
    </row>
    <row r="60" spans="1:10" ht="13.5" thickBot="1">
      <c r="A60" s="6" t="s">
        <v>176</v>
      </c>
      <c r="B60" s="26">
        <v>7200</v>
      </c>
      <c r="C60" s="27" t="s">
        <v>56</v>
      </c>
      <c r="D60" s="35"/>
      <c r="E60" s="35"/>
      <c r="F60" s="35"/>
      <c r="G60" s="35">
        <v>0</v>
      </c>
      <c r="H60" s="35"/>
      <c r="I60" s="35"/>
    </row>
    <row r="61" spans="1:10" ht="13.5" thickTop="1">
      <c r="A61" s="6" t="s">
        <v>177</v>
      </c>
      <c r="B61" s="48">
        <v>8000</v>
      </c>
      <c r="C61" s="49" t="s">
        <v>57</v>
      </c>
      <c r="D61" s="21">
        <v>297252.43</v>
      </c>
      <c r="E61" s="21">
        <v>80016.63</v>
      </c>
      <c r="F61" s="21">
        <v>86002.32</v>
      </c>
      <c r="G61" s="21">
        <v>141946.37</v>
      </c>
      <c r="H61" s="21">
        <v>531348.12</v>
      </c>
      <c r="I61" s="21"/>
      <c r="J61" s="21">
        <f>+J64+J72</f>
        <v>108740.23</v>
      </c>
    </row>
    <row r="62" spans="1:10">
      <c r="A62" s="6" t="s">
        <v>178</v>
      </c>
      <c r="B62" s="22">
        <v>8100</v>
      </c>
      <c r="C62" s="23" t="s">
        <v>342</v>
      </c>
      <c r="D62" s="32"/>
      <c r="E62" s="32"/>
      <c r="F62" s="32"/>
      <c r="G62" s="32">
        <v>0</v>
      </c>
      <c r="H62" s="32"/>
      <c r="I62" s="32"/>
      <c r="J62" s="32"/>
    </row>
    <row r="63" spans="1:10">
      <c r="A63" s="6" t="s">
        <v>179</v>
      </c>
      <c r="B63" s="25">
        <v>8110</v>
      </c>
      <c r="C63" s="24" t="s">
        <v>341</v>
      </c>
      <c r="D63" s="32"/>
      <c r="E63" s="32"/>
      <c r="F63" s="32"/>
      <c r="G63" s="32">
        <v>0</v>
      </c>
      <c r="H63" s="32"/>
      <c r="I63" s="32"/>
      <c r="J63" s="32"/>
    </row>
    <row r="64" spans="1:10">
      <c r="A64" s="6" t="s">
        <v>180</v>
      </c>
      <c r="B64" s="22">
        <v>8400</v>
      </c>
      <c r="C64" s="23" t="s">
        <v>181</v>
      </c>
      <c r="D64" s="32">
        <v>276198.5</v>
      </c>
      <c r="E64" s="32">
        <v>50000</v>
      </c>
      <c r="F64" s="32">
        <v>53227.66</v>
      </c>
      <c r="G64" s="32">
        <v>141526.85</v>
      </c>
      <c r="H64" s="32">
        <v>506887.67999999999</v>
      </c>
      <c r="I64" s="32"/>
      <c r="J64" s="32">
        <v>80000</v>
      </c>
    </row>
    <row r="65" spans="1:10">
      <c r="A65" s="6" t="s">
        <v>182</v>
      </c>
      <c r="B65" s="25">
        <v>8410</v>
      </c>
      <c r="C65" s="24" t="s">
        <v>183</v>
      </c>
      <c r="D65" s="32">
        <v>276198.5</v>
      </c>
      <c r="E65" s="32">
        <v>50000</v>
      </c>
      <c r="F65" s="32">
        <v>53227.66</v>
      </c>
      <c r="G65" s="32">
        <v>141526.85</v>
      </c>
      <c r="H65" s="32">
        <v>502894.39</v>
      </c>
      <c r="I65" s="32"/>
      <c r="J65" s="32">
        <v>80000</v>
      </c>
    </row>
    <row r="66" spans="1:10" ht="25.5">
      <c r="B66" s="25" t="s">
        <v>184</v>
      </c>
      <c r="C66" s="24" t="s">
        <v>185</v>
      </c>
      <c r="D66" s="32"/>
      <c r="E66" s="32"/>
      <c r="F66" s="32">
        <v>53227.66</v>
      </c>
      <c r="G66" s="32">
        <v>141526.85</v>
      </c>
      <c r="H66" s="32">
        <v>502894.39</v>
      </c>
      <c r="I66" s="32"/>
      <c r="J66" s="32">
        <v>80000</v>
      </c>
    </row>
    <row r="67" spans="1:10">
      <c r="A67" s="6" t="s">
        <v>186</v>
      </c>
      <c r="B67" s="42">
        <v>8435</v>
      </c>
      <c r="C67" s="43" t="s">
        <v>340</v>
      </c>
      <c r="D67" s="32"/>
      <c r="E67" s="32"/>
      <c r="F67" s="32"/>
      <c r="G67" s="32"/>
      <c r="H67" s="32"/>
      <c r="I67" s="32"/>
      <c r="J67" s="32"/>
    </row>
    <row r="68" spans="1:10">
      <c r="B68" s="42"/>
      <c r="C68" s="36" t="s">
        <v>50</v>
      </c>
      <c r="D68" s="32"/>
      <c r="E68" s="32"/>
      <c r="F68" s="32"/>
      <c r="G68" s="32"/>
      <c r="H68" s="32"/>
      <c r="I68" s="32"/>
      <c r="J68" s="32"/>
    </row>
    <row r="69" spans="1:10">
      <c r="B69" s="42"/>
      <c r="C69" s="36" t="s">
        <v>51</v>
      </c>
      <c r="D69" s="32"/>
      <c r="E69" s="32"/>
      <c r="F69" s="32"/>
      <c r="G69" s="32"/>
      <c r="H69" s="32"/>
      <c r="I69" s="32"/>
      <c r="J69" s="32"/>
    </row>
    <row r="70" spans="1:10">
      <c r="B70" s="42"/>
      <c r="C70" s="36" t="s">
        <v>52</v>
      </c>
      <c r="D70" s="32"/>
      <c r="E70" s="32"/>
      <c r="F70" s="32"/>
      <c r="G70" s="32"/>
      <c r="H70" s="32"/>
      <c r="I70" s="32"/>
      <c r="J70" s="32"/>
    </row>
    <row r="71" spans="1:10">
      <c r="B71" s="42">
        <v>8451</v>
      </c>
      <c r="C71" s="43" t="s">
        <v>53</v>
      </c>
      <c r="D71" s="32"/>
      <c r="E71" s="32"/>
      <c r="F71" s="32"/>
      <c r="G71" s="32"/>
      <c r="H71" s="32"/>
      <c r="I71" s="32"/>
      <c r="J71" s="32"/>
    </row>
    <row r="72" spans="1:10">
      <c r="B72" s="22">
        <v>8669</v>
      </c>
      <c r="C72" s="23" t="s">
        <v>187</v>
      </c>
      <c r="D72" s="32">
        <v>21053.93</v>
      </c>
      <c r="E72" s="32"/>
      <c r="F72" s="32">
        <v>32774.660000000003</v>
      </c>
      <c r="G72" s="32"/>
      <c r="H72" s="32">
        <v>24460.44</v>
      </c>
      <c r="I72" s="32"/>
      <c r="J72" s="32">
        <v>28740.23</v>
      </c>
    </row>
    <row r="73" spans="1:10">
      <c r="B73" s="22">
        <v>8700</v>
      </c>
      <c r="C73" s="23" t="s">
        <v>188</v>
      </c>
      <c r="D73" s="32"/>
      <c r="E73" s="32"/>
      <c r="F73" s="32"/>
      <c r="G73" s="32"/>
      <c r="H73" s="32"/>
      <c r="I73" s="32"/>
    </row>
    <row r="74" spans="1:10">
      <c r="A74" s="6" t="s">
        <v>189</v>
      </c>
      <c r="B74" s="25">
        <v>8710</v>
      </c>
      <c r="C74" s="24" t="s">
        <v>55</v>
      </c>
      <c r="D74" s="32"/>
      <c r="E74" s="32"/>
      <c r="F74" s="32"/>
      <c r="G74" s="32"/>
      <c r="H74" s="32"/>
      <c r="I74" s="32"/>
    </row>
    <row r="75" spans="1:10" ht="13.5" thickBot="1">
      <c r="A75" s="6" t="s">
        <v>190</v>
      </c>
      <c r="B75" s="50">
        <v>8720</v>
      </c>
      <c r="C75" s="51" t="s">
        <v>58</v>
      </c>
      <c r="D75" s="35"/>
      <c r="E75" s="35"/>
      <c r="F75" s="35"/>
      <c r="G75" s="35">
        <f>+G78</f>
        <v>0</v>
      </c>
      <c r="H75" s="35"/>
      <c r="I75" s="35"/>
    </row>
    <row r="76" spans="1:10" ht="13.5" thickTop="1">
      <c r="B76" s="19">
        <v>9000</v>
      </c>
      <c r="C76" s="20" t="s">
        <v>347</v>
      </c>
      <c r="D76" s="21"/>
      <c r="E76" s="21">
        <v>30000</v>
      </c>
      <c r="F76" s="21">
        <v>8696.74</v>
      </c>
      <c r="G76" s="21">
        <v>18543.580000000002</v>
      </c>
      <c r="H76" s="21">
        <v>18543.580000000002</v>
      </c>
      <c r="I76" s="21"/>
    </row>
    <row r="77" spans="1:10">
      <c r="A77" s="6" t="s">
        <v>191</v>
      </c>
      <c r="B77" s="22" t="s">
        <v>59</v>
      </c>
      <c r="C77" s="23" t="s">
        <v>348</v>
      </c>
      <c r="D77" s="32"/>
      <c r="E77" s="32"/>
      <c r="F77" s="32"/>
      <c r="G77" s="32"/>
      <c r="H77" s="32"/>
      <c r="I77" s="32"/>
    </row>
    <row r="78" spans="1:10">
      <c r="A78" s="6" t="s">
        <v>192</v>
      </c>
      <c r="B78" s="22" t="s">
        <v>60</v>
      </c>
      <c r="C78" s="23" t="s">
        <v>366</v>
      </c>
      <c r="D78" s="32"/>
      <c r="E78" s="32"/>
      <c r="F78" s="32"/>
      <c r="G78" s="32"/>
      <c r="H78" s="32"/>
      <c r="I78" s="32"/>
    </row>
    <row r="79" spans="1:10">
      <c r="A79" s="6" t="s">
        <v>193</v>
      </c>
      <c r="B79" s="22" t="s">
        <v>61</v>
      </c>
      <c r="C79" s="23" t="s">
        <v>62</v>
      </c>
      <c r="D79" s="32"/>
      <c r="E79" s="32">
        <v>30000</v>
      </c>
      <c r="F79" s="32">
        <v>8696.74</v>
      </c>
      <c r="G79" s="32">
        <v>189543.58</v>
      </c>
      <c r="H79" s="32">
        <v>18543.580000000002</v>
      </c>
      <c r="I79" s="32"/>
    </row>
    <row r="80" spans="1:10">
      <c r="A80" s="6" t="s">
        <v>194</v>
      </c>
      <c r="B80" s="22">
        <v>9700</v>
      </c>
      <c r="C80" s="23" t="s">
        <v>195</v>
      </c>
      <c r="D80" s="32"/>
      <c r="E80" s="32"/>
      <c r="F80" s="32"/>
      <c r="G80" s="32"/>
      <c r="H80" s="32"/>
      <c r="I80" s="32"/>
    </row>
    <row r="81" spans="1:15" ht="13.5" thickBot="1">
      <c r="A81" s="6" t="s">
        <v>196</v>
      </c>
      <c r="B81" s="26">
        <v>9900</v>
      </c>
      <c r="C81" s="27" t="s">
        <v>349</v>
      </c>
      <c r="D81" s="35"/>
      <c r="E81" s="35"/>
      <c r="F81" s="35"/>
      <c r="G81" s="35"/>
      <c r="H81" s="35"/>
      <c r="I81" s="35"/>
    </row>
    <row r="82" spans="1:15" ht="14.25" thickTop="1" thickBot="1">
      <c r="A82" s="6" t="s">
        <v>197</v>
      </c>
      <c r="B82" s="52" t="s">
        <v>1</v>
      </c>
      <c r="C82" s="52" t="s">
        <v>198</v>
      </c>
      <c r="D82" s="53">
        <f t="shared" ref="D82:I82" si="0">D11+D18+D21+D24+D41+D42+D49+D58+D61+D76</f>
        <v>1041259.03</v>
      </c>
      <c r="E82" s="53">
        <f t="shared" si="0"/>
        <v>1429873.37</v>
      </c>
      <c r="F82" s="53">
        <f t="shared" si="0"/>
        <v>1437140.4</v>
      </c>
      <c r="G82" s="53">
        <f>G11+G18+G21+G24+G41+G42+G49+G58+G61+G76</f>
        <v>479197.16</v>
      </c>
      <c r="H82" s="53">
        <f t="shared" si="0"/>
        <v>1279289.1200000001</v>
      </c>
      <c r="I82" s="53">
        <f t="shared" si="0"/>
        <v>1216414.9300000002</v>
      </c>
      <c r="K82" s="143"/>
      <c r="L82" s="143"/>
    </row>
    <row r="83" spans="1:15" ht="13.5" thickTop="1">
      <c r="A83" s="6" t="s">
        <v>199</v>
      </c>
    </row>
    <row r="84" spans="1:15">
      <c r="A84" s="6" t="s">
        <v>200</v>
      </c>
    </row>
    <row r="85" spans="1:15" ht="19.5" thickBot="1">
      <c r="A85" s="6" t="s">
        <v>201</v>
      </c>
      <c r="B85" s="13" t="s">
        <v>3</v>
      </c>
    </row>
    <row r="86" spans="1:15" ht="52.5" thickTop="1" thickBot="1">
      <c r="A86" s="6" t="s">
        <v>202</v>
      </c>
      <c r="B86" s="54"/>
      <c r="C86" s="16" t="s">
        <v>34</v>
      </c>
      <c r="D86" s="17" t="s">
        <v>35</v>
      </c>
      <c r="E86" s="17" t="s">
        <v>36</v>
      </c>
      <c r="F86" s="17" t="s">
        <v>37</v>
      </c>
      <c r="G86" s="17" t="s">
        <v>38</v>
      </c>
      <c r="H86" s="17" t="s">
        <v>39</v>
      </c>
      <c r="I86" s="18" t="s">
        <v>40</v>
      </c>
      <c r="J86" s="16" t="s">
        <v>368</v>
      </c>
      <c r="N86" s="6">
        <v>93967</v>
      </c>
      <c r="O86" s="207" t="s">
        <v>381</v>
      </c>
    </row>
    <row r="87" spans="1:15" ht="13.5" thickTop="1">
      <c r="A87" s="6" t="s">
        <v>203</v>
      </c>
      <c r="B87" s="19">
        <v>0</v>
      </c>
      <c r="C87" s="20" t="s">
        <v>350</v>
      </c>
      <c r="D87" s="21">
        <v>659987.19999999995</v>
      </c>
      <c r="E87" s="21">
        <v>881310.93</v>
      </c>
      <c r="F87" s="21">
        <v>912079.67</v>
      </c>
      <c r="G87" s="21">
        <v>301004.24</v>
      </c>
      <c r="H87" s="21">
        <v>743210.21000000008</v>
      </c>
      <c r="I87" s="21">
        <f>718074.93+29594</f>
        <v>747668.93</v>
      </c>
      <c r="J87" s="21">
        <v>395380</v>
      </c>
      <c r="L87" s="204"/>
      <c r="M87" s="204"/>
    </row>
    <row r="88" spans="1:15">
      <c r="A88" s="6" t="s">
        <v>204</v>
      </c>
      <c r="B88" s="22" t="s">
        <v>63</v>
      </c>
      <c r="C88" s="23" t="s">
        <v>351</v>
      </c>
      <c r="D88" s="32">
        <v>194570.45</v>
      </c>
      <c r="E88" s="32">
        <v>331834.96000000002</v>
      </c>
      <c r="F88" s="32">
        <v>287821.82</v>
      </c>
      <c r="G88" s="32">
        <v>95145.56</v>
      </c>
      <c r="H88" s="32">
        <v>230491.24999999997</v>
      </c>
      <c r="I88" s="32">
        <f>301040.56</f>
        <v>301040.56</v>
      </c>
      <c r="J88" s="32">
        <f>283792-224000</f>
        <v>59792</v>
      </c>
      <c r="L88" s="204"/>
      <c r="M88" s="204"/>
      <c r="N88" s="208">
        <v>25000</v>
      </c>
      <c r="O88" s="6">
        <v>1312</v>
      </c>
    </row>
    <row r="89" spans="1:15">
      <c r="B89" s="25">
        <v>210</v>
      </c>
      <c r="C89" s="24" t="s">
        <v>205</v>
      </c>
      <c r="D89" s="32">
        <v>26870.84</v>
      </c>
      <c r="E89" s="32">
        <v>70349.78</v>
      </c>
      <c r="F89" s="32">
        <v>39632.120000000003</v>
      </c>
      <c r="G89" s="32">
        <v>16161.060000000001</v>
      </c>
      <c r="H89" s="32">
        <v>35015.629999999997</v>
      </c>
      <c r="I89" s="32">
        <f>+[1]ΕΞΟΔΑ_ΝΟΣ.1!$C$13</f>
        <v>50536</v>
      </c>
      <c r="J89" s="32">
        <f>+[1]ΕΞΟΔΑ_ΝΟΣ.1!$C$14</f>
        <v>50536</v>
      </c>
      <c r="L89" s="204"/>
      <c r="M89" s="204"/>
      <c r="N89" s="208">
        <v>5600</v>
      </c>
      <c r="O89" s="6">
        <v>1311</v>
      </c>
    </row>
    <row r="90" spans="1:15">
      <c r="B90" s="25">
        <v>260</v>
      </c>
      <c r="C90" s="24" t="s">
        <v>206</v>
      </c>
      <c r="D90" s="32">
        <v>59515.99</v>
      </c>
      <c r="E90" s="32">
        <v>70351.61</v>
      </c>
      <c r="F90" s="32">
        <v>63679.23</v>
      </c>
      <c r="G90" s="32">
        <v>21840.31</v>
      </c>
      <c r="H90" s="32">
        <v>53926.2</v>
      </c>
      <c r="I90" s="32">
        <f>52950.5</f>
        <v>52950.5</v>
      </c>
      <c r="J90" s="32">
        <f>52951-49000</f>
        <v>3951</v>
      </c>
      <c r="L90" s="206"/>
      <c r="M90" s="204"/>
      <c r="N90" s="208">
        <v>13000</v>
      </c>
      <c r="O90" s="6">
        <v>1359</v>
      </c>
    </row>
    <row r="91" spans="1:15">
      <c r="A91" s="6" t="s">
        <v>207</v>
      </c>
      <c r="B91" s="25" t="s">
        <v>208</v>
      </c>
      <c r="C91" s="24" t="s">
        <v>209</v>
      </c>
      <c r="D91" s="32">
        <f>7230.09+31984.89</f>
        <v>39214.979999999996</v>
      </c>
      <c r="E91" s="32">
        <v>51871.61</v>
      </c>
      <c r="F91" s="32">
        <v>49707.01</v>
      </c>
      <c r="G91" s="32">
        <v>18052.919999999998</v>
      </c>
      <c r="H91" s="32">
        <v>40827.71</v>
      </c>
      <c r="I91" s="32">
        <f>8000+41000</f>
        <v>49000</v>
      </c>
      <c r="J91" s="32"/>
      <c r="L91" s="206"/>
      <c r="M91" s="204"/>
    </row>
    <row r="92" spans="1:15">
      <c r="A92" s="6" t="s">
        <v>210</v>
      </c>
      <c r="B92" s="25">
        <v>269</v>
      </c>
      <c r="C92" s="24" t="s">
        <v>211</v>
      </c>
      <c r="D92" s="32">
        <v>20021.009999999998</v>
      </c>
      <c r="E92" s="32">
        <v>18200</v>
      </c>
      <c r="F92" s="32">
        <v>13692.22</v>
      </c>
      <c r="G92" s="32">
        <v>3787.11</v>
      </c>
      <c r="H92" s="32">
        <v>12818.49</v>
      </c>
      <c r="I92" s="32">
        <f>+[1]ΕΞΟΔΑ_ΝΟΣ.1!$C$102</f>
        <v>3670.5</v>
      </c>
      <c r="J92" s="32">
        <f>+[1]ΕΞΟΔΑ_ΝΟΣ.1!$C$103</f>
        <v>3670.5</v>
      </c>
      <c r="L92" s="206"/>
      <c r="M92" s="204"/>
      <c r="N92" s="208">
        <v>29594</v>
      </c>
      <c r="O92" s="6" t="s">
        <v>382</v>
      </c>
    </row>
    <row r="93" spans="1:15">
      <c r="A93" s="6" t="s">
        <v>212</v>
      </c>
      <c r="B93" s="55">
        <v>277</v>
      </c>
      <c r="C93" s="24" t="s">
        <v>213</v>
      </c>
      <c r="D93" s="32">
        <v>102938.42</v>
      </c>
      <c r="E93" s="32">
        <v>182145.12</v>
      </c>
      <c r="F93" s="32">
        <v>180470.47</v>
      </c>
      <c r="G93" s="32">
        <v>55464.19</v>
      </c>
      <c r="H93" s="32">
        <v>137909.41999999998</v>
      </c>
      <c r="I93" s="32">
        <f>175000</f>
        <v>175000</v>
      </c>
      <c r="J93" s="32"/>
      <c r="L93" s="204"/>
      <c r="M93" s="204"/>
      <c r="N93" s="6">
        <v>6159.04</v>
      </c>
      <c r="O93" s="6">
        <v>433</v>
      </c>
    </row>
    <row r="94" spans="1:15">
      <c r="A94" s="6" t="s">
        <v>214</v>
      </c>
      <c r="B94" s="22">
        <v>400</v>
      </c>
      <c r="C94" s="23" t="s">
        <v>215</v>
      </c>
      <c r="D94" s="32">
        <v>129871.82</v>
      </c>
      <c r="E94" s="32">
        <v>174230.68</v>
      </c>
      <c r="F94" s="32">
        <v>198106.98</v>
      </c>
      <c r="G94" s="32">
        <v>76373.239999999991</v>
      </c>
      <c r="H94" s="32">
        <v>166966.82</v>
      </c>
      <c r="I94" s="205">
        <f>116510.21+6159.04</f>
        <v>122669.25</v>
      </c>
      <c r="J94" s="32">
        <f>+[1]ΕΞΟΔΑ_ΝΟΣ.1!$C$147</f>
        <v>116510.20999999999</v>
      </c>
      <c r="L94" s="204"/>
      <c r="M94" s="204"/>
      <c r="N94" s="6">
        <v>1623.59</v>
      </c>
      <c r="O94" s="6">
        <v>813</v>
      </c>
    </row>
    <row r="95" spans="1:15">
      <c r="B95" s="25">
        <v>410</v>
      </c>
      <c r="C95" s="24" t="s">
        <v>216</v>
      </c>
      <c r="D95" s="32">
        <v>128370.39</v>
      </c>
      <c r="E95" s="32">
        <v>89527.03</v>
      </c>
      <c r="F95" s="32">
        <v>109610.87</v>
      </c>
      <c r="G95" s="32">
        <v>55301.78</v>
      </c>
      <c r="H95" s="32">
        <v>97355.839999999997</v>
      </c>
      <c r="I95" s="32">
        <v>52754.37</v>
      </c>
      <c r="J95" s="32">
        <f>+[1]ΕΞΟΔΑ_ΝΟΣ.1!$C$150</f>
        <v>52754.37</v>
      </c>
      <c r="L95" s="204"/>
      <c r="M95" s="204"/>
      <c r="N95" s="6">
        <v>1414.08</v>
      </c>
      <c r="O95" s="6">
        <v>843</v>
      </c>
    </row>
    <row r="96" spans="1:15">
      <c r="A96" s="6" t="s">
        <v>217</v>
      </c>
      <c r="B96" s="25">
        <v>413</v>
      </c>
      <c r="C96" s="24" t="s">
        <v>218</v>
      </c>
      <c r="D96" s="32"/>
      <c r="E96" s="32"/>
      <c r="F96" s="32"/>
      <c r="G96" s="32">
        <v>0</v>
      </c>
      <c r="H96" s="32"/>
      <c r="I96" s="32"/>
      <c r="J96" s="32"/>
      <c r="N96" s="6">
        <v>3963.19</v>
      </c>
      <c r="O96" s="6">
        <v>845</v>
      </c>
    </row>
    <row r="97" spans="1:15">
      <c r="B97" s="25">
        <v>418</v>
      </c>
      <c r="C97" s="24" t="s">
        <v>219</v>
      </c>
      <c r="D97" s="32"/>
      <c r="E97" s="32"/>
      <c r="F97" s="32"/>
      <c r="G97" s="32">
        <v>0</v>
      </c>
      <c r="H97" s="32"/>
      <c r="I97" s="32"/>
      <c r="J97" s="32"/>
      <c r="N97" s="6">
        <v>170.7</v>
      </c>
      <c r="O97" s="6">
        <v>846</v>
      </c>
    </row>
    <row r="98" spans="1:15">
      <c r="A98" s="6" t="s">
        <v>220</v>
      </c>
      <c r="B98" s="25">
        <v>419</v>
      </c>
      <c r="C98" s="24" t="s">
        <v>221</v>
      </c>
      <c r="D98" s="32">
        <v>125772.59</v>
      </c>
      <c r="E98" s="32">
        <v>87527.03</v>
      </c>
      <c r="F98" s="32">
        <v>105610.87</v>
      </c>
      <c r="G98" s="32">
        <v>55301.78</v>
      </c>
      <c r="H98" s="32">
        <v>95540.479999999996</v>
      </c>
      <c r="I98" s="32">
        <v>48754.37</v>
      </c>
      <c r="J98" s="32">
        <f>+[1]ΕΞΟΔΑ_ΝΟΣ.1!$C$173</f>
        <v>48754.37</v>
      </c>
      <c r="L98" s="204"/>
      <c r="M98" s="204"/>
      <c r="N98" s="6">
        <v>307.94</v>
      </c>
      <c r="O98" s="6">
        <v>863</v>
      </c>
    </row>
    <row r="99" spans="1:15">
      <c r="A99" s="6" t="s">
        <v>222</v>
      </c>
      <c r="B99" s="25">
        <v>560</v>
      </c>
      <c r="C99" s="24" t="s">
        <v>64</v>
      </c>
      <c r="D99" s="32">
        <v>43189.96</v>
      </c>
      <c r="E99" s="32">
        <v>83807.94</v>
      </c>
      <c r="F99" s="32">
        <v>69714.720000000001</v>
      </c>
      <c r="G99" s="32">
        <v>21246.489999999998</v>
      </c>
      <c r="H99" s="32">
        <v>37551.46</v>
      </c>
      <c r="I99" s="32">
        <f>+[1]ΕΞΟΔΑ_ΝΟΣ.1!$C$260</f>
        <v>26503.43</v>
      </c>
      <c r="J99" s="32">
        <v>20208.5</v>
      </c>
      <c r="L99" s="204"/>
      <c r="M99" s="204"/>
      <c r="N99" s="6">
        <v>1326.79</v>
      </c>
      <c r="O99" s="6">
        <v>879</v>
      </c>
    </row>
    <row r="100" spans="1:15">
      <c r="B100" s="22">
        <v>600</v>
      </c>
      <c r="C100" s="23" t="s">
        <v>223</v>
      </c>
      <c r="D100" s="32"/>
      <c r="E100" s="32"/>
      <c r="F100" s="32"/>
      <c r="G100" s="32">
        <v>0</v>
      </c>
      <c r="H100" s="32"/>
      <c r="I100" s="32"/>
      <c r="J100" s="32"/>
      <c r="M100" s="204"/>
      <c r="N100" s="6">
        <v>2107.5</v>
      </c>
      <c r="O100" s="6">
        <v>887</v>
      </c>
    </row>
    <row r="101" spans="1:15">
      <c r="A101" s="6" t="s">
        <v>224</v>
      </c>
      <c r="B101" s="25">
        <v>610</v>
      </c>
      <c r="C101" s="24" t="s">
        <v>65</v>
      </c>
      <c r="D101" s="32"/>
      <c r="E101" s="32"/>
      <c r="F101" s="32"/>
      <c r="G101" s="32">
        <v>0</v>
      </c>
      <c r="H101" s="32"/>
      <c r="I101" s="32"/>
      <c r="J101" s="32"/>
      <c r="M101" s="204"/>
      <c r="N101" s="6">
        <v>12521.17</v>
      </c>
      <c r="O101" s="6">
        <v>889</v>
      </c>
    </row>
    <row r="102" spans="1:15">
      <c r="A102" s="6" t="s">
        <v>225</v>
      </c>
      <c r="B102" s="25">
        <v>620</v>
      </c>
      <c r="C102" s="24" t="s">
        <v>66</v>
      </c>
      <c r="D102" s="32"/>
      <c r="E102" s="32"/>
      <c r="F102" s="32"/>
      <c r="G102" s="32">
        <v>0</v>
      </c>
      <c r="H102" s="32"/>
      <c r="I102" s="32"/>
      <c r="J102" s="32"/>
      <c r="M102" s="204"/>
    </row>
    <row r="103" spans="1:15">
      <c r="B103" s="25">
        <v>670</v>
      </c>
      <c r="C103" s="24" t="s">
        <v>67</v>
      </c>
      <c r="D103" s="32"/>
      <c r="E103" s="32"/>
      <c r="F103" s="32"/>
      <c r="G103" s="32">
        <v>0</v>
      </c>
      <c r="H103" s="32"/>
      <c r="I103" s="32"/>
      <c r="J103" s="32"/>
      <c r="M103" s="204"/>
    </row>
    <row r="104" spans="1:15">
      <c r="A104" s="6" t="s">
        <v>226</v>
      </c>
      <c r="B104" s="25">
        <v>680</v>
      </c>
      <c r="C104" s="24" t="s">
        <v>68</v>
      </c>
      <c r="D104" s="32"/>
      <c r="E104" s="32"/>
      <c r="F104" s="32"/>
      <c r="G104" s="32">
        <v>0</v>
      </c>
      <c r="H104" s="32"/>
      <c r="I104" s="32"/>
      <c r="J104" s="32"/>
      <c r="M104" s="204"/>
    </row>
    <row r="105" spans="1:15">
      <c r="A105" s="6" t="s">
        <v>227</v>
      </c>
      <c r="B105" s="22">
        <v>700</v>
      </c>
      <c r="C105" s="23" t="s">
        <v>228</v>
      </c>
      <c r="D105" s="32">
        <v>120</v>
      </c>
      <c r="E105" s="32">
        <v>1272</v>
      </c>
      <c r="F105" s="32">
        <v>2772</v>
      </c>
      <c r="G105" s="32">
        <v>472</v>
      </c>
      <c r="H105" s="32">
        <v>2216.2799999999997</v>
      </c>
      <c r="I105" s="32">
        <f>+[1]ΕΞΟΔΑ_ΝΟΣ.1!$C$294</f>
        <v>2280</v>
      </c>
      <c r="J105" s="32">
        <f>+[1]ΕΞΟΔΑ_ΝΟΣ.1!$C$295</f>
        <v>2280</v>
      </c>
      <c r="L105" s="204"/>
      <c r="M105" s="204"/>
    </row>
    <row r="106" spans="1:15">
      <c r="A106" s="6" t="s">
        <v>229</v>
      </c>
      <c r="B106" s="22">
        <v>800</v>
      </c>
      <c r="C106" s="23" t="s">
        <v>230</v>
      </c>
      <c r="D106" s="32">
        <v>204025.59</v>
      </c>
      <c r="E106" s="32">
        <v>199928.9</v>
      </c>
      <c r="F106" s="32">
        <v>261498.52</v>
      </c>
      <c r="G106" s="32">
        <v>107356.95000000001</v>
      </c>
      <c r="H106" s="32">
        <v>218368.02000000002</v>
      </c>
      <c r="I106" s="32">
        <f>196589.78+(29594-6159.04)</f>
        <v>220024.74</v>
      </c>
      <c r="J106" s="32">
        <f>+[1]ΕΞΟΔΑ_ΝΟΣ.1!$C$400</f>
        <v>196589.78999999998</v>
      </c>
      <c r="L106" s="204"/>
      <c r="M106" s="204"/>
    </row>
    <row r="107" spans="1:15">
      <c r="A107" s="6" t="s">
        <v>231</v>
      </c>
      <c r="B107" s="25">
        <v>810</v>
      </c>
      <c r="C107" s="24" t="s">
        <v>232</v>
      </c>
      <c r="D107" s="32">
        <v>11432.96</v>
      </c>
      <c r="E107" s="32">
        <v>9884.11</v>
      </c>
      <c r="F107" s="32">
        <v>15854.11</v>
      </c>
      <c r="G107" s="32">
        <v>5927.7599999999993</v>
      </c>
      <c r="H107" s="32">
        <v>13489</v>
      </c>
      <c r="I107" s="32">
        <f>10632.8+1623.59</f>
        <v>12256.39</v>
      </c>
      <c r="J107" s="32">
        <f>+[1]ΕΞΟΔΑ_ΝΟΣ.1!$C$403</f>
        <v>10632.8</v>
      </c>
      <c r="L107" s="204"/>
      <c r="N107" s="208">
        <v>20773</v>
      </c>
      <c r="O107" s="6" t="s">
        <v>383</v>
      </c>
    </row>
    <row r="108" spans="1:15">
      <c r="A108" s="6" t="s">
        <v>233</v>
      </c>
      <c r="B108" s="25" t="s">
        <v>234</v>
      </c>
      <c r="C108" s="24" t="s">
        <v>235</v>
      </c>
      <c r="D108" s="32">
        <f>4162.35+3401.06</f>
        <v>7563.41</v>
      </c>
      <c r="E108" s="32">
        <v>5464.52</v>
      </c>
      <c r="F108" s="32">
        <v>8864.52</v>
      </c>
      <c r="G108" s="32">
        <v>3513.88</v>
      </c>
      <c r="H108" s="32">
        <v>7337</v>
      </c>
      <c r="I108" s="32">
        <f>500+3700+3000</f>
        <v>7200</v>
      </c>
      <c r="J108" s="32">
        <f>+[1]ΕΞΟΔΑ_ΝΟΣ.1!$C$440+[1]ΕΞΟΔΑ_ΝΟΣ.1!$C$443+[1]ΕΞΟΔΑ_ΝΟΣ.1!$C$458</f>
        <v>7200</v>
      </c>
      <c r="L108" s="204"/>
      <c r="N108" s="6">
        <v>13652.4</v>
      </c>
      <c r="O108" s="6">
        <v>9723</v>
      </c>
    </row>
    <row r="109" spans="1:15">
      <c r="A109" s="6" t="s">
        <v>236</v>
      </c>
      <c r="B109" s="25">
        <v>842</v>
      </c>
      <c r="C109" s="24" t="s">
        <v>237</v>
      </c>
      <c r="D109" s="32">
        <v>48073</v>
      </c>
      <c r="E109" s="32">
        <v>26766</v>
      </c>
      <c r="F109" s="32">
        <v>50166</v>
      </c>
      <c r="G109" s="32">
        <v>20980.620000000003</v>
      </c>
      <c r="H109" s="32">
        <v>41597</v>
      </c>
      <c r="I109" s="32">
        <v>39769.120000000003</v>
      </c>
      <c r="J109" s="32">
        <f>+[1]ΕΞΟΔΑ_ΝΟΣ.1!$C$461</f>
        <v>39769.120000000003</v>
      </c>
      <c r="L109" s="204"/>
      <c r="N109" s="6">
        <v>5572.56</v>
      </c>
      <c r="O109" s="6">
        <v>9747</v>
      </c>
    </row>
    <row r="110" spans="1:15">
      <c r="B110" s="25" t="s">
        <v>238</v>
      </c>
      <c r="C110" s="24" t="s">
        <v>352</v>
      </c>
      <c r="D110" s="32">
        <f>2608.82+15678+52640.32</f>
        <v>70927.14</v>
      </c>
      <c r="E110" s="32">
        <v>92277.95</v>
      </c>
      <c r="F110" s="32">
        <v>102027.33</v>
      </c>
      <c r="G110" s="32">
        <v>42075.21</v>
      </c>
      <c r="H110" s="32">
        <v>81888</v>
      </c>
      <c r="I110" s="32">
        <f>5000+12031.8+44397.79+(307.94+1326.79+2107.5+12521.17)</f>
        <v>77692.989999999991</v>
      </c>
      <c r="J110" s="32">
        <f>+[1]ΕΞΟΔΑ_ΝΟΣ.1!$C$500+[1]ΕΞΟΔΑ_ΝΟΣ.1!$C$510+[1]ΕΞΟΔΑ_ΝΟΣ.1!$C$522</f>
        <v>61429.59</v>
      </c>
      <c r="L110" s="204"/>
      <c r="N110" s="6">
        <v>1548.04</v>
      </c>
      <c r="O110" s="6">
        <v>9749</v>
      </c>
    </row>
    <row r="111" spans="1:15">
      <c r="A111" s="6" t="s">
        <v>239</v>
      </c>
      <c r="B111" s="25" t="s">
        <v>240</v>
      </c>
      <c r="C111" s="24" t="s">
        <v>241</v>
      </c>
      <c r="D111" s="32"/>
      <c r="E111" s="32"/>
      <c r="F111" s="32"/>
      <c r="G111" s="32">
        <v>0</v>
      </c>
      <c r="H111" s="32"/>
      <c r="I111" s="32"/>
      <c r="J111" s="32"/>
    </row>
    <row r="112" spans="1:15" ht="13.5" thickBot="1">
      <c r="A112" s="6" t="s">
        <v>242</v>
      </c>
      <c r="B112" s="22">
        <v>900</v>
      </c>
      <c r="C112" s="23" t="s">
        <v>243</v>
      </c>
      <c r="D112" s="32">
        <v>86952.14</v>
      </c>
      <c r="E112" s="32">
        <v>83000</v>
      </c>
      <c r="F112" s="32">
        <v>86129.18</v>
      </c>
      <c r="G112" s="32">
        <v>0</v>
      </c>
      <c r="H112" s="32">
        <v>86129.18</v>
      </c>
      <c r="I112" s="32">
        <f>+[1]ΕΞΟΔΑ_ΝΟΣ.1!$C$581</f>
        <v>87000</v>
      </c>
      <c r="J112" s="32"/>
      <c r="L112" s="204"/>
    </row>
    <row r="113" spans="1:13" ht="13.5" thickTop="1">
      <c r="A113" s="6" t="s">
        <v>244</v>
      </c>
      <c r="B113" s="19">
        <v>1000</v>
      </c>
      <c r="C113" s="20" t="s">
        <v>353</v>
      </c>
      <c r="D113" s="21">
        <v>239399.24</v>
      </c>
      <c r="E113" s="21">
        <v>294039.28999999998</v>
      </c>
      <c r="F113" s="21">
        <v>373439.72</v>
      </c>
      <c r="G113" s="21">
        <v>109295.7</v>
      </c>
      <c r="H113" s="21">
        <v>268573.34000000003</v>
      </c>
      <c r="I113" s="21">
        <f>327250+(25000+5600+13000)</f>
        <v>370850</v>
      </c>
      <c r="J113" s="21">
        <f>+[1]ΕΞΟΔΑ_ΝΟΣ.1!$C$592</f>
        <v>327250</v>
      </c>
      <c r="L113" s="204"/>
    </row>
    <row r="114" spans="1:13">
      <c r="A114" s="6" t="s">
        <v>245</v>
      </c>
      <c r="B114" s="25" t="s">
        <v>246</v>
      </c>
      <c r="C114" s="24" t="s">
        <v>247</v>
      </c>
      <c r="D114" s="32">
        <f>33343.73+7405.65</f>
        <v>40749.380000000005</v>
      </c>
      <c r="E114" s="32">
        <v>40618.39</v>
      </c>
      <c r="F114" s="32">
        <v>65210.39</v>
      </c>
      <c r="G114" s="32">
        <v>18456.260000000002</v>
      </c>
      <c r="H114" s="32">
        <v>44693</v>
      </c>
      <c r="I114" s="32">
        <f>83000+8000+5600</f>
        <v>96600</v>
      </c>
      <c r="J114" s="32">
        <f>+[1]ΕΞΟΔΑ_ΝΟΣ.1!$C$665+[1]ΕΞΟΔΑ_ΝΟΣ.1!$C$814</f>
        <v>91000</v>
      </c>
      <c r="L114" s="204"/>
    </row>
    <row r="115" spans="1:13">
      <c r="A115" s="6" t="s">
        <v>248</v>
      </c>
      <c r="B115" s="25">
        <v>1312</v>
      </c>
      <c r="C115" s="24" t="s">
        <v>249</v>
      </c>
      <c r="D115" s="32">
        <v>107073.11</v>
      </c>
      <c r="E115" s="32">
        <v>120853.92</v>
      </c>
      <c r="F115" s="32">
        <v>150563.03</v>
      </c>
      <c r="G115" s="32">
        <v>37993.94</v>
      </c>
      <c r="H115" s="32">
        <v>113182.70999999999</v>
      </c>
      <c r="I115" s="32">
        <f>110000+25000</f>
        <v>135000</v>
      </c>
      <c r="J115" s="32">
        <f>+[1]ΕΞΟΔΑ_ΝΟΣ.1!$C$668</f>
        <v>110000</v>
      </c>
      <c r="L115" s="204"/>
    </row>
    <row r="116" spans="1:13">
      <c r="A116" s="6" t="s">
        <v>250</v>
      </c>
      <c r="B116" s="25">
        <v>1313</v>
      </c>
      <c r="C116" s="24" t="s">
        <v>251</v>
      </c>
      <c r="D116" s="32"/>
      <c r="E116" s="32"/>
      <c r="F116" s="32"/>
      <c r="G116" s="32">
        <v>0</v>
      </c>
      <c r="H116" s="32"/>
      <c r="I116" s="32"/>
      <c r="J116" s="32"/>
    </row>
    <row r="117" spans="1:13">
      <c r="B117" s="25">
        <v>1329</v>
      </c>
      <c r="C117" s="24" t="s">
        <v>252</v>
      </c>
      <c r="D117" s="32"/>
      <c r="E117" s="32"/>
      <c r="F117" s="32"/>
      <c r="G117" s="32">
        <v>0</v>
      </c>
      <c r="H117" s="32"/>
      <c r="I117" s="32"/>
      <c r="J117" s="32"/>
    </row>
    <row r="118" spans="1:13" ht="13.5" thickBot="1">
      <c r="A118" s="6" t="s">
        <v>253</v>
      </c>
      <c r="B118" s="25">
        <v>1359</v>
      </c>
      <c r="C118" s="24" t="s">
        <v>254</v>
      </c>
      <c r="D118" s="32">
        <v>37291.5</v>
      </c>
      <c r="E118" s="32">
        <v>40918.019999999997</v>
      </c>
      <c r="F118" s="32">
        <v>64374.02</v>
      </c>
      <c r="G118" s="32">
        <v>26511.16</v>
      </c>
      <c r="H118" s="32">
        <v>47202.380000000005</v>
      </c>
      <c r="I118" s="32">
        <f>55000+13000</f>
        <v>68000</v>
      </c>
      <c r="J118" s="32">
        <f>+[1]ΕΞΟΔΑ_ΝΟΣ.1!$C$692</f>
        <v>55000</v>
      </c>
      <c r="L118" s="204"/>
    </row>
    <row r="119" spans="1:13" ht="14.25" thickTop="1" thickBot="1">
      <c r="A119" s="6" t="s">
        <v>255</v>
      </c>
      <c r="B119" s="56">
        <v>2000</v>
      </c>
      <c r="C119" s="57" t="s">
        <v>354</v>
      </c>
      <c r="D119" s="21"/>
      <c r="E119" s="21">
        <v>5000</v>
      </c>
      <c r="F119" s="21">
        <v>5000</v>
      </c>
      <c r="G119" s="21">
        <v>0</v>
      </c>
      <c r="H119" s="21"/>
      <c r="I119" s="21">
        <f>+[1]ΕΞΟΔΑ_ΝΟΣ.1!$C$857</f>
        <v>5000</v>
      </c>
      <c r="J119" s="21"/>
      <c r="L119" s="204"/>
    </row>
    <row r="120" spans="1:13" ht="14.25" thickTop="1" thickBot="1">
      <c r="A120" s="6" t="s">
        <v>256</v>
      </c>
      <c r="B120" s="56">
        <v>3000</v>
      </c>
      <c r="C120" s="57" t="s">
        <v>355</v>
      </c>
      <c r="D120" s="21">
        <v>158575.79999999999</v>
      </c>
      <c r="E120" s="21">
        <v>198440.14</v>
      </c>
      <c r="F120" s="21">
        <v>206695.3</v>
      </c>
      <c r="G120" s="21">
        <v>74112.510000000009</v>
      </c>
      <c r="H120" s="21">
        <v>138038.77000000002</v>
      </c>
      <c r="I120" s="21">
        <f>+[2]ΕΞΟΔΑ_ΝΟΣ.1!$C$906</f>
        <v>235394.79</v>
      </c>
      <c r="J120" s="21"/>
      <c r="L120" s="204"/>
    </row>
    <row r="121" spans="1:13" ht="14.25" thickTop="1" thickBot="1">
      <c r="A121" s="6" t="s">
        <v>257</v>
      </c>
      <c r="B121" s="58">
        <v>3300</v>
      </c>
      <c r="C121" s="24" t="s">
        <v>94</v>
      </c>
      <c r="D121" s="32">
        <v>142637.74</v>
      </c>
      <c r="E121" s="32">
        <v>198440.14</v>
      </c>
      <c r="F121" s="32">
        <v>198720.61</v>
      </c>
      <c r="G121" s="32">
        <v>66137.929999999993</v>
      </c>
      <c r="H121" s="32">
        <v>130064.08000000002</v>
      </c>
      <c r="I121" s="32">
        <f>+[1]ΕΞΟΔΑ_ΝΟΣ.1!$C$914</f>
        <v>170720</v>
      </c>
      <c r="J121" s="32"/>
      <c r="L121" s="204"/>
    </row>
    <row r="122" spans="1:13" ht="27" thickTop="1" thickBot="1">
      <c r="A122" s="6" t="s">
        <v>258</v>
      </c>
      <c r="B122" s="56">
        <v>4000</v>
      </c>
      <c r="C122" s="57" t="s">
        <v>356</v>
      </c>
      <c r="D122" s="21"/>
      <c r="E122" s="21"/>
      <c r="F122" s="21"/>
      <c r="G122" s="21">
        <v>0</v>
      </c>
      <c r="H122" s="21"/>
      <c r="I122" s="21"/>
      <c r="J122" s="21"/>
    </row>
    <row r="123" spans="1:13" ht="13.5" thickTop="1">
      <c r="B123" s="19">
        <v>6000</v>
      </c>
      <c r="C123" s="20" t="s">
        <v>357</v>
      </c>
      <c r="D123" s="21"/>
      <c r="E123" s="21"/>
      <c r="F123" s="21"/>
      <c r="G123" s="21">
        <v>0</v>
      </c>
      <c r="H123" s="21"/>
      <c r="I123" s="21"/>
      <c r="J123" s="21"/>
    </row>
    <row r="124" spans="1:13">
      <c r="B124" s="22">
        <v>6100</v>
      </c>
      <c r="C124" s="23" t="s">
        <v>358</v>
      </c>
      <c r="D124" s="32"/>
      <c r="E124" s="32"/>
      <c r="F124" s="32"/>
      <c r="G124" s="32">
        <v>0</v>
      </c>
      <c r="H124" s="32"/>
      <c r="I124" s="32"/>
      <c r="J124" s="32"/>
    </row>
    <row r="125" spans="1:13" ht="23.25" customHeight="1">
      <c r="B125" s="25">
        <v>6110</v>
      </c>
      <c r="C125" s="24" t="s">
        <v>0</v>
      </c>
      <c r="D125" s="32"/>
      <c r="E125" s="32"/>
      <c r="F125" s="32"/>
      <c r="G125" s="32">
        <v>0</v>
      </c>
      <c r="H125" s="32"/>
      <c r="I125" s="32"/>
      <c r="J125" s="32"/>
    </row>
    <row r="126" spans="1:13">
      <c r="B126" s="25">
        <v>6120</v>
      </c>
      <c r="C126" s="24" t="s">
        <v>337</v>
      </c>
      <c r="D126" s="32"/>
      <c r="E126" s="32"/>
      <c r="F126" s="32"/>
      <c r="G126" s="32">
        <v>0</v>
      </c>
      <c r="H126" s="32"/>
      <c r="I126" s="32"/>
      <c r="J126" s="32"/>
    </row>
    <row r="127" spans="1:13" ht="13.5" thickBot="1">
      <c r="B127" s="26">
        <v>6200</v>
      </c>
      <c r="C127" s="24" t="s">
        <v>338</v>
      </c>
      <c r="D127" s="32"/>
      <c r="E127" s="32"/>
      <c r="F127" s="32"/>
      <c r="G127" s="32">
        <v>0</v>
      </c>
      <c r="H127" s="32"/>
      <c r="I127" s="32"/>
      <c r="J127" s="32"/>
      <c r="M127" s="204"/>
    </row>
    <row r="128" spans="1:13" ht="18" customHeight="1" thickTop="1" thickBot="1">
      <c r="B128" s="56">
        <v>7000</v>
      </c>
      <c r="C128" s="57" t="s">
        <v>359</v>
      </c>
      <c r="D128" s="21">
        <v>10006.9</v>
      </c>
      <c r="E128" s="21">
        <v>41925.9</v>
      </c>
      <c r="F128" s="21">
        <v>32100</v>
      </c>
      <c r="G128" s="21">
        <v>0</v>
      </c>
      <c r="H128" s="21"/>
      <c r="I128" s="21">
        <v>64942.400000000001</v>
      </c>
      <c r="J128" s="21">
        <f>+[1]ΕΞΟΔΑ_ΝΟΣ.1!$C$987</f>
        <v>64942.400000000001</v>
      </c>
      <c r="L128" s="204"/>
    </row>
    <row r="129" spans="2:12" ht="13.5" thickTop="1">
      <c r="B129" s="19">
        <v>9000</v>
      </c>
      <c r="C129" s="20" t="s">
        <v>360</v>
      </c>
      <c r="D129" s="21">
        <v>9844.36</v>
      </c>
      <c r="E129" s="21">
        <v>75416</v>
      </c>
      <c r="F129" s="21">
        <v>50864.7</v>
      </c>
      <c r="G129" s="21">
        <v>11920.74</v>
      </c>
      <c r="H129" s="21">
        <v>18492.739999999998</v>
      </c>
      <c r="I129" s="21">
        <f>7427.6+20773</f>
        <v>28200.6</v>
      </c>
      <c r="J129" s="21">
        <f>+[1]ΕΞΟΔΑ_ΝΟΣ.1!$C$1037</f>
        <v>7427.6</v>
      </c>
      <c r="L129" s="204"/>
    </row>
    <row r="130" spans="2:12">
      <c r="B130" s="22" t="s">
        <v>59</v>
      </c>
      <c r="C130" s="23" t="s">
        <v>339</v>
      </c>
      <c r="D130" s="32"/>
      <c r="E130" s="32"/>
      <c r="F130" s="32"/>
      <c r="G130" s="32">
        <v>0</v>
      </c>
      <c r="H130" s="32"/>
      <c r="I130" s="32"/>
      <c r="J130" s="32"/>
    </row>
    <row r="131" spans="2:12">
      <c r="B131" s="25" t="s">
        <v>69</v>
      </c>
      <c r="C131" s="24" t="s">
        <v>70</v>
      </c>
      <c r="D131" s="32"/>
      <c r="E131" s="32"/>
      <c r="F131" s="32"/>
      <c r="G131" s="32">
        <v>0</v>
      </c>
      <c r="H131" s="32"/>
      <c r="I131" s="32"/>
      <c r="J131" s="32"/>
    </row>
    <row r="132" spans="2:12">
      <c r="B132" s="25" t="s">
        <v>71</v>
      </c>
      <c r="C132" s="24" t="s">
        <v>361</v>
      </c>
      <c r="D132" s="32"/>
      <c r="E132" s="32"/>
      <c r="F132" s="32"/>
      <c r="G132" s="32">
        <v>0</v>
      </c>
      <c r="H132" s="32"/>
      <c r="I132" s="32"/>
      <c r="J132" s="32"/>
    </row>
    <row r="133" spans="2:12">
      <c r="B133" s="22" t="s">
        <v>60</v>
      </c>
      <c r="C133" s="23" t="s">
        <v>362</v>
      </c>
      <c r="D133" s="32"/>
      <c r="E133" s="32"/>
      <c r="F133" s="32"/>
      <c r="G133" s="32">
        <v>0</v>
      </c>
      <c r="H133" s="32"/>
      <c r="I133" s="32"/>
      <c r="J133" s="32"/>
    </row>
    <row r="134" spans="2:12">
      <c r="B134" s="25" t="s">
        <v>73</v>
      </c>
      <c r="C134" s="24" t="s">
        <v>361</v>
      </c>
      <c r="D134" s="32"/>
      <c r="E134" s="32"/>
      <c r="F134" s="32"/>
      <c r="G134" s="32">
        <v>0</v>
      </c>
      <c r="H134" s="32"/>
      <c r="I134" s="32"/>
      <c r="J134" s="32"/>
    </row>
    <row r="135" spans="2:12">
      <c r="B135" s="25" t="s">
        <v>72</v>
      </c>
      <c r="C135" s="24" t="s">
        <v>70</v>
      </c>
      <c r="D135" s="32"/>
      <c r="E135" s="32"/>
      <c r="F135" s="32"/>
      <c r="G135" s="32">
        <v>0</v>
      </c>
      <c r="H135" s="32"/>
      <c r="I135" s="32"/>
      <c r="J135" s="32"/>
    </row>
    <row r="136" spans="2:12">
      <c r="B136" s="22" t="s">
        <v>61</v>
      </c>
      <c r="C136" s="24" t="s">
        <v>259</v>
      </c>
      <c r="D136" s="32">
        <v>9844.36</v>
      </c>
      <c r="E136" s="32">
        <v>30000</v>
      </c>
      <c r="F136" s="32">
        <v>8696.74</v>
      </c>
      <c r="G136" s="32">
        <v>8696.74</v>
      </c>
      <c r="H136" s="32">
        <v>8696.74</v>
      </c>
      <c r="I136" s="32"/>
      <c r="J136" s="32"/>
    </row>
    <row r="137" spans="2:12">
      <c r="B137" s="25" t="s">
        <v>260</v>
      </c>
      <c r="C137" s="24" t="s">
        <v>70</v>
      </c>
      <c r="D137" s="32">
        <v>9844.36</v>
      </c>
      <c r="E137" s="32">
        <v>10000</v>
      </c>
      <c r="F137" s="32"/>
      <c r="G137" s="32">
        <v>0</v>
      </c>
      <c r="H137" s="32"/>
      <c r="I137" s="32"/>
      <c r="J137" s="32"/>
    </row>
    <row r="138" spans="2:12">
      <c r="B138" s="25" t="s">
        <v>261</v>
      </c>
      <c r="C138" s="24" t="s">
        <v>361</v>
      </c>
      <c r="D138" s="32"/>
      <c r="E138" s="32"/>
      <c r="F138" s="32"/>
      <c r="G138" s="32">
        <v>0</v>
      </c>
      <c r="H138" s="32"/>
      <c r="I138" s="32"/>
      <c r="J138" s="32"/>
    </row>
    <row r="139" spans="2:12">
      <c r="B139" s="22">
        <v>9700</v>
      </c>
      <c r="C139" s="23" t="s">
        <v>262</v>
      </c>
      <c r="D139" s="32"/>
      <c r="E139" s="32">
        <v>45416</v>
      </c>
      <c r="F139" s="32">
        <v>42167.96</v>
      </c>
      <c r="G139" s="32">
        <v>3224</v>
      </c>
      <c r="H139" s="32">
        <v>9796</v>
      </c>
      <c r="I139" s="32">
        <f>7427.6+20773</f>
        <v>28200.6</v>
      </c>
      <c r="J139" s="32">
        <f>+[1]ΕΞΟΔΑ_ΝΟΣ.1!$C$1227</f>
        <v>7427.6</v>
      </c>
      <c r="L139" s="204"/>
    </row>
    <row r="140" spans="2:12">
      <c r="B140" s="25" t="s">
        <v>263</v>
      </c>
      <c r="C140" s="24" t="s">
        <v>70</v>
      </c>
      <c r="D140" s="32"/>
      <c r="E140" s="32"/>
      <c r="F140" s="32">
        <v>11291.96</v>
      </c>
      <c r="G140" s="32">
        <v>0</v>
      </c>
      <c r="H140" s="32"/>
      <c r="I140" s="32">
        <f>5572.56+1548.04</f>
        <v>7120.6</v>
      </c>
      <c r="J140" s="32"/>
      <c r="L140" s="204"/>
    </row>
    <row r="141" spans="2:12">
      <c r="B141" s="22">
        <v>9800</v>
      </c>
      <c r="C141" s="24" t="s">
        <v>262</v>
      </c>
      <c r="D141" s="32"/>
      <c r="E141" s="32"/>
      <c r="F141" s="32"/>
      <c r="G141" s="32">
        <v>0</v>
      </c>
      <c r="H141" s="32"/>
      <c r="I141" s="32"/>
      <c r="J141" s="32"/>
      <c r="L141" s="204"/>
    </row>
    <row r="142" spans="2:12">
      <c r="B142" s="25" t="s">
        <v>264</v>
      </c>
      <c r="C142" s="24" t="s">
        <v>361</v>
      </c>
      <c r="D142" s="32"/>
      <c r="E142" s="32"/>
      <c r="F142" s="32"/>
      <c r="G142" s="32">
        <v>0</v>
      </c>
      <c r="H142" s="32"/>
      <c r="I142" s="32"/>
      <c r="J142" s="32"/>
      <c r="L142" s="204"/>
    </row>
    <row r="143" spans="2:12">
      <c r="B143" s="25">
        <v>9850</v>
      </c>
      <c r="C143" s="24" t="s">
        <v>363</v>
      </c>
      <c r="D143" s="32"/>
      <c r="E143" s="32"/>
      <c r="F143" s="32"/>
      <c r="G143" s="32">
        <v>0</v>
      </c>
      <c r="H143" s="32"/>
      <c r="I143" s="32"/>
      <c r="J143" s="32"/>
    </row>
    <row r="144" spans="2:12">
      <c r="B144" s="50"/>
      <c r="C144" s="36" t="s">
        <v>74</v>
      </c>
      <c r="D144" s="32"/>
      <c r="E144" s="32"/>
      <c r="F144" s="32"/>
      <c r="G144" s="32">
        <v>0</v>
      </c>
      <c r="H144" s="32"/>
      <c r="I144" s="32"/>
      <c r="J144" s="32"/>
    </row>
    <row r="145" spans="1:12">
      <c r="B145" s="50"/>
      <c r="C145" s="36" t="s">
        <v>75</v>
      </c>
      <c r="D145" s="32"/>
      <c r="E145" s="32"/>
      <c r="F145" s="32"/>
      <c r="G145" s="32">
        <v>0</v>
      </c>
      <c r="H145" s="32"/>
      <c r="I145" s="32"/>
      <c r="J145" s="32"/>
    </row>
    <row r="146" spans="1:12">
      <c r="B146" s="50"/>
      <c r="C146" s="36" t="s">
        <v>76</v>
      </c>
      <c r="D146" s="32"/>
      <c r="E146" s="32"/>
      <c r="F146" s="32"/>
      <c r="G146" s="32">
        <v>0</v>
      </c>
      <c r="H146" s="32"/>
      <c r="I146" s="32"/>
      <c r="J146" s="32"/>
    </row>
    <row r="147" spans="1:12" ht="13.5" thickBot="1">
      <c r="B147" s="26">
        <v>9900</v>
      </c>
      <c r="C147" s="27" t="s">
        <v>364</v>
      </c>
      <c r="D147" s="32"/>
      <c r="E147" s="32"/>
      <c r="F147" s="32"/>
      <c r="G147" s="32">
        <v>0</v>
      </c>
      <c r="H147" s="32"/>
      <c r="I147" s="32"/>
      <c r="J147" s="32"/>
    </row>
    <row r="148" spans="1:12" ht="32.450000000000003" customHeight="1" thickTop="1" thickBot="1">
      <c r="B148" s="59"/>
      <c r="C148" s="198" t="s">
        <v>336</v>
      </c>
      <c r="D148" s="60"/>
      <c r="E148" s="21">
        <v>333107.11</v>
      </c>
      <c r="F148" s="21">
        <v>256225.94</v>
      </c>
      <c r="G148" s="61"/>
      <c r="H148" s="60"/>
      <c r="I148" s="21"/>
      <c r="J148" s="21"/>
      <c r="L148" s="204"/>
    </row>
    <row r="149" spans="1:12" ht="14.25" thickTop="1" thickBot="1">
      <c r="B149" s="52" t="s">
        <v>3</v>
      </c>
      <c r="C149" s="52" t="s">
        <v>265</v>
      </c>
      <c r="D149" s="53">
        <f>D87+D113+D119+D120+D122+D123+D128+D129</f>
        <v>1077813.5</v>
      </c>
      <c r="E149" s="53">
        <f t="shared" ref="E149:I149" si="1">E87+E113+E119+E120+E122+E123+E128+E129+E148</f>
        <v>1829239.3699999996</v>
      </c>
      <c r="F149" s="53">
        <f t="shared" si="1"/>
        <v>1836405.33</v>
      </c>
      <c r="G149" s="53">
        <f>G87+G113+G119+G120+G122+G123+G128+G129</f>
        <v>496333.19</v>
      </c>
      <c r="H149" s="53">
        <f>H87+H113+H119+H120+H122+H123+H128+H129</f>
        <v>1168315.06</v>
      </c>
      <c r="I149" s="53">
        <f t="shared" si="1"/>
        <v>1452056.7200000002</v>
      </c>
      <c r="J149" s="53">
        <f>J87+J113+J119+J120+J122+J123+J128+J129+J148</f>
        <v>795000</v>
      </c>
      <c r="L149" s="204"/>
    </row>
    <row r="150" spans="1:12" ht="13.5" thickTop="1">
      <c r="B150" s="62"/>
      <c r="C150" s="63"/>
      <c r="D150" s="64"/>
      <c r="E150" s="64"/>
      <c r="F150" s="64"/>
      <c r="G150" s="64"/>
      <c r="H150" s="64"/>
      <c r="I150" s="64"/>
      <c r="J150" s="64"/>
      <c r="L150" s="204"/>
    </row>
    <row r="151" spans="1:12" ht="15.75" thickBot="1">
      <c r="B151" s="52"/>
      <c r="C151" s="52" t="s">
        <v>77</v>
      </c>
      <c r="D151" s="53">
        <f>D82-D149</f>
        <v>-36554.469999999972</v>
      </c>
      <c r="E151" s="53">
        <f t="shared" ref="E151:H151" si="2">E82-E149</f>
        <v>-399365.99999999953</v>
      </c>
      <c r="F151" s="53">
        <f t="shared" si="2"/>
        <v>-399264.93000000017</v>
      </c>
      <c r="G151" s="53">
        <f t="shared" si="2"/>
        <v>-17136.030000000028</v>
      </c>
      <c r="H151" s="53">
        <f t="shared" si="2"/>
        <v>110974.06000000006</v>
      </c>
      <c r="I151" s="53">
        <f>I82-I149</f>
        <v>-235641.79000000004</v>
      </c>
      <c r="J151" s="61"/>
      <c r="L151" s="204"/>
    </row>
    <row r="152" spans="1:12" ht="16.5" thickTop="1" thickBot="1">
      <c r="B152" s="52"/>
      <c r="C152" s="52" t="s">
        <v>266</v>
      </c>
      <c r="D152" s="53">
        <f t="shared" ref="D152:H152" si="3">(D82-(D80+D67+D73+D58+D53+D33))-(D149-(D143+D126+D127))</f>
        <v>-36554.469999999972</v>
      </c>
      <c r="E152" s="53">
        <f t="shared" si="3"/>
        <v>-399365.99999999953</v>
      </c>
      <c r="F152" s="53">
        <f t="shared" si="3"/>
        <v>-399264.93000000017</v>
      </c>
      <c r="G152" s="53">
        <f t="shared" si="3"/>
        <v>-17136.030000000028</v>
      </c>
      <c r="H152" s="53">
        <f t="shared" si="3"/>
        <v>110974.06000000006</v>
      </c>
      <c r="I152" s="53">
        <f>(I82-(I80+I67+I73+I58+I53+I33))-(I149-(I143+I126+I127))</f>
        <v>-235641.79000000004</v>
      </c>
      <c r="J152" s="61"/>
      <c r="L152" s="204"/>
    </row>
    <row r="153" spans="1:12" ht="15.75" thickTop="1">
      <c r="B153" s="65" t="s">
        <v>78</v>
      </c>
      <c r="C153" s="66"/>
      <c r="D153" s="67"/>
      <c r="E153" s="67"/>
      <c r="F153" s="67"/>
      <c r="G153" s="67"/>
      <c r="H153" s="67"/>
      <c r="I153" s="67"/>
      <c r="L153" s="204"/>
    </row>
    <row r="154" spans="1:12" ht="15.75" thickBot="1">
      <c r="B154" s="68" t="s">
        <v>79</v>
      </c>
      <c r="D154" s="69"/>
      <c r="E154" s="69"/>
      <c r="F154" s="69"/>
      <c r="G154" s="69"/>
      <c r="H154" s="69"/>
      <c r="I154" s="69"/>
    </row>
    <row r="155" spans="1:12" ht="30" customHeight="1" thickTop="1" thickBot="1">
      <c r="B155" s="212" t="s">
        <v>80</v>
      </c>
      <c r="C155" s="213"/>
      <c r="D155" s="70"/>
      <c r="E155" s="70"/>
      <c r="F155" s="70"/>
      <c r="G155" s="70"/>
      <c r="H155" s="71"/>
      <c r="I155" s="60"/>
    </row>
    <row r="156" spans="1:12" ht="14.25" thickTop="1" thickBot="1">
      <c r="A156" s="6" t="s">
        <v>267</v>
      </c>
    </row>
    <row r="157" spans="1:12" ht="13.5" thickTop="1">
      <c r="A157" s="6" t="s">
        <v>268</v>
      </c>
      <c r="B157" s="72" t="s">
        <v>6</v>
      </c>
      <c r="C157" s="73"/>
      <c r="D157" s="74">
        <v>2017</v>
      </c>
      <c r="E157" s="75"/>
      <c r="F157" s="75"/>
      <c r="G157" s="75"/>
      <c r="H157" s="76" t="s">
        <v>7</v>
      </c>
      <c r="I157" s="77" t="s">
        <v>8</v>
      </c>
    </row>
    <row r="158" spans="1:12">
      <c r="A158" s="6" t="s">
        <v>269</v>
      </c>
      <c r="B158" s="78" t="s">
        <v>9</v>
      </c>
      <c r="C158" s="79"/>
      <c r="D158" s="80">
        <v>105042.2</v>
      </c>
      <c r="E158" s="81"/>
      <c r="F158" s="82"/>
      <c r="G158" s="82"/>
      <c r="H158" s="83">
        <f>D159</f>
        <v>170334.41</v>
      </c>
      <c r="I158" s="84">
        <f>H159</f>
        <v>194625.83</v>
      </c>
    </row>
    <row r="159" spans="1:12">
      <c r="B159" s="78" t="s">
        <v>10</v>
      </c>
      <c r="C159" s="79"/>
      <c r="D159" s="80">
        <v>170334.41</v>
      </c>
      <c r="E159" s="81"/>
      <c r="F159" s="82"/>
      <c r="G159" s="82"/>
      <c r="H159" s="83">
        <v>194625.83</v>
      </c>
      <c r="I159" s="84">
        <v>100658.82</v>
      </c>
    </row>
    <row r="160" spans="1:12" ht="13.5" thickBot="1">
      <c r="B160" s="85" t="s">
        <v>95</v>
      </c>
      <c r="C160" s="86"/>
      <c r="D160" s="80">
        <f>D158-D159</f>
        <v>-65292.210000000006</v>
      </c>
      <c r="E160" s="87"/>
      <c r="F160" s="88"/>
      <c r="G160" s="88"/>
      <c r="H160" s="89">
        <f>H158-H159</f>
        <v>-24291.419999999984</v>
      </c>
      <c r="I160" s="90">
        <f>I158-I159</f>
        <v>93967.00999999998</v>
      </c>
    </row>
    <row r="161" spans="1:9" ht="14.25" thickTop="1" thickBot="1">
      <c r="B161" s="91" t="s">
        <v>11</v>
      </c>
      <c r="C161" s="65"/>
      <c r="D161" s="92"/>
      <c r="E161" s="92"/>
      <c r="F161" s="92"/>
      <c r="G161" s="92"/>
      <c r="H161" s="92"/>
      <c r="I161" s="92"/>
    </row>
    <row r="162" spans="1:9" ht="14.25" thickTop="1" thickBot="1">
      <c r="A162" s="6" t="s">
        <v>270</v>
      </c>
      <c r="B162" s="93" t="s">
        <v>12</v>
      </c>
      <c r="C162" s="94"/>
      <c r="D162" s="71"/>
      <c r="E162" s="95"/>
      <c r="F162" s="95"/>
      <c r="G162" s="95"/>
      <c r="H162" s="71"/>
      <c r="I162" s="96"/>
    </row>
    <row r="163" spans="1:9" ht="16.5" thickTop="1" thickBot="1">
      <c r="A163" s="6" t="s">
        <v>271</v>
      </c>
      <c r="B163" s="10" t="s">
        <v>96</v>
      </c>
      <c r="C163" s="97"/>
      <c r="D163" s="11">
        <f>D152+D162+D160</f>
        <v>-101846.67999999998</v>
      </c>
      <c r="E163" s="98"/>
      <c r="F163" s="98"/>
      <c r="G163" s="98"/>
      <c r="H163" s="11">
        <f>H152+H162+H160</f>
        <v>86682.640000000072</v>
      </c>
      <c r="I163" s="11">
        <f>I152+I162+I160</f>
        <v>-141674.78000000006</v>
      </c>
    </row>
    <row r="164" spans="1:9" ht="13.5" thickTop="1"/>
    <row r="165" spans="1:9" ht="15.75" thickBot="1">
      <c r="B165" s="99" t="s">
        <v>13</v>
      </c>
    </row>
    <row r="166" spans="1:9" ht="13.5" thickTop="1">
      <c r="A166" s="6" t="s">
        <v>272</v>
      </c>
      <c r="B166" s="100"/>
      <c r="C166" s="101"/>
      <c r="D166" s="102">
        <v>42735</v>
      </c>
      <c r="E166" s="102">
        <v>43100</v>
      </c>
      <c r="F166" s="103"/>
      <c r="G166" s="102">
        <v>43281</v>
      </c>
      <c r="H166" s="104" t="s">
        <v>14</v>
      </c>
      <c r="I166" s="105"/>
    </row>
    <row r="167" spans="1:9">
      <c r="A167" s="6" t="s">
        <v>273</v>
      </c>
      <c r="B167" s="106">
        <v>1</v>
      </c>
      <c r="C167" s="3" t="s">
        <v>15</v>
      </c>
      <c r="D167" s="107">
        <f>D168+D171+D174</f>
        <v>439519.5</v>
      </c>
      <c r="E167" s="107">
        <f>E168+E171+E174</f>
        <v>399366</v>
      </c>
      <c r="F167" s="108"/>
      <c r="G167" s="107">
        <f>G168+G171+G174</f>
        <v>382229.76000000001</v>
      </c>
      <c r="H167" s="109">
        <f>H168+H171+H174</f>
        <v>516515.71</v>
      </c>
      <c r="I167" s="110"/>
    </row>
    <row r="168" spans="1:9">
      <c r="A168" s="6" t="s">
        <v>274</v>
      </c>
      <c r="B168" s="111"/>
      <c r="C168" s="2" t="s">
        <v>16</v>
      </c>
      <c r="D168" s="112">
        <f>D169+D170</f>
        <v>0</v>
      </c>
      <c r="E168" s="112">
        <f>E169+E170</f>
        <v>0</v>
      </c>
      <c r="F168" s="113"/>
      <c r="G168" s="112">
        <f>G169+G170</f>
        <v>0</v>
      </c>
      <c r="H168" s="114">
        <f>H169+H170</f>
        <v>0</v>
      </c>
      <c r="I168" s="115"/>
    </row>
    <row r="169" spans="1:9">
      <c r="A169" s="6" t="s">
        <v>275</v>
      </c>
      <c r="B169" s="111"/>
      <c r="C169" s="116" t="s">
        <v>81</v>
      </c>
      <c r="D169" s="112"/>
      <c r="E169" s="112"/>
      <c r="F169" s="113"/>
      <c r="G169" s="112"/>
      <c r="H169" s="114"/>
      <c r="I169" s="115"/>
    </row>
    <row r="170" spans="1:9">
      <c r="B170" s="111"/>
      <c r="C170" s="116" t="s">
        <v>82</v>
      </c>
      <c r="D170" s="112"/>
      <c r="E170" s="112"/>
      <c r="F170" s="113"/>
      <c r="G170" s="112"/>
      <c r="H170" s="114"/>
      <c r="I170" s="115"/>
    </row>
    <row r="171" spans="1:9">
      <c r="B171" s="111"/>
      <c r="C171" s="2" t="s">
        <v>17</v>
      </c>
      <c r="D171" s="112">
        <f>D172+D173</f>
        <v>0</v>
      </c>
      <c r="E171" s="112">
        <f>E172+E173</f>
        <v>105000</v>
      </c>
      <c r="F171" s="113"/>
      <c r="G171" s="112">
        <f>G172+G173</f>
        <v>105036.61</v>
      </c>
      <c r="H171" s="114">
        <f>H172+H173</f>
        <v>106697.76</v>
      </c>
      <c r="I171" s="115"/>
    </row>
    <row r="172" spans="1:9">
      <c r="B172" s="111"/>
      <c r="C172" s="116" t="s">
        <v>81</v>
      </c>
      <c r="D172" s="112"/>
      <c r="E172" s="112"/>
      <c r="F172" s="113"/>
      <c r="G172" s="112"/>
      <c r="H172" s="114"/>
      <c r="I172" s="115"/>
    </row>
    <row r="173" spans="1:9">
      <c r="B173" s="111"/>
      <c r="C173" s="116" t="s">
        <v>82</v>
      </c>
      <c r="D173" s="112"/>
      <c r="E173" s="112">
        <v>105000</v>
      </c>
      <c r="F173" s="113"/>
      <c r="G173" s="112">
        <v>105036.61</v>
      </c>
      <c r="H173" s="114">
        <v>106697.76</v>
      </c>
      <c r="I173" s="115"/>
    </row>
    <row r="174" spans="1:9">
      <c r="B174" s="111"/>
      <c r="C174" s="2" t="s">
        <v>18</v>
      </c>
      <c r="D174" s="112">
        <f>D175+D176</f>
        <v>439519.5</v>
      </c>
      <c r="E174" s="112">
        <f>E175+E176</f>
        <v>294366</v>
      </c>
      <c r="F174" s="113"/>
      <c r="G174" s="112">
        <f>G175+G176</f>
        <v>277193.15000000002</v>
      </c>
      <c r="H174" s="114">
        <f>H175+H176</f>
        <v>409817.95</v>
      </c>
      <c r="I174" s="115"/>
    </row>
    <row r="175" spans="1:9">
      <c r="B175" s="111"/>
      <c r="C175" s="116" t="s">
        <v>81</v>
      </c>
      <c r="D175" s="112"/>
      <c r="E175" s="112"/>
      <c r="F175" s="113"/>
      <c r="G175" s="112"/>
      <c r="H175" s="114"/>
      <c r="I175" s="115"/>
    </row>
    <row r="176" spans="1:9">
      <c r="B176" s="111"/>
      <c r="C176" s="116" t="s">
        <v>82</v>
      </c>
      <c r="D176" s="112">
        <v>439519.5</v>
      </c>
      <c r="E176" s="112">
        <v>294366</v>
      </c>
      <c r="F176" s="113"/>
      <c r="G176" s="112">
        <v>277193.15000000002</v>
      </c>
      <c r="H176" s="114">
        <v>409817.95</v>
      </c>
      <c r="I176" s="115"/>
    </row>
    <row r="177" spans="2:9">
      <c r="B177" s="106">
        <v>2</v>
      </c>
      <c r="C177" s="3" t="s">
        <v>19</v>
      </c>
      <c r="D177" s="107">
        <f>D178+D179+D180</f>
        <v>0</v>
      </c>
      <c r="E177" s="107">
        <f>E178+E179+E180</f>
        <v>0</v>
      </c>
      <c r="F177" s="108"/>
      <c r="G177" s="107">
        <f>G178+G179+G180</f>
        <v>0</v>
      </c>
      <c r="H177" s="109">
        <f>H178+H179+H180</f>
        <v>0</v>
      </c>
      <c r="I177" s="110"/>
    </row>
    <row r="178" spans="2:9">
      <c r="B178" s="111"/>
      <c r="C178" s="2" t="s">
        <v>20</v>
      </c>
      <c r="D178" s="112"/>
      <c r="E178" s="112"/>
      <c r="F178" s="113"/>
      <c r="G178" s="112"/>
      <c r="H178" s="114"/>
      <c r="I178" s="115"/>
    </row>
    <row r="179" spans="2:9">
      <c r="B179" s="111"/>
      <c r="C179" s="2" t="s">
        <v>21</v>
      </c>
      <c r="D179" s="112"/>
      <c r="E179" s="112"/>
      <c r="F179" s="113"/>
      <c r="G179" s="112"/>
      <c r="H179" s="114"/>
      <c r="I179" s="115"/>
    </row>
    <row r="180" spans="2:9">
      <c r="B180" s="111"/>
      <c r="C180" s="2" t="s">
        <v>22</v>
      </c>
      <c r="D180" s="112"/>
      <c r="E180" s="112"/>
      <c r="F180" s="113"/>
      <c r="G180" s="112"/>
      <c r="H180" s="114"/>
      <c r="I180" s="115"/>
    </row>
    <row r="181" spans="2:9">
      <c r="B181" s="106">
        <v>3</v>
      </c>
      <c r="C181" s="4" t="s">
        <v>23</v>
      </c>
      <c r="D181" s="117"/>
      <c r="E181" s="117"/>
      <c r="F181" s="118"/>
      <c r="G181" s="117"/>
      <c r="H181" s="119"/>
      <c r="I181" s="120"/>
    </row>
    <row r="182" spans="2:9">
      <c r="B182" s="106">
        <v>4</v>
      </c>
      <c r="C182" s="3" t="s">
        <v>24</v>
      </c>
      <c r="D182" s="117">
        <f>D183+D184</f>
        <v>0</v>
      </c>
      <c r="E182" s="117">
        <f>E183+E184</f>
        <v>0</v>
      </c>
      <c r="F182" s="118"/>
      <c r="G182" s="117">
        <f>G183+G184</f>
        <v>0</v>
      </c>
      <c r="H182" s="119">
        <f>H183+H184</f>
        <v>0</v>
      </c>
      <c r="I182" s="120"/>
    </row>
    <row r="183" spans="2:9">
      <c r="B183" s="111"/>
      <c r="C183" s="2" t="s">
        <v>25</v>
      </c>
      <c r="D183" s="112"/>
      <c r="E183" s="112"/>
      <c r="F183" s="113"/>
      <c r="G183" s="112"/>
      <c r="H183" s="114"/>
      <c r="I183" s="115"/>
    </row>
    <row r="184" spans="2:9">
      <c r="B184" s="111"/>
      <c r="C184" s="2" t="s">
        <v>26</v>
      </c>
      <c r="D184" s="111"/>
      <c r="E184" s="111"/>
      <c r="F184" s="113"/>
      <c r="G184" s="111"/>
      <c r="H184" s="111"/>
      <c r="I184" s="115"/>
    </row>
    <row r="186" spans="2:9">
      <c r="B186" s="12"/>
      <c r="C186" s="121"/>
      <c r="D186" s="122"/>
      <c r="E186" s="122"/>
      <c r="F186" s="122"/>
      <c r="G186" s="122"/>
      <c r="H186" s="123"/>
      <c r="I186" s="124"/>
    </row>
    <row r="187" spans="2:9">
      <c r="B187" s="125" t="s">
        <v>83</v>
      </c>
      <c r="C187" s="126" t="s">
        <v>83</v>
      </c>
      <c r="D187" s="12"/>
      <c r="E187" s="12"/>
      <c r="F187" s="12"/>
      <c r="G187" s="12"/>
      <c r="H187" s="127" t="s">
        <v>83</v>
      </c>
      <c r="I187" s="12"/>
    </row>
    <row r="188" spans="2:9">
      <c r="B188" s="128"/>
      <c r="C188" s="129"/>
      <c r="D188" s="130"/>
      <c r="E188" s="130"/>
      <c r="F188" s="130"/>
      <c r="G188" s="130"/>
      <c r="H188" s="131"/>
      <c r="I188" s="132"/>
    </row>
    <row r="189" spans="2:9">
      <c r="B189" s="12"/>
      <c r="C189" s="133"/>
      <c r="D189" s="133"/>
      <c r="E189" s="133"/>
      <c r="F189" s="133"/>
      <c r="G189" s="133"/>
      <c r="H189" s="134"/>
      <c r="I189" s="135"/>
    </row>
    <row r="190" spans="2:9">
      <c r="B190" s="133" t="s">
        <v>84</v>
      </c>
      <c r="C190" s="133" t="s">
        <v>85</v>
      </c>
      <c r="D190" s="12"/>
      <c r="E190" s="12"/>
      <c r="F190" s="12"/>
      <c r="G190" s="12"/>
      <c r="H190" s="136" t="s">
        <v>86</v>
      </c>
      <c r="I190" s="135"/>
    </row>
    <row r="191" spans="2:9">
      <c r="B191" s="133"/>
      <c r="C191" s="133"/>
      <c r="D191" s="12"/>
      <c r="E191" s="12"/>
      <c r="F191" s="12"/>
      <c r="G191" s="12"/>
      <c r="H191" s="136"/>
      <c r="I191" s="135"/>
    </row>
    <row r="192" spans="2:9">
      <c r="B192" s="128"/>
      <c r="C192" s="137"/>
      <c r="D192" s="138"/>
      <c r="E192" s="138"/>
      <c r="F192" s="138"/>
      <c r="G192" s="138"/>
      <c r="H192" s="139"/>
      <c r="I192" s="140"/>
    </row>
    <row r="193" spans="2:10">
      <c r="B193" s="210" t="s">
        <v>384</v>
      </c>
      <c r="C193" s="210" t="s">
        <v>384</v>
      </c>
      <c r="D193" s="141"/>
      <c r="E193" s="141"/>
      <c r="F193" s="141"/>
      <c r="G193" s="141"/>
      <c r="H193" s="142" t="s">
        <v>385</v>
      </c>
      <c r="I193" s="142"/>
    </row>
    <row r="194" spans="2:10">
      <c r="H194" s="209"/>
    </row>
    <row r="195" spans="2:10" ht="14.25">
      <c r="B195" s="5" t="s">
        <v>276</v>
      </c>
      <c r="D195" s="7" t="s">
        <v>87</v>
      </c>
      <c r="E195" s="7"/>
      <c r="F195" s="7"/>
      <c r="G195" s="7"/>
      <c r="H195" s="8"/>
      <c r="I195" s="8"/>
    </row>
    <row r="196" spans="2:10" ht="13.5" thickBot="1">
      <c r="B196" s="9" t="s">
        <v>88</v>
      </c>
      <c r="D196" s="143"/>
      <c r="E196" s="143"/>
      <c r="F196" s="143"/>
      <c r="G196" s="143"/>
      <c r="H196" s="143"/>
      <c r="I196" s="143"/>
    </row>
    <row r="197" spans="2:10" ht="52.5" thickTop="1" thickBot="1">
      <c r="B197" s="144"/>
      <c r="C197" s="144" t="s">
        <v>34</v>
      </c>
      <c r="D197" s="17" t="s">
        <v>35</v>
      </c>
      <c r="E197" s="17" t="s">
        <v>36</v>
      </c>
      <c r="F197" s="17" t="s">
        <v>37</v>
      </c>
      <c r="G197" s="17" t="s">
        <v>38</v>
      </c>
      <c r="H197" s="17" t="s">
        <v>39</v>
      </c>
      <c r="I197" s="18" t="s">
        <v>40</v>
      </c>
      <c r="J197" s="16" t="s">
        <v>368</v>
      </c>
    </row>
    <row r="198" spans="2:10" ht="16.5" thickTop="1" thickBot="1">
      <c r="B198" s="145"/>
      <c r="C198" s="146" t="s">
        <v>1</v>
      </c>
      <c r="D198" s="147">
        <f t="shared" ref="D198:I198" si="4">D199+D200+D202+D203+D204+D205+D206</f>
        <v>1041259.0300000001</v>
      </c>
      <c r="E198" s="147">
        <f t="shared" si="4"/>
        <v>1429873.37</v>
      </c>
      <c r="F198" s="147">
        <f t="shared" si="4"/>
        <v>1437140.4</v>
      </c>
      <c r="G198" s="147">
        <f t="shared" si="4"/>
        <v>479197.16000000003</v>
      </c>
      <c r="H198" s="147">
        <f t="shared" si="4"/>
        <v>1279289.1200000001</v>
      </c>
      <c r="I198" s="147">
        <f t="shared" si="4"/>
        <v>1216414.9300000002</v>
      </c>
      <c r="J198" s="148"/>
    </row>
    <row r="199" spans="2:10" ht="27" thickTop="1" thickBot="1">
      <c r="B199" s="149" t="s">
        <v>277</v>
      </c>
      <c r="C199" s="150" t="s">
        <v>278</v>
      </c>
      <c r="D199" s="151">
        <f t="shared" ref="D199:I199" si="5">D24-D25-D33+D64-D65-D67</f>
        <v>118238.31</v>
      </c>
      <c r="E199" s="151">
        <f t="shared" si="5"/>
        <v>88824</v>
      </c>
      <c r="F199" s="151">
        <f t="shared" si="5"/>
        <v>88824</v>
      </c>
      <c r="G199" s="151">
        <f t="shared" si="5"/>
        <v>74215.98000000001</v>
      </c>
      <c r="H199" s="151">
        <f t="shared" si="5"/>
        <v>143966.39000000001</v>
      </c>
      <c r="I199" s="151">
        <f t="shared" si="5"/>
        <v>83628</v>
      </c>
      <c r="J199" s="148"/>
    </row>
    <row r="200" spans="2:10" ht="16.5" thickTop="1" thickBot="1">
      <c r="B200" s="149" t="s">
        <v>279</v>
      </c>
      <c r="C200" s="150" t="s">
        <v>99</v>
      </c>
      <c r="D200" s="151">
        <f t="shared" ref="D200:I200" si="6">D12+D51-D52+D63</f>
        <v>422500</v>
      </c>
      <c r="E200" s="151">
        <f t="shared" si="6"/>
        <v>435367</v>
      </c>
      <c r="F200" s="151">
        <f t="shared" si="6"/>
        <v>447333.67</v>
      </c>
      <c r="G200" s="151">
        <f t="shared" si="6"/>
        <v>174250</v>
      </c>
      <c r="H200" s="151">
        <f t="shared" si="6"/>
        <v>447333.67000000004</v>
      </c>
      <c r="I200" s="151">
        <f t="shared" si="6"/>
        <v>634000</v>
      </c>
      <c r="J200" s="148"/>
    </row>
    <row r="201" spans="2:10" ht="16.5" thickTop="1" thickBot="1">
      <c r="B201" s="149" t="s">
        <v>280</v>
      </c>
      <c r="C201" s="152" t="s">
        <v>281</v>
      </c>
      <c r="D201" s="151">
        <f t="shared" ref="D201:I201" si="7">D14+D15+D16+D17</f>
        <v>182500</v>
      </c>
      <c r="E201" s="151">
        <f t="shared" si="7"/>
        <v>258500</v>
      </c>
      <c r="F201" s="151">
        <f t="shared" si="7"/>
        <v>258500</v>
      </c>
      <c r="G201" s="151">
        <f t="shared" si="7"/>
        <v>129250</v>
      </c>
      <c r="H201" s="151">
        <f t="shared" si="7"/>
        <v>258500</v>
      </c>
      <c r="I201" s="151">
        <f t="shared" si="7"/>
        <v>224000</v>
      </c>
      <c r="J201" s="148"/>
    </row>
    <row r="202" spans="2:10" ht="16.5" thickTop="1" thickBot="1">
      <c r="B202" s="149" t="s">
        <v>282</v>
      </c>
      <c r="C202" s="150" t="s">
        <v>283</v>
      </c>
      <c r="D202" s="151">
        <f t="shared" ref="D202:I202" si="8">D25+D65</f>
        <v>340576.08</v>
      </c>
      <c r="E202" s="151">
        <f t="shared" si="8"/>
        <v>612701</v>
      </c>
      <c r="F202" s="151">
        <f t="shared" si="8"/>
        <v>603961.99</v>
      </c>
      <c r="G202" s="151">
        <f t="shared" si="8"/>
        <v>141526.85</v>
      </c>
      <c r="H202" s="151">
        <f t="shared" si="8"/>
        <v>502894.39</v>
      </c>
      <c r="I202" s="151">
        <f t="shared" si="8"/>
        <v>280000</v>
      </c>
      <c r="J202" s="148"/>
    </row>
    <row r="203" spans="2:10" ht="16.5" thickTop="1" thickBot="1">
      <c r="B203" s="149">
        <v>6118</v>
      </c>
      <c r="C203" s="150" t="s">
        <v>284</v>
      </c>
      <c r="D203" s="151">
        <f>D52</f>
        <v>0</v>
      </c>
      <c r="E203" s="151">
        <f t="shared" ref="E203:I203" si="9">E52</f>
        <v>0</v>
      </c>
      <c r="F203" s="151">
        <f t="shared" si="9"/>
        <v>0</v>
      </c>
      <c r="G203" s="151">
        <f t="shared" si="9"/>
        <v>0</v>
      </c>
      <c r="H203" s="151">
        <f t="shared" si="9"/>
        <v>0</v>
      </c>
      <c r="I203" s="151">
        <f t="shared" si="9"/>
        <v>0</v>
      </c>
      <c r="J203" s="148"/>
    </row>
    <row r="204" spans="2:10" ht="92.25" customHeight="1" thickTop="1" thickBot="1">
      <c r="B204" s="149" t="s">
        <v>60</v>
      </c>
      <c r="C204" s="150" t="s">
        <v>89</v>
      </c>
      <c r="D204" s="151">
        <f>D78</f>
        <v>0</v>
      </c>
      <c r="E204" s="151">
        <f t="shared" ref="E204:I204" si="10">E78</f>
        <v>0</v>
      </c>
      <c r="F204" s="151">
        <f t="shared" si="10"/>
        <v>0</v>
      </c>
      <c r="G204" s="151">
        <f t="shared" si="10"/>
        <v>0</v>
      </c>
      <c r="H204" s="151">
        <f t="shared" si="10"/>
        <v>0</v>
      </c>
      <c r="I204" s="151">
        <f t="shared" si="10"/>
        <v>0</v>
      </c>
      <c r="J204" s="148"/>
    </row>
    <row r="205" spans="2:10" ht="16.5" thickTop="1" thickBot="1">
      <c r="B205" s="149" t="s">
        <v>285</v>
      </c>
      <c r="C205" s="150" t="s">
        <v>286</v>
      </c>
      <c r="D205" s="151">
        <f>D76-(D78+D80)</f>
        <v>0</v>
      </c>
      <c r="E205" s="151">
        <f t="shared" ref="E205:I205" si="11">E76-(E78+E80)</f>
        <v>30000</v>
      </c>
      <c r="F205" s="151">
        <f t="shared" si="11"/>
        <v>8696.74</v>
      </c>
      <c r="G205" s="151">
        <f t="shared" si="11"/>
        <v>18543.580000000002</v>
      </c>
      <c r="H205" s="151">
        <f t="shared" si="11"/>
        <v>18543.580000000002</v>
      </c>
      <c r="I205" s="151">
        <f t="shared" si="11"/>
        <v>0</v>
      </c>
      <c r="J205" s="148"/>
    </row>
    <row r="206" spans="2:10" ht="16.5" thickTop="1" thickBot="1">
      <c r="B206" s="149"/>
      <c r="C206" s="150" t="s">
        <v>2</v>
      </c>
      <c r="D206" s="151">
        <f>D207+D208</f>
        <v>159944.64000000001</v>
      </c>
      <c r="E206" s="151">
        <f t="shared" ref="E206:I206" si="12">E207+E208</f>
        <v>262981.37</v>
      </c>
      <c r="F206" s="151">
        <f t="shared" si="12"/>
        <v>288324</v>
      </c>
      <c r="G206" s="151">
        <f t="shared" si="12"/>
        <v>70660.749999999971</v>
      </c>
      <c r="H206" s="151">
        <f t="shared" si="12"/>
        <v>166551.08999999997</v>
      </c>
      <c r="I206" s="151">
        <f t="shared" si="12"/>
        <v>218786.93000000005</v>
      </c>
      <c r="J206" s="148"/>
    </row>
    <row r="207" spans="2:10" ht="16.5" thickTop="1" thickBot="1">
      <c r="B207" s="149">
        <v>5200</v>
      </c>
      <c r="C207" s="152" t="s">
        <v>287</v>
      </c>
      <c r="D207" s="153">
        <f>D44</f>
        <v>135318.56</v>
      </c>
      <c r="E207" s="153">
        <f t="shared" ref="E207:I207" si="13">E44</f>
        <v>198000</v>
      </c>
      <c r="F207" s="153">
        <f t="shared" si="13"/>
        <v>198000</v>
      </c>
      <c r="G207" s="153">
        <f t="shared" si="13"/>
        <v>65619.26999999999</v>
      </c>
      <c r="H207" s="153">
        <f t="shared" si="13"/>
        <v>129885.42</v>
      </c>
      <c r="I207" s="153">
        <f t="shared" si="13"/>
        <v>170000</v>
      </c>
      <c r="J207" s="148"/>
    </row>
    <row r="208" spans="2:10" ht="52.5" thickTop="1" thickBot="1">
      <c r="B208" s="149" t="s">
        <v>288</v>
      </c>
      <c r="C208" s="152" t="s">
        <v>289</v>
      </c>
      <c r="D208" s="153">
        <f>D11-D12+D18+D21+D41+D42-D44+D49-D51-D53+D61-D63-D64-D73</f>
        <v>24626.080000000016</v>
      </c>
      <c r="E208" s="153">
        <f t="shared" ref="E208:I208" si="14">E11-E12+E18+E21+E41+E42-E44+E49-E51-E53+E61-E63-E64-E73</f>
        <v>64981.370000000024</v>
      </c>
      <c r="F208" s="153">
        <f t="shared" si="14"/>
        <v>90324.000000000029</v>
      </c>
      <c r="G208" s="153">
        <f t="shared" si="14"/>
        <v>5041.4799999999814</v>
      </c>
      <c r="H208" s="153">
        <f t="shared" si="14"/>
        <v>36665.669999999984</v>
      </c>
      <c r="I208" s="153">
        <f t="shared" si="14"/>
        <v>48786.930000000051</v>
      </c>
      <c r="J208" s="148"/>
    </row>
    <row r="209" spans="2:10" ht="15.75" thickTop="1">
      <c r="B209" s="154"/>
      <c r="C209" s="146" t="s">
        <v>3</v>
      </c>
      <c r="D209" s="147">
        <f t="shared" ref="D209:I209" si="15">D210+D212+D213+D215</f>
        <v>1077813.5</v>
      </c>
      <c r="E209" s="147">
        <f t="shared" si="15"/>
        <v>1829239.37</v>
      </c>
      <c r="F209" s="147">
        <f t="shared" si="15"/>
        <v>1836405.33</v>
      </c>
      <c r="G209" s="147">
        <f t="shared" si="15"/>
        <v>496333.19</v>
      </c>
      <c r="H209" s="147">
        <f t="shared" si="15"/>
        <v>1168315.06</v>
      </c>
      <c r="I209" s="147">
        <f t="shared" si="15"/>
        <v>1452056.7200000002</v>
      </c>
      <c r="J209" s="147">
        <f t="shared" ref="J209" si="16">J210+J211+J212+J214</f>
        <v>914808.1</v>
      </c>
    </row>
    <row r="210" spans="2:10" ht="15">
      <c r="B210" s="149" t="s">
        <v>290</v>
      </c>
      <c r="C210" s="150" t="s">
        <v>101</v>
      </c>
      <c r="D210" s="151">
        <f>D88+D97+D99</f>
        <v>237760.41</v>
      </c>
      <c r="E210" s="151">
        <f t="shared" ref="E210:J210" si="17">E88+E97+E99</f>
        <v>415642.9</v>
      </c>
      <c r="F210" s="151">
        <f t="shared" si="17"/>
        <v>357536.54000000004</v>
      </c>
      <c r="G210" s="151">
        <f t="shared" si="17"/>
        <v>116392.04999999999</v>
      </c>
      <c r="H210" s="151">
        <f t="shared" si="17"/>
        <v>268042.70999999996</v>
      </c>
      <c r="I210" s="151">
        <f t="shared" si="17"/>
        <v>327543.99</v>
      </c>
      <c r="J210" s="151">
        <f t="shared" si="17"/>
        <v>80000.5</v>
      </c>
    </row>
    <row r="211" spans="2:10" ht="15">
      <c r="B211" s="149" t="s">
        <v>291</v>
      </c>
      <c r="C211" s="152" t="s">
        <v>292</v>
      </c>
      <c r="D211" s="151">
        <f>D91+D93</f>
        <v>142153.4</v>
      </c>
      <c r="E211" s="151">
        <f t="shared" ref="E211:I211" si="18">E91+E93</f>
        <v>234016.72999999998</v>
      </c>
      <c r="F211" s="151">
        <f t="shared" si="18"/>
        <v>230177.48</v>
      </c>
      <c r="G211" s="151">
        <f t="shared" si="18"/>
        <v>73517.11</v>
      </c>
      <c r="H211" s="151">
        <f t="shared" si="18"/>
        <v>178737.12999999998</v>
      </c>
      <c r="I211" s="151">
        <f t="shared" si="18"/>
        <v>224000</v>
      </c>
      <c r="J211" s="151">
        <f>J91+J93</f>
        <v>0</v>
      </c>
    </row>
    <row r="212" spans="2:10" ht="15">
      <c r="B212" s="149">
        <v>6110</v>
      </c>
      <c r="C212" s="150" t="s">
        <v>0</v>
      </c>
      <c r="D212" s="151">
        <f>D125</f>
        <v>0</v>
      </c>
      <c r="E212" s="151">
        <f t="shared" ref="E212:I212" si="19">E125</f>
        <v>0</v>
      </c>
      <c r="F212" s="151">
        <f t="shared" si="19"/>
        <v>0</v>
      </c>
      <c r="G212" s="151">
        <f t="shared" si="19"/>
        <v>0</v>
      </c>
      <c r="H212" s="151">
        <f t="shared" si="19"/>
        <v>0</v>
      </c>
      <c r="I212" s="151">
        <f t="shared" si="19"/>
        <v>0</v>
      </c>
      <c r="J212" s="151">
        <f>J129-J143</f>
        <v>7427.6</v>
      </c>
    </row>
    <row r="213" spans="2:10" ht="15">
      <c r="B213" s="155" t="s">
        <v>293</v>
      </c>
      <c r="C213" s="150" t="s">
        <v>4</v>
      </c>
      <c r="D213" s="151">
        <f>D129-D143</f>
        <v>9844.36</v>
      </c>
      <c r="E213" s="151">
        <f t="shared" ref="E213:I213" si="20">E129-E143</f>
        <v>75416</v>
      </c>
      <c r="F213" s="151">
        <f t="shared" si="20"/>
        <v>50864.7</v>
      </c>
      <c r="G213" s="151">
        <f t="shared" si="20"/>
        <v>11920.74</v>
      </c>
      <c r="H213" s="151">
        <f t="shared" si="20"/>
        <v>18492.739999999998</v>
      </c>
      <c r="I213" s="151">
        <f t="shared" si="20"/>
        <v>28200.6</v>
      </c>
      <c r="J213" s="151">
        <f>J133</f>
        <v>0</v>
      </c>
    </row>
    <row r="214" spans="2:10" ht="15">
      <c r="B214" s="155" t="s">
        <v>60</v>
      </c>
      <c r="C214" s="152" t="s">
        <v>294</v>
      </c>
      <c r="D214" s="151">
        <f>D133</f>
        <v>0</v>
      </c>
      <c r="E214" s="151">
        <f t="shared" ref="E214:I214" si="21">E133</f>
        <v>0</v>
      </c>
      <c r="F214" s="151">
        <f t="shared" si="21"/>
        <v>0</v>
      </c>
      <c r="G214" s="151">
        <f t="shared" si="21"/>
        <v>0</v>
      </c>
      <c r="H214" s="151">
        <f t="shared" si="21"/>
        <v>0</v>
      </c>
      <c r="I214" s="151">
        <f t="shared" si="21"/>
        <v>0</v>
      </c>
      <c r="J214" s="151">
        <f t="shared" ref="J214" si="22">SUM(J215:J218)</f>
        <v>827380</v>
      </c>
    </row>
    <row r="215" spans="2:10" ht="15">
      <c r="B215" s="149"/>
      <c r="C215" s="150" t="s">
        <v>5</v>
      </c>
      <c r="D215" s="151">
        <f>SUM(D216:D219)</f>
        <v>830208.72999999986</v>
      </c>
      <c r="E215" s="151">
        <f t="shared" ref="E215:I215" si="23">SUM(E216:E219)</f>
        <v>1338180.47</v>
      </c>
      <c r="F215" s="151">
        <f t="shared" si="23"/>
        <v>1428004.09</v>
      </c>
      <c r="G215" s="151">
        <f t="shared" si="23"/>
        <v>368020.4</v>
      </c>
      <c r="H215" s="151">
        <f t="shared" si="23"/>
        <v>881779.6100000001</v>
      </c>
      <c r="I215" s="151">
        <f t="shared" si="23"/>
        <v>1096312.1300000001</v>
      </c>
      <c r="J215" s="151">
        <f>J121</f>
        <v>0</v>
      </c>
    </row>
    <row r="216" spans="2:10" ht="15">
      <c r="B216" s="149">
        <v>3300</v>
      </c>
      <c r="C216" s="152" t="s">
        <v>287</v>
      </c>
      <c r="D216" s="151">
        <f>D121</f>
        <v>142637.74</v>
      </c>
      <c r="E216" s="151">
        <f t="shared" ref="E216:I216" si="24">E121</f>
        <v>198440.14</v>
      </c>
      <c r="F216" s="151">
        <f t="shared" si="24"/>
        <v>198720.61</v>
      </c>
      <c r="G216" s="151">
        <f t="shared" si="24"/>
        <v>66137.929999999993</v>
      </c>
      <c r="H216" s="151">
        <f t="shared" si="24"/>
        <v>130064.08000000002</v>
      </c>
      <c r="I216" s="151">
        <f t="shared" si="24"/>
        <v>170720</v>
      </c>
      <c r="J216" s="151">
        <f>J94-J97+J105+J106</f>
        <v>315380</v>
      </c>
    </row>
    <row r="217" spans="2:10" ht="15">
      <c r="B217" s="149" t="s">
        <v>295</v>
      </c>
      <c r="C217" s="152" t="s">
        <v>296</v>
      </c>
      <c r="D217" s="151">
        <f>D94-D97+D105+D106</f>
        <v>334017.41000000003</v>
      </c>
      <c r="E217" s="151">
        <f t="shared" ref="E217:I217" si="25">E94-E97+E105+E106</f>
        <v>375431.57999999996</v>
      </c>
      <c r="F217" s="151">
        <f t="shared" si="25"/>
        <v>462377.5</v>
      </c>
      <c r="G217" s="151">
        <f t="shared" si="25"/>
        <v>184202.19</v>
      </c>
      <c r="H217" s="151">
        <f t="shared" si="25"/>
        <v>387551.12</v>
      </c>
      <c r="I217" s="151">
        <f t="shared" si="25"/>
        <v>344973.99</v>
      </c>
      <c r="J217" s="151">
        <f>J114+J115+J116+J118</f>
        <v>256000</v>
      </c>
    </row>
    <row r="218" spans="2:10" ht="25.5">
      <c r="B218" s="149" t="s">
        <v>369</v>
      </c>
      <c r="C218" s="152" t="s">
        <v>297</v>
      </c>
      <c r="D218" s="151">
        <f>D114+D115+D116+D117+D118</f>
        <v>185113.99</v>
      </c>
      <c r="E218" s="151">
        <f t="shared" ref="E218:J218" si="26">E114+E115+E116+E117+E118</f>
        <v>202390.33</v>
      </c>
      <c r="F218" s="151">
        <f t="shared" si="26"/>
        <v>280147.44</v>
      </c>
      <c r="G218" s="151">
        <f t="shared" si="26"/>
        <v>82961.36</v>
      </c>
      <c r="H218" s="151">
        <f t="shared" si="26"/>
        <v>205078.09</v>
      </c>
      <c r="I218" s="151">
        <f t="shared" si="26"/>
        <v>299600</v>
      </c>
      <c r="J218" s="151">
        <f t="shared" si="26"/>
        <v>256000</v>
      </c>
    </row>
    <row r="219" spans="2:10" ht="76.5">
      <c r="B219" s="149" t="s">
        <v>370</v>
      </c>
      <c r="C219" s="152" t="s">
        <v>298</v>
      </c>
      <c r="D219" s="151">
        <f>D87-D88-D94-D99-D105-D106+D113-D114-D115-D116-D117-D118+D119+D120-D121+D122+D123-D125-D126-D127+D128+D148</f>
        <v>168439.58999999988</v>
      </c>
      <c r="E219" s="151">
        <f t="shared" ref="E219:J219" si="27">E87-E88-E94-E99-E105-E106+E113-E114-E115-E116-E117-E118+E119+E120-E121+E122+E123-E125-E126-E127+E128+E148</f>
        <v>561918.42000000004</v>
      </c>
      <c r="F219" s="151">
        <f t="shared" si="27"/>
        <v>486758.5400000001</v>
      </c>
      <c r="G219" s="151">
        <f t="shared" si="27"/>
        <v>34718.920000000013</v>
      </c>
      <c r="H219" s="151">
        <f t="shared" si="27"/>
        <v>159086.32</v>
      </c>
      <c r="I219" s="151">
        <f t="shared" si="27"/>
        <v>281018.14000000013</v>
      </c>
      <c r="J219" s="151">
        <f t="shared" si="27"/>
        <v>136191.9</v>
      </c>
    </row>
    <row r="220" spans="2:10" ht="15.75" thickBot="1">
      <c r="B220" s="149" t="s">
        <v>365</v>
      </c>
      <c r="C220" s="152" t="s">
        <v>299</v>
      </c>
      <c r="D220" s="151"/>
      <c r="E220" s="151"/>
      <c r="F220" s="151"/>
      <c r="G220" s="151"/>
      <c r="H220" s="151"/>
      <c r="I220" s="151"/>
      <c r="J220" s="151">
        <f>J198-J209</f>
        <v>-914808.1</v>
      </c>
    </row>
    <row r="221" spans="2:10" ht="31.5" thickTop="1" thickBot="1">
      <c r="B221" s="145"/>
      <c r="C221" s="150" t="s">
        <v>300</v>
      </c>
      <c r="D221" s="147">
        <f t="shared" ref="D221:I221" si="28">D198-D209</f>
        <v>-36554.469999999856</v>
      </c>
      <c r="E221" s="147">
        <f t="shared" si="28"/>
        <v>-399366</v>
      </c>
      <c r="F221" s="147">
        <f t="shared" si="28"/>
        <v>-399264.93000000017</v>
      </c>
      <c r="G221" s="147">
        <f t="shared" si="28"/>
        <v>-17136.02999999997</v>
      </c>
      <c r="H221" s="147">
        <f t="shared" si="28"/>
        <v>110974.06000000006</v>
      </c>
      <c r="I221" s="147">
        <f t="shared" si="28"/>
        <v>-235641.79000000004</v>
      </c>
      <c r="J221" s="148"/>
    </row>
    <row r="222" spans="2:10" ht="14.25" thickTop="1" thickBot="1"/>
    <row r="223" spans="2:10" ht="16.5" thickTop="1" thickBot="1">
      <c r="B223" s="156"/>
      <c r="C223" s="157" t="s">
        <v>97</v>
      </c>
      <c r="D223" s="158">
        <f>D160</f>
        <v>-65292.210000000006</v>
      </c>
      <c r="E223" s="148"/>
      <c r="F223" s="148"/>
      <c r="G223" s="148"/>
      <c r="H223" s="158">
        <f t="shared" ref="H223:I223" si="29">H160</f>
        <v>-24291.419999999984</v>
      </c>
      <c r="I223" s="159">
        <f t="shared" si="29"/>
        <v>93967.00999999998</v>
      </c>
      <c r="J223" s="98"/>
    </row>
    <row r="224" spans="2:10" ht="14.25" thickTop="1" thickBot="1">
      <c r="B224" s="160"/>
      <c r="C224" s="93" t="s">
        <v>12</v>
      </c>
      <c r="D224" s="71">
        <f>D162</f>
        <v>0</v>
      </c>
      <c r="E224" s="95"/>
      <c r="F224" s="95"/>
      <c r="G224" s="95"/>
      <c r="H224" s="71">
        <f t="shared" ref="H224:I224" si="30">H162</f>
        <v>0</v>
      </c>
      <c r="I224" s="159">
        <f t="shared" si="30"/>
        <v>0</v>
      </c>
      <c r="J224" s="148"/>
    </row>
    <row r="225" spans="2:10" ht="16.5" thickTop="1" thickBot="1">
      <c r="B225" s="161"/>
      <c r="C225" s="10" t="s">
        <v>96</v>
      </c>
      <c r="D225" s="11">
        <f>D221+D224+D223</f>
        <v>-101846.67999999986</v>
      </c>
      <c r="E225" s="98"/>
      <c r="F225" s="98"/>
      <c r="G225" s="98"/>
      <c r="H225" s="11">
        <f>H221+H224+H223</f>
        <v>86682.640000000072</v>
      </c>
      <c r="I225" s="11">
        <f>I221+I224+I223</f>
        <v>-141674.78000000006</v>
      </c>
      <c r="J225" s="95"/>
    </row>
    <row r="226" spans="2:10" ht="13.5" thickTop="1"/>
    <row r="228" spans="2:10" ht="13.5" thickBot="1"/>
    <row r="229" spans="2:10" ht="19.5">
      <c r="B229" s="214" t="s">
        <v>90</v>
      </c>
      <c r="C229" s="215"/>
      <c r="D229" s="215"/>
      <c r="E229" s="215"/>
      <c r="F229" s="215"/>
      <c r="G229" s="215"/>
      <c r="H229" s="215"/>
      <c r="I229" s="216"/>
    </row>
    <row r="230" spans="2:10">
      <c r="B230" s="162"/>
      <c r="C230" s="163"/>
      <c r="D230" s="163"/>
      <c r="E230" s="163"/>
      <c r="F230" s="163"/>
      <c r="G230" s="163"/>
      <c r="H230" s="163"/>
      <c r="I230" s="164"/>
    </row>
    <row r="231" spans="2:10">
      <c r="B231" s="165"/>
      <c r="C231" s="163"/>
      <c r="D231" s="163"/>
      <c r="E231" s="163"/>
      <c r="F231" s="163"/>
      <c r="G231" s="163"/>
      <c r="H231" s="163"/>
      <c r="I231" s="164"/>
    </row>
    <row r="232" spans="2:10">
      <c r="B232" s="165"/>
      <c r="C232" s="163"/>
      <c r="D232" s="163"/>
      <c r="E232" s="163"/>
      <c r="F232" s="163"/>
      <c r="G232" s="163"/>
      <c r="H232" s="163"/>
      <c r="I232" s="164"/>
    </row>
    <row r="233" spans="2:10">
      <c r="B233" s="162"/>
      <c r="C233" s="163"/>
      <c r="D233" s="163"/>
      <c r="E233" s="163"/>
      <c r="F233" s="163"/>
      <c r="G233" s="163"/>
      <c r="H233" s="163"/>
      <c r="I233" s="164"/>
    </row>
    <row r="234" spans="2:10" hidden="1">
      <c r="B234" s="162"/>
      <c r="C234" s="163"/>
      <c r="D234" s="163"/>
      <c r="E234" s="163"/>
      <c r="F234" s="163"/>
      <c r="G234" s="163"/>
      <c r="H234" s="163"/>
      <c r="I234" s="164"/>
    </row>
    <row r="235" spans="2:10" hidden="1">
      <c r="B235" s="162"/>
      <c r="C235" s="163"/>
      <c r="D235" s="163"/>
      <c r="E235" s="163"/>
      <c r="F235" s="163"/>
      <c r="G235" s="163"/>
      <c r="H235" s="163"/>
      <c r="I235" s="164"/>
    </row>
    <row r="236" spans="2:10" hidden="1">
      <c r="B236" s="162"/>
      <c r="C236" s="163"/>
      <c r="D236" s="163"/>
      <c r="E236" s="163"/>
      <c r="F236" s="163"/>
      <c r="G236" s="163"/>
      <c r="H236" s="163"/>
      <c r="I236" s="164"/>
    </row>
    <row r="237" spans="2:10">
      <c r="B237" s="162"/>
      <c r="C237" s="163"/>
      <c r="D237" s="163"/>
      <c r="E237" s="163"/>
      <c r="F237" s="163"/>
      <c r="G237" s="163"/>
      <c r="H237" s="163"/>
      <c r="I237" s="164"/>
    </row>
    <row r="238" spans="2:10">
      <c r="B238" s="166"/>
      <c r="C238" s="167"/>
      <c r="D238" s="167"/>
      <c r="E238" s="167"/>
      <c r="F238" s="167"/>
      <c r="G238" s="167"/>
      <c r="H238" s="167"/>
      <c r="I238" s="168"/>
    </row>
    <row r="239" spans="2:10">
      <c r="B239" s="166"/>
      <c r="C239" s="167"/>
      <c r="D239" s="167"/>
      <c r="E239" s="167"/>
      <c r="F239" s="167"/>
      <c r="G239" s="167"/>
      <c r="H239" s="167"/>
      <c r="I239" s="168"/>
    </row>
    <row r="240" spans="2:10">
      <c r="B240" s="166"/>
      <c r="C240" s="167"/>
      <c r="D240" s="167"/>
      <c r="E240" s="167"/>
      <c r="F240" s="167"/>
      <c r="G240" s="167"/>
      <c r="H240" s="167"/>
      <c r="I240" s="168"/>
    </row>
    <row r="241" spans="2:10">
      <c r="B241" s="166"/>
      <c r="C241" s="167"/>
      <c r="D241" s="167"/>
      <c r="E241" s="167"/>
      <c r="F241" s="167"/>
      <c r="G241" s="167"/>
      <c r="H241" s="167"/>
      <c r="I241" s="168"/>
    </row>
    <row r="242" spans="2:10">
      <c r="B242" s="166"/>
      <c r="C242" s="167"/>
      <c r="D242" s="167"/>
      <c r="E242" s="167"/>
      <c r="F242" s="167"/>
      <c r="G242" s="167"/>
      <c r="H242" s="167"/>
      <c r="I242" s="168"/>
    </row>
    <row r="243" spans="2:10">
      <c r="B243" s="166"/>
      <c r="C243" s="167"/>
      <c r="D243" s="167"/>
      <c r="E243" s="167"/>
      <c r="F243" s="167"/>
      <c r="G243" s="167"/>
      <c r="H243" s="167"/>
      <c r="I243" s="168"/>
    </row>
    <row r="244" spans="2:10" ht="18">
      <c r="B244" s="166"/>
      <c r="C244" s="167"/>
      <c r="D244" s="167"/>
      <c r="E244" s="167"/>
      <c r="F244" s="167"/>
      <c r="G244" s="1" t="s">
        <v>91</v>
      </c>
      <c r="H244" s="167"/>
      <c r="I244" s="168"/>
    </row>
    <row r="245" spans="2:10">
      <c r="B245" s="166"/>
      <c r="C245" s="167"/>
      <c r="D245" s="167"/>
      <c r="E245" s="167"/>
      <c r="F245" s="167"/>
      <c r="G245" s="167"/>
      <c r="H245" s="167"/>
      <c r="I245" s="168"/>
    </row>
    <row r="246" spans="2:10">
      <c r="B246" s="166"/>
      <c r="C246" s="167"/>
      <c r="D246" s="167"/>
      <c r="E246" s="167"/>
      <c r="F246" s="167"/>
      <c r="G246" s="167"/>
      <c r="H246" s="167"/>
      <c r="I246" s="168"/>
    </row>
    <row r="249" spans="2:10" ht="16.5" thickBot="1">
      <c r="B249" s="169"/>
      <c r="C249" s="170" t="s">
        <v>301</v>
      </c>
      <c r="D249" s="171"/>
      <c r="E249" s="169"/>
      <c r="F249" s="169"/>
      <c r="G249" s="169"/>
      <c r="H249" s="169"/>
      <c r="I249" s="169"/>
      <c r="J249" s="169"/>
    </row>
    <row r="250" spans="2:10" ht="52.5" thickTop="1" thickBot="1">
      <c r="B250" s="172"/>
      <c r="C250" s="172"/>
      <c r="D250" s="173" t="str">
        <f>D197</f>
        <v>ΑΠΟΛΟΓΙΣΜΟΣ 2017</v>
      </c>
      <c r="E250" s="173" t="str">
        <f>E197</f>
        <v>ΑΡΧΙΚΟΣ ΠΡΟΫΠΟΛΟΓΙΣΜΟΣ 2018</v>
      </c>
      <c r="F250" s="173" t="str">
        <f>F197</f>
        <v>ΔΙΑΜΟΡΦΩΣΗ 2018 (αρχικός Π/Υ + τροποποιήσεις)</v>
      </c>
      <c r="G250" s="173" t="str">
        <f t="shared" ref="G250:J250" si="31">G197</f>
        <v>ΕΚΤΕΛΕΣΗ                      Α' ΕΞΑΜΗΝΟΥ ΠΡΟΫΠΟΛΟΓΙΣΜΟΥ  2018</v>
      </c>
      <c r="H250" s="173" t="str">
        <f t="shared" si="31"/>
        <v>ΕΚΤΙΜΗΣΕΙΣ ΠΡΑΓΜΑΤΟΠΟΙΗΣΕΩΝ ΔΩΔΕΚΑΜΗΝΟΥ        2018</v>
      </c>
      <c r="I250" s="173" t="str">
        <f t="shared" si="31"/>
        <v>ΠΡΟΫΠΟΛΟΓΙΣΜΟΣ 2019</v>
      </c>
      <c r="J250" s="173" t="str">
        <f t="shared" si="31"/>
        <v xml:space="preserve">ΝΕΕΣ ΑΓΟΡΕΣ
 2019   </v>
      </c>
    </row>
    <row r="251" spans="2:10" ht="19.5" thickTop="1" thickBot="1">
      <c r="B251" s="169"/>
      <c r="C251" s="174" t="s">
        <v>98</v>
      </c>
      <c r="D251" s="175">
        <f>SUM(D252:D260)</f>
        <v>1041259.0300000003</v>
      </c>
      <c r="E251" s="175">
        <f t="shared" ref="E251:I251" si="32">SUM(E252:E260)</f>
        <v>1429873.37</v>
      </c>
      <c r="F251" s="175">
        <f t="shared" si="32"/>
        <v>1437140.4</v>
      </c>
      <c r="G251" s="175">
        <f t="shared" si="32"/>
        <v>479197.15999999992</v>
      </c>
      <c r="H251" s="175">
        <f t="shared" si="32"/>
        <v>1279289.1200000001</v>
      </c>
      <c r="I251" s="175">
        <f t="shared" si="32"/>
        <v>1216414.9300000002</v>
      </c>
      <c r="J251" s="148"/>
    </row>
    <row r="252" spans="2:10" ht="27" thickTop="1" thickBot="1">
      <c r="B252" s="176" t="s">
        <v>302</v>
      </c>
      <c r="C252" s="177" t="s">
        <v>99</v>
      </c>
      <c r="D252" s="178">
        <f>D12-(D14+D15+D16+D17)+D51-D52+D63</f>
        <v>240000</v>
      </c>
      <c r="E252" s="178">
        <f t="shared" ref="E252:I252" si="33">E12-(E14+E15+E16+E17)+E51-E52+E63</f>
        <v>176867</v>
      </c>
      <c r="F252" s="178">
        <f t="shared" si="33"/>
        <v>188833.66999999998</v>
      </c>
      <c r="G252" s="178">
        <f t="shared" si="33"/>
        <v>45000</v>
      </c>
      <c r="H252" s="178">
        <f t="shared" si="33"/>
        <v>188833.67000000004</v>
      </c>
      <c r="I252" s="178">
        <f t="shared" si="33"/>
        <v>410000</v>
      </c>
      <c r="J252" s="148"/>
    </row>
    <row r="253" spans="2:10" ht="37.5" thickTop="1" thickBot="1">
      <c r="B253" s="176" t="s">
        <v>280</v>
      </c>
      <c r="C253" s="177" t="s">
        <v>335</v>
      </c>
      <c r="D253" s="178">
        <f>D14+D15+D16+D17</f>
        <v>182500</v>
      </c>
      <c r="E253" s="178">
        <f t="shared" ref="E253:I253" si="34">E14+E15+E16+E17</f>
        <v>258500</v>
      </c>
      <c r="F253" s="178">
        <f t="shared" si="34"/>
        <v>258500</v>
      </c>
      <c r="G253" s="178">
        <f t="shared" si="34"/>
        <v>129250</v>
      </c>
      <c r="H253" s="178">
        <f t="shared" si="34"/>
        <v>258500</v>
      </c>
      <c r="I253" s="178">
        <f t="shared" si="34"/>
        <v>224000</v>
      </c>
      <c r="J253" s="148"/>
    </row>
    <row r="254" spans="2:10" ht="19.5" thickTop="1" thickBot="1">
      <c r="B254" s="176" t="s">
        <v>282</v>
      </c>
      <c r="C254" s="177" t="s">
        <v>283</v>
      </c>
      <c r="D254" s="178">
        <f>D25+D65</f>
        <v>340576.08</v>
      </c>
      <c r="E254" s="178">
        <f t="shared" ref="E254:I254" si="35">E25+E65</f>
        <v>612701</v>
      </c>
      <c r="F254" s="178">
        <f t="shared" si="35"/>
        <v>603961.99</v>
      </c>
      <c r="G254" s="178">
        <f t="shared" si="35"/>
        <v>141526.85</v>
      </c>
      <c r="H254" s="178">
        <f t="shared" si="35"/>
        <v>502894.39</v>
      </c>
      <c r="I254" s="178">
        <f t="shared" si="35"/>
        <v>280000</v>
      </c>
      <c r="J254" s="148"/>
    </row>
    <row r="255" spans="2:10" ht="19.5" thickTop="1" thickBot="1">
      <c r="B255" s="176" t="s">
        <v>60</v>
      </c>
      <c r="C255" s="177" t="s">
        <v>303</v>
      </c>
      <c r="D255" s="178">
        <f>D78</f>
        <v>0</v>
      </c>
      <c r="E255" s="178">
        <f t="shared" ref="E255:I255" si="36">E78</f>
        <v>0</v>
      </c>
      <c r="F255" s="178">
        <f t="shared" si="36"/>
        <v>0</v>
      </c>
      <c r="G255" s="178">
        <f t="shared" si="36"/>
        <v>0</v>
      </c>
      <c r="H255" s="178">
        <f>H78</f>
        <v>0</v>
      </c>
      <c r="I255" s="178">
        <f t="shared" si="36"/>
        <v>0</v>
      </c>
      <c r="J255" s="148"/>
    </row>
    <row r="256" spans="2:10" ht="19.5" thickTop="1" thickBot="1">
      <c r="B256" s="179" t="s">
        <v>285</v>
      </c>
      <c r="C256" s="177" t="s">
        <v>286</v>
      </c>
      <c r="D256" s="178">
        <f>D76-(D78+D80)</f>
        <v>0</v>
      </c>
      <c r="E256" s="178">
        <f t="shared" ref="E256:I256" si="37">E76-(E78+E80)</f>
        <v>30000</v>
      </c>
      <c r="F256" s="178">
        <f t="shared" si="37"/>
        <v>8696.74</v>
      </c>
      <c r="G256" s="178">
        <f t="shared" si="37"/>
        <v>18543.580000000002</v>
      </c>
      <c r="H256" s="178">
        <f t="shared" si="37"/>
        <v>18543.580000000002</v>
      </c>
      <c r="I256" s="178">
        <f t="shared" si="37"/>
        <v>0</v>
      </c>
      <c r="J256" s="148"/>
    </row>
    <row r="257" spans="2:10" ht="19.5" thickTop="1" thickBot="1">
      <c r="B257" s="176">
        <v>5200</v>
      </c>
      <c r="C257" s="181" t="s">
        <v>304</v>
      </c>
      <c r="D257" s="178">
        <f>D44</f>
        <v>135318.56</v>
      </c>
      <c r="E257" s="178">
        <f t="shared" ref="E257:I257" si="38">E44</f>
        <v>198000</v>
      </c>
      <c r="F257" s="178">
        <f t="shared" si="38"/>
        <v>198000</v>
      </c>
      <c r="G257" s="178">
        <f t="shared" si="38"/>
        <v>65619.26999999999</v>
      </c>
      <c r="H257" s="178">
        <f t="shared" si="38"/>
        <v>129885.42</v>
      </c>
      <c r="I257" s="178">
        <f t="shared" si="38"/>
        <v>170000</v>
      </c>
      <c r="J257" s="148"/>
    </row>
    <row r="258" spans="2:10" ht="39.75" thickTop="1" thickBot="1">
      <c r="B258" s="176" t="s">
        <v>305</v>
      </c>
      <c r="C258" s="177" t="s">
        <v>278</v>
      </c>
      <c r="D258" s="178">
        <f>D24-D25-D33+D64-D65-D67</f>
        <v>118238.31</v>
      </c>
      <c r="E258" s="178">
        <f t="shared" ref="E258:I258" si="39">E24-E25-E33+E64-E65-E67</f>
        <v>88824</v>
      </c>
      <c r="F258" s="178">
        <f t="shared" si="39"/>
        <v>88824</v>
      </c>
      <c r="G258" s="178">
        <f t="shared" si="39"/>
        <v>74215.98000000001</v>
      </c>
      <c r="H258" s="178">
        <f t="shared" si="39"/>
        <v>143966.39000000001</v>
      </c>
      <c r="I258" s="178">
        <f t="shared" si="39"/>
        <v>83628</v>
      </c>
      <c r="J258" s="148"/>
    </row>
    <row r="259" spans="2:10" ht="52.5" thickTop="1" thickBot="1">
      <c r="B259" s="180" t="s">
        <v>306</v>
      </c>
      <c r="C259" s="181" t="s">
        <v>2</v>
      </c>
      <c r="D259" s="178">
        <f>D11-D12+D18+D21+D41+D42-D44+D49-D51-D53+D61-D63-D64-D73</f>
        <v>24626.080000000016</v>
      </c>
      <c r="E259" s="178">
        <f t="shared" ref="E259:I259" si="40">E11-E12+E18+E21+E41+E42-E44+E49-E51-E53+E61-E63-E64-E73</f>
        <v>64981.370000000024</v>
      </c>
      <c r="F259" s="178">
        <f t="shared" si="40"/>
        <v>90324.000000000029</v>
      </c>
      <c r="G259" s="178">
        <f t="shared" si="40"/>
        <v>5041.4799999999814</v>
      </c>
      <c r="H259" s="178">
        <f t="shared" si="40"/>
        <v>36665.669999999984</v>
      </c>
      <c r="I259" s="178">
        <f t="shared" si="40"/>
        <v>48786.930000000051</v>
      </c>
      <c r="J259" s="148"/>
    </row>
    <row r="260" spans="2:10" ht="19.5" thickTop="1" thickBot="1">
      <c r="B260" s="176">
        <v>6118</v>
      </c>
      <c r="C260" s="181" t="s">
        <v>307</v>
      </c>
      <c r="D260" s="178">
        <f>D52</f>
        <v>0</v>
      </c>
      <c r="E260" s="178">
        <f t="shared" ref="E260:I260" si="41">E52</f>
        <v>0</v>
      </c>
      <c r="F260" s="178">
        <f t="shared" si="41"/>
        <v>0</v>
      </c>
      <c r="G260" s="178">
        <f t="shared" si="41"/>
        <v>0</v>
      </c>
      <c r="H260" s="178">
        <f t="shared" si="41"/>
        <v>0</v>
      </c>
      <c r="I260" s="178">
        <f t="shared" si="41"/>
        <v>0</v>
      </c>
      <c r="J260" s="148"/>
    </row>
    <row r="261" spans="2:10" ht="18.75" thickTop="1">
      <c r="B261" s="176"/>
      <c r="C261" s="182" t="s">
        <v>100</v>
      </c>
      <c r="D261" s="175">
        <f>D262+D269+D270+D271+D272+D273+D274</f>
        <v>1077813.5</v>
      </c>
      <c r="E261" s="175">
        <f t="shared" ref="E261:J261" si="42">E262+E269+E270+E271+E272+E273+E274</f>
        <v>1829239.3699999996</v>
      </c>
      <c r="F261" s="175">
        <f t="shared" si="42"/>
        <v>1836405.33</v>
      </c>
      <c r="G261" s="175">
        <f t="shared" si="42"/>
        <v>496333.19</v>
      </c>
      <c r="H261" s="175">
        <f t="shared" si="42"/>
        <v>1168315.06</v>
      </c>
      <c r="I261" s="175">
        <f t="shared" si="42"/>
        <v>1452056.7200000002</v>
      </c>
      <c r="J261" s="175">
        <f t="shared" si="42"/>
        <v>795000</v>
      </c>
    </row>
    <row r="262" spans="2:10" ht="18">
      <c r="B262" s="176"/>
      <c r="C262" s="177" t="s">
        <v>308</v>
      </c>
      <c r="D262" s="178">
        <f>SUM(D264:D268)</f>
        <v>239399.24</v>
      </c>
      <c r="E262" s="178">
        <f t="shared" ref="E262:J262" si="43">SUM(E264:E268)</f>
        <v>294039.28999999998</v>
      </c>
      <c r="F262" s="178">
        <f t="shared" si="43"/>
        <v>373439.72</v>
      </c>
      <c r="G262" s="178">
        <f t="shared" si="43"/>
        <v>109295.7</v>
      </c>
      <c r="H262" s="178">
        <f t="shared" si="43"/>
        <v>268573.34000000003</v>
      </c>
      <c r="I262" s="178">
        <f t="shared" si="43"/>
        <v>370850</v>
      </c>
      <c r="J262" s="178">
        <f t="shared" si="43"/>
        <v>327250</v>
      </c>
    </row>
    <row r="263" spans="2:10" ht="18">
      <c r="B263" s="176"/>
      <c r="C263" s="183" t="s">
        <v>309</v>
      </c>
      <c r="D263" s="178"/>
      <c r="E263" s="178"/>
      <c r="F263" s="178"/>
      <c r="G263" s="178"/>
      <c r="H263" s="178"/>
      <c r="I263" s="178"/>
      <c r="J263" s="178"/>
    </row>
    <row r="264" spans="2:10" ht="18">
      <c r="B264" s="176">
        <v>1312</v>
      </c>
      <c r="C264" s="184" t="s">
        <v>93</v>
      </c>
      <c r="D264" s="185">
        <f>D115</f>
        <v>107073.11</v>
      </c>
      <c r="E264" s="185">
        <f t="shared" ref="E264:J264" si="44">E115</f>
        <v>120853.92</v>
      </c>
      <c r="F264" s="185">
        <f t="shared" si="44"/>
        <v>150563.03</v>
      </c>
      <c r="G264" s="185">
        <f t="shared" si="44"/>
        <v>37993.94</v>
      </c>
      <c r="H264" s="185">
        <f t="shared" si="44"/>
        <v>113182.70999999999</v>
      </c>
      <c r="I264" s="185">
        <f t="shared" si="44"/>
        <v>135000</v>
      </c>
      <c r="J264" s="185">
        <f t="shared" si="44"/>
        <v>110000</v>
      </c>
    </row>
    <row r="265" spans="2:10" ht="18">
      <c r="B265" s="176" t="s">
        <v>246</v>
      </c>
      <c r="C265" s="184" t="s">
        <v>310</v>
      </c>
      <c r="D265" s="185">
        <f>D114</f>
        <v>40749.380000000005</v>
      </c>
      <c r="E265" s="185">
        <f t="shared" ref="E265:J265" si="45">E114</f>
        <v>40618.39</v>
      </c>
      <c r="F265" s="185">
        <f t="shared" si="45"/>
        <v>65210.39</v>
      </c>
      <c r="G265" s="185">
        <f t="shared" si="45"/>
        <v>18456.260000000002</v>
      </c>
      <c r="H265" s="185">
        <f t="shared" si="45"/>
        <v>44693</v>
      </c>
      <c r="I265" s="185">
        <f t="shared" si="45"/>
        <v>96600</v>
      </c>
      <c r="J265" s="185">
        <f t="shared" si="45"/>
        <v>91000</v>
      </c>
    </row>
    <row r="266" spans="2:10" ht="18">
      <c r="B266" s="176">
        <v>1313</v>
      </c>
      <c r="C266" s="184" t="s">
        <v>311</v>
      </c>
      <c r="D266" s="185">
        <f>D116</f>
        <v>0</v>
      </c>
      <c r="E266" s="185">
        <f t="shared" ref="E266:J266" si="46">E116</f>
        <v>0</v>
      </c>
      <c r="F266" s="185">
        <f t="shared" si="46"/>
        <v>0</v>
      </c>
      <c r="G266" s="185">
        <f t="shared" si="46"/>
        <v>0</v>
      </c>
      <c r="H266" s="185">
        <f t="shared" si="46"/>
        <v>0</v>
      </c>
      <c r="I266" s="185">
        <f t="shared" si="46"/>
        <v>0</v>
      </c>
      <c r="J266" s="185">
        <f t="shared" si="46"/>
        <v>0</v>
      </c>
    </row>
    <row r="267" spans="2:10" ht="18">
      <c r="B267" s="176" t="s">
        <v>312</v>
      </c>
      <c r="C267" s="184" t="s">
        <v>313</v>
      </c>
      <c r="D267" s="185">
        <f>D117+D118</f>
        <v>37291.5</v>
      </c>
      <c r="E267" s="185">
        <f t="shared" ref="E267:J267" si="47">E117+E118</f>
        <v>40918.019999999997</v>
      </c>
      <c r="F267" s="185">
        <f t="shared" si="47"/>
        <v>64374.02</v>
      </c>
      <c r="G267" s="185">
        <f t="shared" si="47"/>
        <v>26511.16</v>
      </c>
      <c r="H267" s="185">
        <f t="shared" si="47"/>
        <v>47202.380000000005</v>
      </c>
      <c r="I267" s="185">
        <f t="shared" si="47"/>
        <v>68000</v>
      </c>
      <c r="J267" s="185">
        <f t="shared" si="47"/>
        <v>55000</v>
      </c>
    </row>
    <row r="268" spans="2:10" ht="45">
      <c r="B268" s="179" t="s">
        <v>314</v>
      </c>
      <c r="C268" s="184" t="s">
        <v>315</v>
      </c>
      <c r="D268" s="185">
        <f>D113-(D114+D115+D116+D117+D118)</f>
        <v>54285.25</v>
      </c>
      <c r="E268" s="185">
        <f t="shared" ref="E268:J268" si="48">E113-(E114+E115+E116+E117+E118)</f>
        <v>91648.959999999992</v>
      </c>
      <c r="F268" s="185">
        <f t="shared" si="48"/>
        <v>93292.27999999997</v>
      </c>
      <c r="G268" s="185">
        <f t="shared" si="48"/>
        <v>26334.339999999997</v>
      </c>
      <c r="H268" s="185">
        <f t="shared" si="48"/>
        <v>63495.250000000029</v>
      </c>
      <c r="I268" s="185">
        <f t="shared" si="48"/>
        <v>71250</v>
      </c>
      <c r="J268" s="185">
        <f t="shared" si="48"/>
        <v>71250</v>
      </c>
    </row>
    <row r="269" spans="2:10" ht="38.25">
      <c r="B269" s="176" t="s">
        <v>316</v>
      </c>
      <c r="C269" s="177" t="s">
        <v>101</v>
      </c>
      <c r="D269" s="178">
        <f>D88-(D91+D93)+D97+D99</f>
        <v>95607.010000000009</v>
      </c>
      <c r="E269" s="178">
        <f t="shared" ref="E269:J269" si="49">E88-(E91+E93)+E97+E99</f>
        <v>181626.17000000004</v>
      </c>
      <c r="F269" s="178">
        <f t="shared" si="49"/>
        <v>127359.06</v>
      </c>
      <c r="G269" s="178">
        <f t="shared" si="49"/>
        <v>42874.939999999995</v>
      </c>
      <c r="H269" s="178">
        <f t="shared" si="49"/>
        <v>89305.579999999987</v>
      </c>
      <c r="I269" s="178">
        <f t="shared" si="49"/>
        <v>103543.98999999999</v>
      </c>
      <c r="J269" s="178">
        <f t="shared" si="49"/>
        <v>80000.5</v>
      </c>
    </row>
    <row r="270" spans="2:10" ht="18">
      <c r="B270" s="176" t="s">
        <v>291</v>
      </c>
      <c r="C270" s="177" t="s">
        <v>334</v>
      </c>
      <c r="D270" s="178">
        <f>D91+D93</f>
        <v>142153.4</v>
      </c>
      <c r="E270" s="178">
        <f t="shared" ref="E270:J270" si="50">E91+E93</f>
        <v>234016.72999999998</v>
      </c>
      <c r="F270" s="178">
        <f t="shared" si="50"/>
        <v>230177.48</v>
      </c>
      <c r="G270" s="178">
        <f t="shared" si="50"/>
        <v>73517.11</v>
      </c>
      <c r="H270" s="178">
        <f t="shared" si="50"/>
        <v>178737.12999999998</v>
      </c>
      <c r="I270" s="178">
        <f t="shared" si="50"/>
        <v>224000</v>
      </c>
      <c r="J270" s="178">
        <f t="shared" si="50"/>
        <v>0</v>
      </c>
    </row>
    <row r="271" spans="2:10" ht="30">
      <c r="B271" s="179" t="s">
        <v>317</v>
      </c>
      <c r="C271" s="177" t="s">
        <v>318</v>
      </c>
      <c r="D271" s="178">
        <f>D87-D88-D97-D99-D100</f>
        <v>422226.78999999992</v>
      </c>
      <c r="E271" s="178">
        <f t="shared" ref="E271:J271" si="51">E87-E88-E97-E99-E100</f>
        <v>465668.02999999997</v>
      </c>
      <c r="F271" s="178">
        <f t="shared" si="51"/>
        <v>554543.13000000012</v>
      </c>
      <c r="G271" s="178">
        <f t="shared" si="51"/>
        <v>184612.19</v>
      </c>
      <c r="H271" s="178">
        <f t="shared" si="51"/>
        <v>475167.50000000006</v>
      </c>
      <c r="I271" s="178">
        <f t="shared" si="51"/>
        <v>420124.94000000006</v>
      </c>
      <c r="J271" s="178">
        <f t="shared" si="51"/>
        <v>315379.5</v>
      </c>
    </row>
    <row r="272" spans="2:10" ht="18">
      <c r="B272" s="176" t="s">
        <v>319</v>
      </c>
      <c r="C272" s="186" t="s">
        <v>332</v>
      </c>
      <c r="D272" s="178">
        <f>D128+D129-D143</f>
        <v>19851.260000000002</v>
      </c>
      <c r="E272" s="178">
        <f t="shared" ref="E272:J272" si="52">E128+E129-E143</f>
        <v>117341.9</v>
      </c>
      <c r="F272" s="178">
        <f t="shared" si="52"/>
        <v>82964.7</v>
      </c>
      <c r="G272" s="178">
        <f t="shared" si="52"/>
        <v>11920.74</v>
      </c>
      <c r="H272" s="178">
        <f t="shared" si="52"/>
        <v>18492.739999999998</v>
      </c>
      <c r="I272" s="178">
        <f t="shared" si="52"/>
        <v>93143</v>
      </c>
      <c r="J272" s="178">
        <f t="shared" si="52"/>
        <v>72370</v>
      </c>
    </row>
    <row r="273" spans="2:10" ht="18">
      <c r="B273" s="176">
        <v>3300</v>
      </c>
      <c r="C273" s="186" t="s">
        <v>320</v>
      </c>
      <c r="D273" s="187">
        <f>D121</f>
        <v>142637.74</v>
      </c>
      <c r="E273" s="187">
        <f t="shared" ref="E273:J273" si="53">E121</f>
        <v>198440.14</v>
      </c>
      <c r="F273" s="187">
        <f t="shared" si="53"/>
        <v>198720.61</v>
      </c>
      <c r="G273" s="187">
        <f t="shared" si="53"/>
        <v>66137.929999999993</v>
      </c>
      <c r="H273" s="187">
        <f t="shared" si="53"/>
        <v>130064.08000000002</v>
      </c>
      <c r="I273" s="187">
        <f t="shared" si="53"/>
        <v>170720</v>
      </c>
      <c r="J273" s="187">
        <f t="shared" si="53"/>
        <v>0</v>
      </c>
    </row>
    <row r="274" spans="2:10" ht="51">
      <c r="B274" s="176" t="s">
        <v>367</v>
      </c>
      <c r="C274" s="186" t="s">
        <v>321</v>
      </c>
      <c r="D274" s="187">
        <f>D100+D119+D120-D121+D122+D123-D126-D127</f>
        <v>15938.059999999998</v>
      </c>
      <c r="E274" s="187">
        <f t="shared" ref="E274:J274" si="54">E100+E119+E120-E121+E122+E123-E126-E127+E148</f>
        <v>338107.11</v>
      </c>
      <c r="F274" s="187">
        <f t="shared" si="54"/>
        <v>269200.63</v>
      </c>
      <c r="G274" s="187">
        <f>G100+G119+G120-G121+G122+G123-G126-G127</f>
        <v>7974.5800000000163</v>
      </c>
      <c r="H274" s="187">
        <f>H100+H119+H120-H121+H122+H123-H126-H127</f>
        <v>7974.6900000000023</v>
      </c>
      <c r="I274" s="187">
        <f t="shared" si="54"/>
        <v>69674.790000000008</v>
      </c>
      <c r="J274" s="187">
        <f t="shared" si="54"/>
        <v>0</v>
      </c>
    </row>
    <row r="275" spans="2:10" ht="18.75" thickBot="1">
      <c r="B275" s="176" t="s">
        <v>322</v>
      </c>
      <c r="C275" s="188" t="s">
        <v>323</v>
      </c>
      <c r="D275" s="187"/>
      <c r="E275" s="187"/>
      <c r="F275" s="187"/>
      <c r="G275" s="187"/>
      <c r="H275" s="187"/>
      <c r="I275" s="187"/>
      <c r="J275" s="187"/>
    </row>
    <row r="276" spans="2:10" ht="19.5" thickTop="1" thickBot="1">
      <c r="B276" s="169"/>
      <c r="C276" s="189" t="s">
        <v>324</v>
      </c>
      <c r="D276" s="190">
        <f>D251-D261</f>
        <v>-36554.469999999739</v>
      </c>
      <c r="E276" s="190">
        <f t="shared" ref="E276:I276" si="55">E251-E261</f>
        <v>-399365.99999999953</v>
      </c>
      <c r="F276" s="190">
        <f t="shared" si="55"/>
        <v>-399264.93000000017</v>
      </c>
      <c r="G276" s="190">
        <f t="shared" si="55"/>
        <v>-17136.030000000086</v>
      </c>
      <c r="H276" s="190">
        <f t="shared" si="55"/>
        <v>110974.06000000006</v>
      </c>
      <c r="I276" s="190">
        <f t="shared" si="55"/>
        <v>-235641.79000000004</v>
      </c>
      <c r="J276" s="148"/>
    </row>
    <row r="277" spans="2:10" ht="19.5" thickTop="1" thickBot="1">
      <c r="C277" s="191" t="s">
        <v>325</v>
      </c>
      <c r="D277" s="192">
        <f>D48+D72</f>
        <v>21053.93</v>
      </c>
      <c r="E277" s="192">
        <f t="shared" ref="E277:I277" si="56">E48+E72</f>
        <v>0</v>
      </c>
      <c r="F277" s="192">
        <f t="shared" si="56"/>
        <v>32774.660000000003</v>
      </c>
      <c r="G277" s="192">
        <f t="shared" si="56"/>
        <v>0</v>
      </c>
      <c r="H277" s="192">
        <f t="shared" si="56"/>
        <v>24460.44</v>
      </c>
      <c r="I277" s="192">
        <f t="shared" si="56"/>
        <v>36372</v>
      </c>
      <c r="J277" s="148"/>
    </row>
    <row r="278" spans="2:10" ht="19.5" thickTop="1" thickBot="1">
      <c r="C278" s="193" t="s">
        <v>326</v>
      </c>
      <c r="D278" s="192">
        <f>D251-D277</f>
        <v>1020205.1000000002</v>
      </c>
      <c r="E278" s="192">
        <f t="shared" ref="E278:I278" si="57">E251-E277</f>
        <v>1429873.37</v>
      </c>
      <c r="F278" s="192">
        <f t="shared" si="57"/>
        <v>1404365.74</v>
      </c>
      <c r="G278" s="192">
        <f t="shared" si="57"/>
        <v>479197.15999999992</v>
      </c>
      <c r="H278" s="192">
        <f t="shared" si="57"/>
        <v>1254828.6800000002</v>
      </c>
      <c r="I278" s="192">
        <f t="shared" si="57"/>
        <v>1180042.9300000002</v>
      </c>
      <c r="J278" s="148"/>
    </row>
    <row r="279" spans="2:10" ht="19.5" thickTop="1" thickBot="1">
      <c r="C279" s="193" t="s">
        <v>327</v>
      </c>
      <c r="D279" s="192">
        <f>D264-D277</f>
        <v>86019.18</v>
      </c>
      <c r="E279" s="192">
        <f t="shared" ref="E279:I279" si="58">E264-E277</f>
        <v>120853.92</v>
      </c>
      <c r="F279" s="192">
        <f t="shared" si="58"/>
        <v>117788.37</v>
      </c>
      <c r="G279" s="192">
        <f t="shared" si="58"/>
        <v>37993.94</v>
      </c>
      <c r="H279" s="192">
        <f t="shared" si="58"/>
        <v>88722.26999999999</v>
      </c>
      <c r="I279" s="192">
        <f t="shared" si="58"/>
        <v>98628</v>
      </c>
      <c r="J279" s="148"/>
    </row>
    <row r="280" spans="2:10" ht="19.5" thickTop="1" thickBot="1">
      <c r="C280" s="194" t="s">
        <v>328</v>
      </c>
      <c r="D280" s="192">
        <f>D261-D277</f>
        <v>1056759.57</v>
      </c>
      <c r="E280" s="192">
        <f t="shared" ref="E280:I280" si="59">E261-E277</f>
        <v>1829239.3699999996</v>
      </c>
      <c r="F280" s="192">
        <f t="shared" si="59"/>
        <v>1803630.6700000002</v>
      </c>
      <c r="G280" s="192">
        <f t="shared" si="59"/>
        <v>496333.19</v>
      </c>
      <c r="H280" s="192">
        <f t="shared" si="59"/>
        <v>1143854.6200000001</v>
      </c>
      <c r="I280" s="192">
        <f t="shared" si="59"/>
        <v>1415684.7200000002</v>
      </c>
      <c r="J280" s="148"/>
    </row>
    <row r="281" spans="2:10" ht="19.5" thickTop="1" thickBot="1">
      <c r="C281" s="195" t="s">
        <v>329</v>
      </c>
      <c r="D281" s="196">
        <f>D278-D280</f>
        <v>-36554.469999999856</v>
      </c>
      <c r="E281" s="196">
        <f t="shared" ref="E281:I281" si="60">E278-E280</f>
        <v>-399365.99999999953</v>
      </c>
      <c r="F281" s="196">
        <f t="shared" si="60"/>
        <v>-399264.93000000017</v>
      </c>
      <c r="G281" s="196">
        <f t="shared" si="60"/>
        <v>-17136.030000000086</v>
      </c>
      <c r="H281" s="196">
        <f t="shared" si="60"/>
        <v>110974.06000000006</v>
      </c>
      <c r="I281" s="196">
        <f t="shared" si="60"/>
        <v>-235641.79000000004</v>
      </c>
      <c r="J281" s="148"/>
    </row>
    <row r="282" spans="2:10" ht="18.75" thickBot="1">
      <c r="C282" s="197" t="s">
        <v>330</v>
      </c>
    </row>
    <row r="283" spans="2:10" ht="16.5" thickTop="1" thickBot="1">
      <c r="C283" s="10" t="s">
        <v>331</v>
      </c>
      <c r="D283" s="11">
        <f>D281+D282</f>
        <v>-36554.469999999856</v>
      </c>
      <c r="E283" s="98"/>
      <c r="F283" s="98"/>
      <c r="G283" s="98"/>
      <c r="H283" s="11">
        <f t="shared" ref="H283:I283" si="61">H281+H282</f>
        <v>110974.06000000006</v>
      </c>
      <c r="I283" s="11">
        <f t="shared" si="61"/>
        <v>-235641.79000000004</v>
      </c>
      <c r="J283" s="95"/>
    </row>
    <row r="284" spans="2:10" ht="13.5" thickTop="1"/>
  </sheetData>
  <mergeCells count="3">
    <mergeCell ref="B1:I1"/>
    <mergeCell ref="B155:C155"/>
    <mergeCell ref="B229:I229"/>
  </mergeCells>
  <pageMargins left="0.31496062992125984" right="0.2" top="0.15748031496062992" bottom="0.11811023622047245" header="0.19685039370078741" footer="0.11811023622047245"/>
  <pageSetup paperSize="9" scale="52" orientation="landscape" verticalDpi="4294967294" r:id="rId1"/>
  <rowBreaks count="5" manualBreakCount="5">
    <brk id="60" max="9" man="1"/>
    <brk id="84" max="9" man="1"/>
    <brk id="149" max="9" man="1"/>
    <brk id="194" max="9" man="1"/>
    <brk id="24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Π9 ΝΟΣΟΚΟΜΕΙΑ </vt:lpstr>
      <vt:lpstr>'Π9 ΝΟΣΟΚΟΜΕΙΑ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cchatzidimitroglou</dc:creator>
  <cp:lastModifiedBy>Oikonomiko</cp:lastModifiedBy>
  <cp:lastPrinted>2019-02-13T06:18:14Z</cp:lastPrinted>
  <dcterms:created xsi:type="dcterms:W3CDTF">2018-06-27T13:05:15Z</dcterms:created>
  <dcterms:modified xsi:type="dcterms:W3CDTF">2019-02-13T06:18:31Z</dcterms:modified>
</cp:coreProperties>
</file>