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17_ΜΗΤΡΩΟ ΑΝΟΙΚΤΩΝ ΔΕΔΟΜΕΝΩΝ ΤΟΥ ΔΗΜΟΣΙΟΥ\ΤΕΧΝΙΚΟ ΠΡΟΓΡΑΜΜΑ ΚΥΚΛΑΔΩΝ 2019\"/>
    </mc:Choice>
  </mc:AlternateContent>
  <bookViews>
    <workbookView xWindow="0" yWindow="0" windowWidth="28800" windowHeight="11535" tabRatio="732" firstSheet="6" activeTab="11"/>
  </bookViews>
  <sheets>
    <sheet name="ΠΙΝ1_ΑΔΙΑΘ.ΥΠΟΛΟΙΠΑ" sheetId="1" r:id="rId1"/>
    <sheet name="ΠΙΝ1Α ΔΡΑΣΕΙΣ ΚΟΙΝ.ΜΕΡΙΜΝΑΣ" sheetId="34" r:id="rId2"/>
    <sheet name="ΠΙΝ1Β ΔΡΑΣΕΙΣ_ΤΜ_ΠΟΛΙΤ_ΑΘΛ" sheetId="35" r:id="rId3"/>
    <sheet name="100_ΕΡΓΑ_ΠΡΟΣ_ΑΠΟΠΛΗΡΩΜΗ" sheetId="2" r:id="rId4"/>
    <sheet name="ΠΙΝ 2 ΚΑΠ ΟΔ. ΔΙΚΤΥΟ &amp; ΕΠΕΝΔ" sheetId="40" r:id="rId5"/>
    <sheet name="ΠΙΝ 3 ΣΑΕΠ_067 &amp; 0672" sheetId="19" r:id="rId6"/>
    <sheet name="ΠΙΝ4 ΥΠΟΛΟΓΟΣ ΠΤΑ" sheetId="46" r:id="rId7"/>
    <sheet name="ΠΙΝ 5 ΙΔΙΩΤΙΚΕΣ ΕΠΕΝΔΥΣΕΙΣ" sheetId="38" r:id="rId8"/>
    <sheet name="ΠΙΝ 6 ΧΡΗΜΑΤΟΔΟΤΗΣΗ ΤΡΙΤΟΥΣ" sheetId="7" r:id="rId9"/>
    <sheet name="ΣΥΓΚΕΝΤΡΩΤΙΚΟΣ" sheetId="41" r:id="rId10"/>
    <sheet name="ΣΥΓΚΕΝΤΡΩΤΙΚΟΣ (2)" sheetId="42" r:id="rId11"/>
    <sheet name="ΣΥΓΚΕΝΤΡΩΤΙΚΟΣ (3)" sheetId="43" r:id="rId12"/>
    <sheet name="ΠΡΟΣ ΔΙΑΓΡΑΦΗ ΚΑΤΑΡΤ" sheetId="36" r:id="rId13"/>
    <sheet name="ΠΡΟΣ ΔΙΑΓΡΑΦΗ 1η ΤΡΟΠΟΠ" sheetId="44" r:id="rId14"/>
  </sheets>
  <externalReferences>
    <externalReference r:id="rId15"/>
  </externalReferences>
  <definedNames>
    <definedName name="_xlnm._FilterDatabase" localSheetId="3" hidden="1">'100_ΕΡΓΑ_ΠΡΟΣ_ΑΠΟΠΛΗΡΩΜΗ'!$A$3:$AR$26</definedName>
    <definedName name="_xlnm._FilterDatabase" localSheetId="4" hidden="1">'ΠΙΝ 2 ΚΑΠ ΟΔ. ΔΙΚΤΥΟ &amp; ΕΠΕΝΔ'!$A$4:$AF$8</definedName>
    <definedName name="_xlnm._FilterDatabase" localSheetId="5" hidden="1">'ΠΙΝ 3 ΣΑΕΠ_067 &amp; 0672'!$A$4:$AO$13</definedName>
    <definedName name="_xlnm._FilterDatabase" localSheetId="7" hidden="1">'ΠΙΝ 5 ΙΔΙΩΤΙΚΕΣ ΕΠΕΝΔΥΣΕΙΣ'!$A$3:$AG$10</definedName>
    <definedName name="_xlnm._FilterDatabase" localSheetId="8" hidden="1">'ΠΙΝ 6 ΧΡΗΜΑΤΟΔΟΤΗΣΗ ΤΡΙΤΟΥΣ'!$A$3:$AN$23</definedName>
    <definedName name="_xlnm._FilterDatabase" localSheetId="0" hidden="1">ΠΙΝ1_ΑΔΙΑΘ.ΥΠΟΛΟΙΠΑ!$A$4:$AS$100</definedName>
    <definedName name="_xlnm._FilterDatabase" localSheetId="6" hidden="1">'ΠΙΝ4 ΥΠΟΛΟΓΟΣ ΠΤΑ'!$A$2:$A$2241</definedName>
    <definedName name="_xlnm.Print_Area" localSheetId="3">'100_ΕΡΓΑ_ΠΡΟΣ_ΑΠΟΠΛΗΡΩΜΗ'!$A$1:$AR$26</definedName>
    <definedName name="_xlnm.Print_Area" localSheetId="4">'ΠΙΝ 2 ΚΑΠ ΟΔ. ΔΙΚΤΥΟ &amp; ΕΠΕΝΔ'!$A$1:$AF$7</definedName>
    <definedName name="_xlnm.Print_Area" localSheetId="5">'ΠΙΝ 3 ΣΑΕΠ_067 &amp; 0672'!$A$1:$AO$12</definedName>
    <definedName name="_xlnm.Print_Area" localSheetId="7">'ΠΙΝ 5 ΙΔΙΩΤΙΚΕΣ ΕΠΕΝΔΥΣΕΙΣ'!$A$1:$AG$10</definedName>
    <definedName name="_xlnm.Print_Area" localSheetId="8">'ΠΙΝ 6 ΧΡΗΜΑΤΟΔΟΤΗΣΗ ΤΡΙΤΟΥΣ'!$A$1:$AN$23</definedName>
    <definedName name="_xlnm.Print_Area" localSheetId="0">ΠΙΝ1_ΑΔΙΑΘ.ΥΠΟΛΟΙΠΑ!$A$1:$AR$96</definedName>
    <definedName name="_xlnm.Print_Area" localSheetId="1">'ΠΙΝ1Α ΔΡΑΣΕΙΣ ΚΟΙΝ.ΜΕΡΙΜΝΑΣ'!$A$1:$U$10</definedName>
    <definedName name="_xlnm.Print_Area" localSheetId="2">'ΠΙΝ1Β ΔΡΑΣΕΙΣ_ΤΜ_ΠΟΛΙΤ_ΑΘΛ'!$A$1:$U$7</definedName>
    <definedName name="_xlnm.Print_Titles" localSheetId="3">'100_ΕΡΓΑ_ΠΡΟΣ_ΑΠΟΠΛΗΡΩΜΗ'!$3:$4</definedName>
    <definedName name="_xlnm.Print_Titles" localSheetId="4">'ΠΙΝ 2 ΚΑΠ ΟΔ. ΔΙΚΤΥΟ &amp; ΕΠΕΝΔ'!$4:$5</definedName>
    <definedName name="_xlnm.Print_Titles" localSheetId="5">'ΠΙΝ 3 ΣΑΕΠ_067 &amp; 0672'!$4:$5</definedName>
    <definedName name="_xlnm.Print_Titles" localSheetId="7">'ΠΙΝ 5 ΙΔΙΩΤΙΚΕΣ ΕΠΕΝΔΥΣΕΙΣ'!$3:$4</definedName>
    <definedName name="_xlnm.Print_Titles" localSheetId="8">'ΠΙΝ 6 ΧΡΗΜΑΤΟΔΟΤΗΣΗ ΤΡΙΤΟΥΣ'!$3:$4</definedName>
    <definedName name="_xlnm.Print_Titles" localSheetId="0">ΠΙΝ1_ΑΔΙΑΘ.ΥΠΟΛΟΙΠΑ!$4:$5</definedName>
  </definedNames>
  <calcPr calcId="152511"/>
</workbook>
</file>

<file path=xl/calcChain.xml><?xml version="1.0" encoding="utf-8"?>
<calcChain xmlns="http://schemas.openxmlformats.org/spreadsheetml/2006/main">
  <c r="AE174" i="46" l="1"/>
  <c r="AE182" i="46" s="1"/>
  <c r="AD174" i="46"/>
  <c r="AC174" i="46"/>
  <c r="AB174" i="46"/>
  <c r="AA174" i="46"/>
  <c r="Z174" i="46"/>
  <c r="Y174" i="46"/>
  <c r="X174" i="46"/>
  <c r="W174" i="46"/>
  <c r="V174" i="46"/>
  <c r="U174" i="46"/>
  <c r="T174" i="46"/>
  <c r="S174" i="46"/>
  <c r="R174" i="46"/>
  <c r="Q174" i="46"/>
  <c r="P174" i="46"/>
  <c r="O174" i="46"/>
  <c r="N174" i="46"/>
  <c r="M174" i="46"/>
  <c r="L174" i="46"/>
  <c r="K174" i="46"/>
  <c r="J174" i="46"/>
  <c r="I174" i="46"/>
  <c r="H174" i="46"/>
  <c r="G174" i="46"/>
  <c r="F174" i="46"/>
  <c r="A173" i="46"/>
  <c r="A167" i="46"/>
  <c r="A168" i="46"/>
  <c r="A169" i="46" s="1"/>
  <c r="A170" i="46" s="1"/>
  <c r="A171" i="46" s="1"/>
  <c r="A172" i="46" s="1"/>
  <c r="A166" i="46"/>
  <c r="A151" i="46"/>
  <c r="A152" i="46" s="1"/>
  <c r="A150" i="46"/>
  <c r="A145" i="46"/>
  <c r="A146" i="46"/>
  <c r="A147" i="46" s="1"/>
  <c r="A144" i="46"/>
  <c r="A142" i="46"/>
  <c r="A139" i="46"/>
  <c r="A140" i="46" s="1"/>
  <c r="A141" i="46" s="1"/>
  <c r="A136" i="46"/>
  <c r="A137" i="46" s="1"/>
  <c r="A138" i="46" s="1"/>
  <c r="A135" i="46"/>
  <c r="A121" i="46"/>
  <c r="A122" i="46"/>
  <c r="A123" i="46" s="1"/>
  <c r="A117" i="46"/>
  <c r="A118" i="46" s="1"/>
  <c r="A119" i="46" s="1"/>
  <c r="A120" i="46" s="1"/>
  <c r="A114" i="46"/>
  <c r="A115" i="46"/>
  <c r="A116" i="46" s="1"/>
  <c r="A110" i="46"/>
  <c r="A111" i="46"/>
  <c r="A112" i="46" s="1"/>
  <c r="A113" i="46" s="1"/>
  <c r="A107" i="46"/>
  <c r="A108" i="46" s="1"/>
  <c r="A109" i="46" s="1"/>
  <c r="A105" i="46"/>
  <c r="A106" i="46" s="1"/>
  <c r="A104" i="46"/>
  <c r="A101" i="46"/>
  <c r="A102" i="46" s="1"/>
  <c r="A96" i="46"/>
  <c r="A97" i="46"/>
  <c r="A98" i="46" s="1"/>
  <c r="A99" i="46" s="1"/>
  <c r="A100" i="46" s="1"/>
  <c r="A95" i="46"/>
  <c r="AE86" i="46"/>
  <c r="A92" i="46"/>
  <c r="A80" i="46"/>
  <c r="A81" i="46" s="1"/>
  <c r="A82" i="46" s="1"/>
  <c r="A83" i="46" s="1"/>
  <c r="A84" i="46" s="1"/>
  <c r="A85" i="46" s="1"/>
  <c r="A86" i="46" s="1"/>
  <c r="A79" i="46"/>
  <c r="AE75" i="46"/>
  <c r="A76" i="46"/>
  <c r="A75" i="46"/>
  <c r="A70" i="46"/>
  <c r="A71" i="46" s="1"/>
  <c r="A72" i="46" s="1"/>
  <c r="A73" i="46" s="1"/>
  <c r="A69" i="46"/>
  <c r="A65" i="46"/>
  <c r="A66" i="46" s="1"/>
  <c r="A67" i="46" s="1"/>
  <c r="A62" i="46"/>
  <c r="A63" i="46" s="1"/>
  <c r="A64" i="46" s="1"/>
  <c r="A60" i="46"/>
  <c r="A61" i="46"/>
  <c r="A57" i="46"/>
  <c r="A56" i="46"/>
  <c r="G39" i="46"/>
  <c r="AE37" i="46"/>
  <c r="G37" i="46"/>
  <c r="A54" i="46"/>
  <c r="A47" i="46"/>
  <c r="A48" i="46" s="1"/>
  <c r="A49" i="46" s="1"/>
  <c r="A50" i="46" s="1"/>
  <c r="A51" i="46" s="1"/>
  <c r="A44" i="46"/>
  <c r="A45" i="46" s="1"/>
  <c r="A46" i="46" s="1"/>
  <c r="A33" i="46"/>
  <c r="A26" i="46"/>
  <c r="A27" i="46" s="1"/>
  <c r="A28" i="46" s="1"/>
  <c r="A29" i="46" s="1"/>
  <c r="G21" i="46"/>
  <c r="A22" i="46"/>
  <c r="A23" i="46" s="1"/>
  <c r="A15" i="46"/>
  <c r="A16" i="46" s="1"/>
  <c r="A17" i="46" s="1"/>
  <c r="A18" i="46" s="1"/>
  <c r="A19" i="46" s="1"/>
  <c r="AB11" i="46"/>
  <c r="F21" i="7" l="1"/>
  <c r="F23" i="7" s="1"/>
  <c r="AM23" i="7"/>
  <c r="AK23" i="7"/>
  <c r="AJ23" i="7"/>
  <c r="AI23" i="7"/>
  <c r="AH23" i="7"/>
  <c r="AG23" i="7"/>
  <c r="AF23" i="7"/>
  <c r="AE23" i="7"/>
  <c r="AD23" i="7"/>
  <c r="AC23" i="7"/>
  <c r="AB23" i="7"/>
  <c r="Z23" i="7"/>
  <c r="Y23" i="7"/>
  <c r="X23" i="7"/>
  <c r="W23" i="7"/>
  <c r="V23" i="7"/>
  <c r="U23" i="7"/>
  <c r="T23" i="7"/>
  <c r="S23" i="7"/>
  <c r="R23" i="7"/>
  <c r="Q23" i="7"/>
  <c r="P23" i="7"/>
  <c r="O23" i="7"/>
  <c r="N23" i="7"/>
  <c r="M23" i="7"/>
  <c r="L23" i="7"/>
  <c r="K23" i="7"/>
  <c r="J23" i="7"/>
  <c r="I23" i="7"/>
  <c r="H23" i="7"/>
  <c r="G23" i="7"/>
  <c r="E23" i="7"/>
  <c r="D23" i="7"/>
  <c r="AS22" i="7"/>
  <c r="AH22" i="7"/>
  <c r="AL22" i="7" s="1"/>
  <c r="AG22" i="7"/>
  <c r="AJ22" i="7" s="1"/>
  <c r="AK22" i="7" s="1"/>
  <c r="Z22" i="7"/>
  <c r="AA22" i="7" s="1"/>
  <c r="AS21" i="7"/>
  <c r="AJ21" i="7"/>
  <c r="AK21" i="7" s="1"/>
  <c r="AG21" i="7"/>
  <c r="Z21" i="7"/>
  <c r="AH21" i="7" s="1"/>
  <c r="AL21" i="7" s="1"/>
  <c r="AL23" i="7" s="1"/>
  <c r="AF6" i="38"/>
  <c r="U9" i="34"/>
  <c r="O8" i="34"/>
  <c r="N8" i="34"/>
  <c r="Q8" i="34" s="1"/>
  <c r="R8" i="34" s="1"/>
  <c r="S8" i="34" s="1"/>
  <c r="J8" i="34"/>
  <c r="H6" i="34"/>
  <c r="AA21" i="7" l="1"/>
  <c r="AA23" i="7" s="1"/>
  <c r="AT21" i="7"/>
  <c r="AU21" i="7" s="1"/>
  <c r="AT22" i="7"/>
  <c r="AU22" i="7" s="1"/>
  <c r="G101" i="1"/>
  <c r="G96" i="1" s="1"/>
  <c r="G98" i="1"/>
  <c r="G97" i="1"/>
  <c r="AU90" i="1"/>
  <c r="AK90" i="1" s="1"/>
  <c r="AO90" i="1" s="1"/>
  <c r="AJ90" i="1"/>
  <c r="AM90" i="1" s="1"/>
  <c r="AN90" i="1" s="1"/>
  <c r="AD90" i="1"/>
  <c r="AU92" i="1"/>
  <c r="AK92" i="1" s="1"/>
  <c r="AO92" i="1" s="1"/>
  <c r="AJ92" i="1"/>
  <c r="AM92" i="1" s="1"/>
  <c r="AN92" i="1" s="1"/>
  <c r="AD92" i="1"/>
  <c r="AU91" i="1"/>
  <c r="AK91" i="1" s="1"/>
  <c r="AO91" i="1" s="1"/>
  <c r="AJ91" i="1"/>
  <c r="AM91" i="1" s="1"/>
  <c r="AN91" i="1" s="1"/>
  <c r="AD91" i="1"/>
  <c r="AA84" i="46" l="1"/>
  <c r="G43" i="46"/>
  <c r="AB146" i="46"/>
  <c r="AE146" i="46" s="1"/>
  <c r="AB145" i="46"/>
  <c r="AE145" i="46" s="1"/>
  <c r="AB144" i="46"/>
  <c r="AE144" i="46" s="1"/>
  <c r="AB143" i="46"/>
  <c r="V123" i="46"/>
  <c r="Y123" i="46" s="1"/>
  <c r="Q123" i="46"/>
  <c r="R123" i="46" s="1"/>
  <c r="M123" i="46"/>
  <c r="O123" i="46" s="1"/>
  <c r="I123" i="46"/>
  <c r="AA91" i="46"/>
  <c r="AB91" i="46" s="1"/>
  <c r="Y91" i="46"/>
  <c r="R91" i="46"/>
  <c r="AA90" i="46"/>
  <c r="AB90" i="46" s="1"/>
  <c r="Y90" i="46"/>
  <c r="R90" i="46"/>
  <c r="AA89" i="46"/>
  <c r="AB89" i="46" s="1"/>
  <c r="Y89" i="46"/>
  <c r="R89" i="46"/>
  <c r="AA88" i="46"/>
  <c r="AB88" i="46" s="1"/>
  <c r="Y88" i="46"/>
  <c r="R88" i="46"/>
  <c r="AA87" i="46"/>
  <c r="AB87" i="46" s="1"/>
  <c r="Y87" i="46"/>
  <c r="R87" i="46"/>
  <c r="AA86" i="46"/>
  <c r="AB86" i="46" s="1"/>
  <c r="Y86" i="46"/>
  <c r="R86" i="46"/>
  <c r="A88" i="46"/>
  <c r="A89" i="46" s="1"/>
  <c r="A90" i="46" s="1"/>
  <c r="A91" i="46" s="1"/>
  <c r="AB57" i="46"/>
  <c r="T57" i="46"/>
  <c r="S57" i="46"/>
  <c r="Q57" i="46"/>
  <c r="R57" i="46" s="1"/>
  <c r="M57" i="46"/>
  <c r="O57" i="46" s="1"/>
  <c r="I57" i="46"/>
  <c r="AB54" i="46"/>
  <c r="AB53" i="46"/>
  <c r="AE53" i="46" s="1"/>
  <c r="AB52" i="46"/>
  <c r="AE52" i="46" s="1"/>
  <c r="AB51" i="46"/>
  <c r="AE51" i="46" s="1"/>
  <c r="AB50" i="46"/>
  <c r="AE50" i="46" s="1"/>
  <c r="A52" i="46"/>
  <c r="A53" i="46" s="1"/>
  <c r="AA29" i="46"/>
  <c r="AB29" i="46" s="1"/>
  <c r="AE29" i="46" s="1"/>
  <c r="AP99" i="1"/>
  <c r="AP98" i="1"/>
  <c r="AK89" i="1"/>
  <c r="AO89" i="1" s="1"/>
  <c r="AJ89" i="1"/>
  <c r="AM89" i="1" s="1"/>
  <c r="AN89" i="1" s="1"/>
  <c r="AD89" i="1"/>
  <c r="AJ88" i="1"/>
  <c r="AM88" i="1" s="1"/>
  <c r="X88" i="1"/>
  <c r="AA88" i="1" s="1"/>
  <c r="O88" i="1"/>
  <c r="Q88" i="1" s="1"/>
  <c r="R88" i="1" s="1"/>
  <c r="S88" i="1" s="1"/>
  <c r="K88" i="1"/>
  <c r="AA123" i="46" l="1"/>
  <c r="AB123" i="46" s="1"/>
  <c r="V57" i="46"/>
  <c r="Y57" i="46" s="1"/>
  <c r="AC88" i="1"/>
  <c r="T88" i="1"/>
  <c r="AK88" i="1" l="1"/>
  <c r="AO88" i="1" s="1"/>
  <c r="AD88" i="1"/>
  <c r="AN88" i="1"/>
  <c r="G11" i="41" l="1"/>
  <c r="F11" i="41"/>
  <c r="AA173" i="46"/>
  <c r="AB173" i="46" s="1"/>
  <c r="V173" i="46"/>
  <c r="Y173" i="46" s="1"/>
  <c r="R173" i="46"/>
  <c r="M173" i="46"/>
  <c r="O173" i="46" s="1"/>
  <c r="I173" i="46"/>
  <c r="AA172" i="46"/>
  <c r="AB172" i="46" s="1"/>
  <c r="V172" i="46"/>
  <c r="Y172" i="46" s="1"/>
  <c r="R172" i="46"/>
  <c r="M172" i="46"/>
  <c r="O172" i="46" s="1"/>
  <c r="I172" i="46"/>
  <c r="AA171" i="46"/>
  <c r="AB171" i="46" s="1"/>
  <c r="V171" i="46"/>
  <c r="Y171" i="46" s="1"/>
  <c r="R171" i="46"/>
  <c r="M171" i="46"/>
  <c r="O171" i="46" s="1"/>
  <c r="I171" i="46"/>
  <c r="AA170" i="46"/>
  <c r="AB170" i="46" s="1"/>
  <c r="V170" i="46"/>
  <c r="Y170" i="46" s="1"/>
  <c r="R170" i="46"/>
  <c r="M170" i="46"/>
  <c r="O170" i="46" s="1"/>
  <c r="I170" i="46"/>
  <c r="AA169" i="46"/>
  <c r="AB169" i="46" s="1"/>
  <c r="V169" i="46"/>
  <c r="Y169" i="46" s="1"/>
  <c r="R169" i="46"/>
  <c r="M169" i="46"/>
  <c r="O169" i="46" s="1"/>
  <c r="I169" i="46"/>
  <c r="AA168" i="46"/>
  <c r="AB168" i="46" s="1"/>
  <c r="V168" i="46"/>
  <c r="Y168" i="46" s="1"/>
  <c r="R168" i="46"/>
  <c r="M168" i="46"/>
  <c r="O168" i="46" s="1"/>
  <c r="I168" i="46"/>
  <c r="AA167" i="46"/>
  <c r="AB167" i="46" s="1"/>
  <c r="V167" i="46"/>
  <c r="Y167" i="46" s="1"/>
  <c r="R167" i="46"/>
  <c r="M167" i="46"/>
  <c r="O167" i="46" s="1"/>
  <c r="I167" i="46"/>
  <c r="AA166" i="46"/>
  <c r="AB166" i="46" s="1"/>
  <c r="V166" i="46"/>
  <c r="Y166" i="46" s="1"/>
  <c r="R166" i="46"/>
  <c r="M166" i="46"/>
  <c r="O166" i="46" s="1"/>
  <c r="I166" i="46"/>
  <c r="AA165" i="46"/>
  <c r="AB165" i="46" s="1"/>
  <c r="V165" i="46"/>
  <c r="Y165" i="46" s="1"/>
  <c r="R165" i="46"/>
  <c r="M165" i="46"/>
  <c r="O165" i="46" s="1"/>
  <c r="I165" i="46"/>
  <c r="AA164" i="46"/>
  <c r="AB164" i="46" s="1"/>
  <c r="V164" i="46"/>
  <c r="Y164" i="46" s="1"/>
  <c r="R164" i="46"/>
  <c r="M164" i="46"/>
  <c r="O164" i="46" s="1"/>
  <c r="I164" i="46"/>
  <c r="AA163" i="46"/>
  <c r="AB163" i="46" s="1"/>
  <c r="V163" i="46"/>
  <c r="Y163" i="46" s="1"/>
  <c r="R163" i="46"/>
  <c r="M163" i="46"/>
  <c r="O163" i="46" s="1"/>
  <c r="I163" i="46"/>
  <c r="AA162" i="46"/>
  <c r="AB162" i="46" s="1"/>
  <c r="V162" i="46"/>
  <c r="Y162" i="46" s="1"/>
  <c r="R162" i="46"/>
  <c r="M162" i="46"/>
  <c r="O162" i="46" s="1"/>
  <c r="I162" i="46"/>
  <c r="AA161" i="46"/>
  <c r="AB161" i="46" s="1"/>
  <c r="V161" i="46"/>
  <c r="Y161" i="46" s="1"/>
  <c r="R161" i="46"/>
  <c r="M161" i="46"/>
  <c r="O161" i="46" s="1"/>
  <c r="I161" i="46"/>
  <c r="AA160" i="46"/>
  <c r="AB160" i="46" s="1"/>
  <c r="V160" i="46"/>
  <c r="Y160" i="46" s="1"/>
  <c r="R160" i="46"/>
  <c r="M160" i="46"/>
  <c r="O160" i="46" s="1"/>
  <c r="I160" i="46"/>
  <c r="AA159" i="46"/>
  <c r="AB159" i="46" s="1"/>
  <c r="V159" i="46"/>
  <c r="Y159" i="46" s="1"/>
  <c r="R159" i="46"/>
  <c r="M159" i="46"/>
  <c r="O159" i="46" s="1"/>
  <c r="I159" i="46"/>
  <c r="AA158" i="46"/>
  <c r="AB158" i="46" s="1"/>
  <c r="V158" i="46"/>
  <c r="Y158" i="46" s="1"/>
  <c r="R158" i="46"/>
  <c r="M158" i="46"/>
  <c r="O158" i="46" s="1"/>
  <c r="I158" i="46"/>
  <c r="AA157" i="46"/>
  <c r="AB157" i="46" s="1"/>
  <c r="V157" i="46"/>
  <c r="Y157" i="46" s="1"/>
  <c r="R157" i="46"/>
  <c r="M157" i="46"/>
  <c r="O157" i="46" s="1"/>
  <c r="I157" i="46"/>
  <c r="V156" i="46"/>
  <c r="Y156" i="46" s="1"/>
  <c r="Q156" i="46"/>
  <c r="AA156" i="46" s="1"/>
  <c r="AB156" i="46" s="1"/>
  <c r="M156" i="46"/>
  <c r="O156" i="46" s="1"/>
  <c r="I156" i="46"/>
  <c r="V155" i="46"/>
  <c r="Y155" i="46" s="1"/>
  <c r="Q155" i="46"/>
  <c r="AA155" i="46" s="1"/>
  <c r="AB155" i="46" s="1"/>
  <c r="M155" i="46"/>
  <c r="O155" i="46" s="1"/>
  <c r="I155" i="46"/>
  <c r="V154" i="46"/>
  <c r="Y154" i="46" s="1"/>
  <c r="Q154" i="46"/>
  <c r="AA154" i="46" s="1"/>
  <c r="AB154" i="46" s="1"/>
  <c r="AC11" i="41" s="1"/>
  <c r="M154" i="46"/>
  <c r="O154" i="46" s="1"/>
  <c r="I154" i="46"/>
  <c r="V153" i="46"/>
  <c r="Y153" i="46" s="1"/>
  <c r="Q153" i="46"/>
  <c r="AA153" i="46" s="1"/>
  <c r="AB153" i="46" s="1"/>
  <c r="M153" i="46"/>
  <c r="O153" i="46" s="1"/>
  <c r="I153" i="46"/>
  <c r="AB124" i="46"/>
  <c r="AA127" i="46"/>
  <c r="AB127" i="46" s="1"/>
  <c r="Y127" i="46"/>
  <c r="R127" i="46"/>
  <c r="AB101" i="46"/>
  <c r="AE101" i="46" s="1"/>
  <c r="AA85" i="46"/>
  <c r="AB85" i="46" s="1"/>
  <c r="Y85" i="46"/>
  <c r="R85" i="46"/>
  <c r="A59" i="46"/>
  <c r="A43" i="46"/>
  <c r="A34" i="46"/>
  <c r="A35" i="46" s="1"/>
  <c r="A36" i="46" s="1"/>
  <c r="A37" i="46" s="1"/>
  <c r="A38" i="46" s="1"/>
  <c r="A39" i="46" s="1"/>
  <c r="A40" i="46" s="1"/>
  <c r="A41" i="46" s="1"/>
  <c r="AA152" i="46"/>
  <c r="AB152" i="46" s="1"/>
  <c r="V152" i="46"/>
  <c r="Y152" i="46" s="1"/>
  <c r="R152" i="46"/>
  <c r="M152" i="46"/>
  <c r="O152" i="46" s="1"/>
  <c r="I152" i="46"/>
  <c r="AA151" i="46"/>
  <c r="AB151" i="46" s="1"/>
  <c r="V151" i="46"/>
  <c r="Y151" i="46" s="1"/>
  <c r="R151" i="46"/>
  <c r="M151" i="46"/>
  <c r="O151" i="46" s="1"/>
  <c r="I151" i="46"/>
  <c r="AA150" i="46"/>
  <c r="AB150" i="46" s="1"/>
  <c r="V150" i="46"/>
  <c r="Y150" i="46" s="1"/>
  <c r="R150" i="46"/>
  <c r="M150" i="46"/>
  <c r="O150" i="46" s="1"/>
  <c r="I150" i="46"/>
  <c r="AA149" i="46"/>
  <c r="AB149" i="46" s="1"/>
  <c r="V149" i="46"/>
  <c r="Y149" i="46" s="1"/>
  <c r="R149" i="46"/>
  <c r="M149" i="46"/>
  <c r="O149" i="46" s="1"/>
  <c r="I149" i="46"/>
  <c r="AA148" i="46"/>
  <c r="AB148" i="46" s="1"/>
  <c r="V148" i="46"/>
  <c r="Y148" i="46" s="1"/>
  <c r="R148" i="46"/>
  <c r="M148" i="46"/>
  <c r="O148" i="46" s="1"/>
  <c r="I148" i="46"/>
  <c r="AC147" i="46"/>
  <c r="AC133" i="46" s="1"/>
  <c r="AA147" i="46"/>
  <c r="AB147" i="46" s="1"/>
  <c r="AA142" i="46"/>
  <c r="AB142" i="46" s="1"/>
  <c r="AA141" i="46"/>
  <c r="AB141" i="46" s="1"/>
  <c r="AE141" i="46" s="1"/>
  <c r="AA140" i="46"/>
  <c r="AB140" i="46" s="1"/>
  <c r="AE140" i="46" s="1"/>
  <c r="AA139" i="46"/>
  <c r="AB139" i="46" s="1"/>
  <c r="AE139" i="46" s="1"/>
  <c r="AA138" i="46"/>
  <c r="AB138" i="46" s="1"/>
  <c r="AC137" i="46"/>
  <c r="AA137" i="46"/>
  <c r="AB137" i="46" s="1"/>
  <c r="AE137" i="46" s="1"/>
  <c r="AC136" i="46"/>
  <c r="AB136" i="46"/>
  <c r="AE136" i="46" s="1"/>
  <c r="AC135" i="46"/>
  <c r="AB135" i="46"/>
  <c r="AE135" i="46" s="1"/>
  <c r="AA134" i="46"/>
  <c r="AB134" i="46" s="1"/>
  <c r="AB133" i="46"/>
  <c r="AC132" i="46"/>
  <c r="AA132" i="46"/>
  <c r="AB132" i="46" s="1"/>
  <c r="AC131" i="46"/>
  <c r="AA131" i="46"/>
  <c r="AB131" i="46" s="1"/>
  <c r="AC130" i="46"/>
  <c r="AA130" i="46"/>
  <c r="AB130" i="46" s="1"/>
  <c r="AA129" i="46"/>
  <c r="AB129" i="46" s="1"/>
  <c r="AA128" i="46"/>
  <c r="AB128" i="46" s="1"/>
  <c r="R128" i="46"/>
  <c r="AA126" i="46"/>
  <c r="AB126" i="46" s="1"/>
  <c r="Y126" i="46"/>
  <c r="R126" i="46"/>
  <c r="AA125" i="46"/>
  <c r="AB125" i="46" s="1"/>
  <c r="Y125" i="46"/>
  <c r="R125" i="46"/>
  <c r="AD124" i="46"/>
  <c r="AC124" i="46"/>
  <c r="X124" i="46"/>
  <c r="W124" i="46"/>
  <c r="V124" i="46"/>
  <c r="U124" i="46"/>
  <c r="T124" i="46"/>
  <c r="S124" i="46"/>
  <c r="Q124" i="46"/>
  <c r="P124" i="46"/>
  <c r="O124" i="46"/>
  <c r="N124" i="46"/>
  <c r="M124" i="46"/>
  <c r="L124" i="46"/>
  <c r="K124" i="46"/>
  <c r="J124" i="46"/>
  <c r="I124" i="46"/>
  <c r="H124" i="46"/>
  <c r="V122" i="46"/>
  <c r="Y122" i="46" s="1"/>
  <c r="Q122" i="46"/>
  <c r="AA122" i="46" s="1"/>
  <c r="AB122" i="46" s="1"/>
  <c r="M122" i="46"/>
  <c r="O122" i="46" s="1"/>
  <c r="I122" i="46"/>
  <c r="V121" i="46"/>
  <c r="Y121" i="46" s="1"/>
  <c r="Q121" i="46"/>
  <c r="AB121" i="46" s="1"/>
  <c r="AE121" i="46" s="1"/>
  <c r="M121" i="46"/>
  <c r="O121" i="46" s="1"/>
  <c r="I121" i="46"/>
  <c r="V120" i="46"/>
  <c r="Y120" i="46" s="1"/>
  <c r="Q120" i="46"/>
  <c r="AA120" i="46" s="1"/>
  <c r="AB120" i="46" s="1"/>
  <c r="M120" i="46"/>
  <c r="O120" i="46" s="1"/>
  <c r="I120" i="46"/>
  <c r="V119" i="46"/>
  <c r="Y119" i="46" s="1"/>
  <c r="Q119" i="46"/>
  <c r="AA119" i="46" s="1"/>
  <c r="AB119" i="46" s="1"/>
  <c r="M119" i="46"/>
  <c r="O119" i="46" s="1"/>
  <c r="I119" i="46"/>
  <c r="V118" i="46"/>
  <c r="Y118" i="46" s="1"/>
  <c r="Q118" i="46"/>
  <c r="R118" i="46" s="1"/>
  <c r="M118" i="46"/>
  <c r="O118" i="46" s="1"/>
  <c r="I118" i="46"/>
  <c r="V117" i="46"/>
  <c r="Y117" i="46" s="1"/>
  <c r="Q117" i="46"/>
  <c r="R117" i="46" s="1"/>
  <c r="M117" i="46"/>
  <c r="O117" i="46" s="1"/>
  <c r="I117" i="46"/>
  <c r="V116" i="46"/>
  <c r="Y116" i="46" s="1"/>
  <c r="Q116" i="46"/>
  <c r="AA116" i="46" s="1"/>
  <c r="AB116" i="46" s="1"/>
  <c r="M116" i="46"/>
  <c r="O116" i="46" s="1"/>
  <c r="I116" i="46"/>
  <c r="V115" i="46"/>
  <c r="Y115" i="46" s="1"/>
  <c r="Q115" i="46"/>
  <c r="AA115" i="46" s="1"/>
  <c r="AB115" i="46" s="1"/>
  <c r="M115" i="46"/>
  <c r="O115" i="46" s="1"/>
  <c r="I115" i="46"/>
  <c r="V114" i="46"/>
  <c r="Y114" i="46" s="1"/>
  <c r="Q114" i="46"/>
  <c r="AB114" i="46" s="1"/>
  <c r="AE114" i="46" s="1"/>
  <c r="M114" i="46"/>
  <c r="O114" i="46" s="1"/>
  <c r="I114" i="46"/>
  <c r="V113" i="46"/>
  <c r="Y113" i="46" s="1"/>
  <c r="Q113" i="46"/>
  <c r="AA113" i="46" s="1"/>
  <c r="AB113" i="46" s="1"/>
  <c r="M113" i="46"/>
  <c r="O113" i="46" s="1"/>
  <c r="I113" i="46"/>
  <c r="V112" i="46"/>
  <c r="Y112" i="46" s="1"/>
  <c r="Q112" i="46"/>
  <c r="AA112" i="46" s="1"/>
  <c r="AB112" i="46" s="1"/>
  <c r="M112" i="46"/>
  <c r="O112" i="46" s="1"/>
  <c r="I112" i="46"/>
  <c r="V111" i="46"/>
  <c r="Y111" i="46" s="1"/>
  <c r="Q111" i="46"/>
  <c r="AA111" i="46" s="1"/>
  <c r="AB111" i="46" s="1"/>
  <c r="M111" i="46"/>
  <c r="O111" i="46" s="1"/>
  <c r="I111" i="46"/>
  <c r="V110" i="46"/>
  <c r="Y110" i="46" s="1"/>
  <c r="Q110" i="46"/>
  <c r="R110" i="46" s="1"/>
  <c r="M110" i="46"/>
  <c r="O110" i="46" s="1"/>
  <c r="I110" i="46"/>
  <c r="V109" i="46"/>
  <c r="Y109" i="46" s="1"/>
  <c r="Q109" i="46"/>
  <c r="R109" i="46" s="1"/>
  <c r="M109" i="46"/>
  <c r="O109" i="46" s="1"/>
  <c r="I109" i="46"/>
  <c r="V108" i="46"/>
  <c r="Y108" i="46" s="1"/>
  <c r="Q108" i="46"/>
  <c r="AB108" i="46" s="1"/>
  <c r="AE108" i="46" s="1"/>
  <c r="M108" i="46"/>
  <c r="O108" i="46" s="1"/>
  <c r="I108" i="46"/>
  <c r="V107" i="46"/>
  <c r="Y107" i="46" s="1"/>
  <c r="Q107" i="46"/>
  <c r="AB107" i="46" s="1"/>
  <c r="AE107" i="46" s="1"/>
  <c r="M107" i="46"/>
  <c r="O107" i="46" s="1"/>
  <c r="I107" i="46"/>
  <c r="V106" i="46"/>
  <c r="Y106" i="46" s="1"/>
  <c r="Q106" i="46"/>
  <c r="AB106" i="46" s="1"/>
  <c r="M106" i="46"/>
  <c r="O106" i="46" s="1"/>
  <c r="I106" i="46"/>
  <c r="AI105" i="46"/>
  <c r="V105" i="46"/>
  <c r="Y105" i="46" s="1"/>
  <c r="Q105" i="46"/>
  <c r="AB105" i="46" s="1"/>
  <c r="AE105" i="46" s="1"/>
  <c r="M105" i="46"/>
  <c r="O105" i="46" s="1"/>
  <c r="I105" i="46"/>
  <c r="V104" i="46"/>
  <c r="Y104" i="46" s="1"/>
  <c r="Q104" i="46"/>
  <c r="R104" i="46" s="1"/>
  <c r="M104" i="46"/>
  <c r="O104" i="46" s="1"/>
  <c r="I104" i="46"/>
  <c r="V103" i="46"/>
  <c r="Y103" i="46" s="1"/>
  <c r="Q103" i="46"/>
  <c r="R103" i="46" s="1"/>
  <c r="M103" i="46"/>
  <c r="O103" i="46" s="1"/>
  <c r="I103" i="46"/>
  <c r="V102" i="46"/>
  <c r="Y102" i="46" s="1"/>
  <c r="Q102" i="46"/>
  <c r="R102" i="46" s="1"/>
  <c r="M102" i="46"/>
  <c r="O102" i="46" s="1"/>
  <c r="I102" i="46"/>
  <c r="V101" i="46"/>
  <c r="Y101" i="46" s="1"/>
  <c r="Q101" i="46"/>
  <c r="R101" i="46" s="1"/>
  <c r="M101" i="46"/>
  <c r="O101" i="46" s="1"/>
  <c r="I101" i="46"/>
  <c r="V100" i="46"/>
  <c r="Y100" i="46" s="1"/>
  <c r="Q100" i="46"/>
  <c r="AB100" i="46" s="1"/>
  <c r="M100" i="46"/>
  <c r="O100" i="46" s="1"/>
  <c r="I100" i="46"/>
  <c r="V99" i="46"/>
  <c r="Y99" i="46" s="1"/>
  <c r="Q99" i="46"/>
  <c r="AB99" i="46" s="1"/>
  <c r="AE99" i="46" s="1"/>
  <c r="M99" i="46"/>
  <c r="O99" i="46" s="1"/>
  <c r="I99" i="46"/>
  <c r="V98" i="46"/>
  <c r="Y98" i="46" s="1"/>
  <c r="Q98" i="46"/>
  <c r="R98" i="46" s="1"/>
  <c r="M98" i="46"/>
  <c r="O98" i="46" s="1"/>
  <c r="I98" i="46"/>
  <c r="V97" i="46"/>
  <c r="Y97" i="46" s="1"/>
  <c r="Q97" i="46"/>
  <c r="R97" i="46" s="1"/>
  <c r="M97" i="46"/>
  <c r="O97" i="46" s="1"/>
  <c r="I97" i="46"/>
  <c r="V96" i="46"/>
  <c r="Y96" i="46" s="1"/>
  <c r="Q96" i="46"/>
  <c r="AB96" i="46" s="1"/>
  <c r="AE96" i="46" s="1"/>
  <c r="M96" i="46"/>
  <c r="O96" i="46" s="1"/>
  <c r="I96" i="46"/>
  <c r="V95" i="46"/>
  <c r="Y95" i="46" s="1"/>
  <c r="Q95" i="46"/>
  <c r="M95" i="46"/>
  <c r="O95" i="46" s="1"/>
  <c r="I95" i="46"/>
  <c r="AI94" i="46"/>
  <c r="V94" i="46"/>
  <c r="Q94" i="46"/>
  <c r="R94" i="46" s="1"/>
  <c r="M94" i="46"/>
  <c r="O94" i="46" s="1"/>
  <c r="I94" i="46"/>
  <c r="AD93" i="46"/>
  <c r="AC93" i="46"/>
  <c r="Z93" i="46"/>
  <c r="W93" i="46"/>
  <c r="U93" i="46"/>
  <c r="T93" i="46"/>
  <c r="S93" i="46"/>
  <c r="P93" i="46"/>
  <c r="N93" i="46"/>
  <c r="L93" i="46"/>
  <c r="K93" i="46"/>
  <c r="J93" i="46"/>
  <c r="H93" i="46"/>
  <c r="AA92" i="46"/>
  <c r="AB92" i="46" s="1"/>
  <c r="Y92" i="46"/>
  <c r="R92" i="46"/>
  <c r="AB84" i="46"/>
  <c r="AE84" i="46" s="1"/>
  <c r="Y84" i="46"/>
  <c r="R84" i="46"/>
  <c r="AA83" i="46"/>
  <c r="AB83" i="46" s="1"/>
  <c r="Y83" i="46"/>
  <c r="R83" i="46"/>
  <c r="AA82" i="46"/>
  <c r="AB82" i="46" s="1"/>
  <c r="Y82" i="46"/>
  <c r="R82" i="46"/>
  <c r="AB81" i="46"/>
  <c r="Y81" i="46"/>
  <c r="R81" i="46"/>
  <c r="AB80" i="46"/>
  <c r="Y80" i="46"/>
  <c r="R80" i="46"/>
  <c r="AI79" i="46"/>
  <c r="AB79" i="46"/>
  <c r="Y79" i="46"/>
  <c r="R79" i="46"/>
  <c r="AA78" i="46"/>
  <c r="AB78" i="46" s="1"/>
  <c r="Y78" i="46"/>
  <c r="R78" i="46"/>
  <c r="AD77" i="46"/>
  <c r="AC77" i="46"/>
  <c r="W77" i="46"/>
  <c r="V77" i="46"/>
  <c r="U77" i="46"/>
  <c r="T77" i="46"/>
  <c r="S77" i="46"/>
  <c r="Q77" i="46"/>
  <c r="P77" i="46"/>
  <c r="O77" i="46"/>
  <c r="N77" i="46"/>
  <c r="M77" i="46"/>
  <c r="L77" i="46"/>
  <c r="K77" i="46"/>
  <c r="J77" i="46"/>
  <c r="I77" i="46"/>
  <c r="H77" i="46"/>
  <c r="AA76" i="46"/>
  <c r="AB76" i="46" s="1"/>
  <c r="Y76" i="46"/>
  <c r="R76" i="46"/>
  <c r="AA75" i="46"/>
  <c r="AB75" i="46" s="1"/>
  <c r="Y75" i="46"/>
  <c r="R75" i="46"/>
  <c r="AD74" i="46"/>
  <c r="AC74" i="46"/>
  <c r="Z74" i="46"/>
  <c r="X74" i="46"/>
  <c r="W74" i="46"/>
  <c r="U74" i="46"/>
  <c r="T74" i="46"/>
  <c r="S74" i="46"/>
  <c r="Q74" i="46"/>
  <c r="P74" i="46"/>
  <c r="O74" i="46"/>
  <c r="N74" i="46"/>
  <c r="M74" i="46"/>
  <c r="L74" i="46"/>
  <c r="K74" i="46"/>
  <c r="J74" i="46"/>
  <c r="I74" i="46"/>
  <c r="H74" i="46"/>
  <c r="AA73" i="46"/>
  <c r="AB73" i="46" s="1"/>
  <c r="V73" i="46"/>
  <c r="Y73" i="46" s="1"/>
  <c r="R73" i="46"/>
  <c r="AA72" i="46"/>
  <c r="AB72" i="46" s="1"/>
  <c r="V72" i="46"/>
  <c r="Y72" i="46" s="1"/>
  <c r="R72" i="46"/>
  <c r="AA71" i="46"/>
  <c r="AB71" i="46" s="1"/>
  <c r="V71" i="46"/>
  <c r="Y71" i="46" s="1"/>
  <c r="R71" i="46"/>
  <c r="AA70" i="46"/>
  <c r="AB70" i="46" s="1"/>
  <c r="V70" i="46"/>
  <c r="Y70" i="46" s="1"/>
  <c r="R70" i="46"/>
  <c r="AA69" i="46"/>
  <c r="AB69" i="46" s="1"/>
  <c r="V69" i="46"/>
  <c r="Y69" i="46" s="1"/>
  <c r="R69" i="46"/>
  <c r="AA68" i="46"/>
  <c r="AB68" i="46" s="1"/>
  <c r="V68" i="46"/>
  <c r="Y68" i="46" s="1"/>
  <c r="R68" i="46"/>
  <c r="AA67" i="46"/>
  <c r="AB67" i="46" s="1"/>
  <c r="V67" i="46"/>
  <c r="Y67" i="46" s="1"/>
  <c r="R67" i="46"/>
  <c r="AA66" i="46"/>
  <c r="AB66" i="46" s="1"/>
  <c r="V66" i="46"/>
  <c r="Y66" i="46" s="1"/>
  <c r="R66" i="46"/>
  <c r="AA65" i="46"/>
  <c r="AB65" i="46" s="1"/>
  <c r="V65" i="46"/>
  <c r="Y65" i="46" s="1"/>
  <c r="R65" i="46"/>
  <c r="AA64" i="46"/>
  <c r="AB64" i="46" s="1"/>
  <c r="V64" i="46"/>
  <c r="Y64" i="46" s="1"/>
  <c r="R64" i="46"/>
  <c r="AA63" i="46"/>
  <c r="AB63" i="46" s="1"/>
  <c r="V63" i="46"/>
  <c r="Y63" i="46" s="1"/>
  <c r="R63" i="46"/>
  <c r="AB62" i="46"/>
  <c r="V62" i="46"/>
  <c r="Y62" i="46" s="1"/>
  <c r="R62" i="46"/>
  <c r="AB61" i="46"/>
  <c r="V61" i="46"/>
  <c r="Y61" i="46" s="1"/>
  <c r="R61" i="46"/>
  <c r="AA60" i="46"/>
  <c r="AB60" i="46" s="1"/>
  <c r="V60" i="46"/>
  <c r="Y60" i="46" s="1"/>
  <c r="R60" i="46"/>
  <c r="AI59" i="46"/>
  <c r="X59" i="46"/>
  <c r="AA59" i="46" s="1"/>
  <c r="AB59" i="46" s="1"/>
  <c r="V59" i="46"/>
  <c r="Y59" i="46" s="1"/>
  <c r="R59" i="46"/>
  <c r="AD58" i="46"/>
  <c r="AC58" i="46"/>
  <c r="AB58" i="46"/>
  <c r="W58" i="46"/>
  <c r="U58" i="46"/>
  <c r="T58" i="46"/>
  <c r="S58" i="46"/>
  <c r="Q58" i="46"/>
  <c r="P58" i="46"/>
  <c r="O58" i="46"/>
  <c r="N58" i="46"/>
  <c r="M58" i="46"/>
  <c r="L58" i="46"/>
  <c r="K58" i="46"/>
  <c r="J58" i="46"/>
  <c r="I58" i="46"/>
  <c r="H58" i="46"/>
  <c r="AB56" i="46"/>
  <c r="T56" i="46"/>
  <c r="S56" i="46"/>
  <c r="Q56" i="46"/>
  <c r="R56" i="46" s="1"/>
  <c r="M56" i="46"/>
  <c r="O56" i="46" s="1"/>
  <c r="I56" i="46"/>
  <c r="T55" i="46"/>
  <c r="S55" i="46"/>
  <c r="Q55" i="46"/>
  <c r="M55" i="46"/>
  <c r="O55" i="46" s="1"/>
  <c r="I55" i="46"/>
  <c r="V54" i="46"/>
  <c r="Y54" i="46" s="1"/>
  <c r="R54" i="46"/>
  <c r="AA47" i="46"/>
  <c r="AB47" i="46" s="1"/>
  <c r="V47" i="46"/>
  <c r="Y47" i="46" s="1"/>
  <c r="R47" i="46"/>
  <c r="AA46" i="46"/>
  <c r="AB46" i="46" s="1"/>
  <c r="V46" i="46"/>
  <c r="Y46" i="46" s="1"/>
  <c r="R46" i="46"/>
  <c r="AA45" i="46"/>
  <c r="AB45" i="46" s="1"/>
  <c r="V45" i="46"/>
  <c r="Y45" i="46" s="1"/>
  <c r="R45" i="46"/>
  <c r="AA44" i="46"/>
  <c r="AB44" i="46" s="1"/>
  <c r="V44" i="46"/>
  <c r="Y44" i="46" s="1"/>
  <c r="R44" i="46"/>
  <c r="AA43" i="46"/>
  <c r="AB43" i="46" s="1"/>
  <c r="AE43" i="46" s="1"/>
  <c r="V43" i="46"/>
  <c r="Y43" i="46" s="1"/>
  <c r="R43" i="46"/>
  <c r="AA42" i="46"/>
  <c r="AB42" i="46" s="1"/>
  <c r="AE42" i="46" s="1"/>
  <c r="V42" i="46"/>
  <c r="Y42" i="46" s="1"/>
  <c r="R42" i="46"/>
  <c r="AB41" i="46"/>
  <c r="V41" i="46"/>
  <c r="Y41" i="46" s="1"/>
  <c r="R41" i="46"/>
  <c r="AB40" i="46"/>
  <c r="V40" i="46"/>
  <c r="Y40" i="46" s="1"/>
  <c r="R40" i="46"/>
  <c r="AB39" i="46"/>
  <c r="V39" i="46"/>
  <c r="Y39" i="46" s="1"/>
  <c r="R39" i="46"/>
  <c r="AB38" i="46"/>
  <c r="V38" i="46"/>
  <c r="Y38" i="46" s="1"/>
  <c r="R38" i="46"/>
  <c r="AB37" i="46"/>
  <c r="V37" i="46"/>
  <c r="Y37" i="46" s="1"/>
  <c r="R37" i="46"/>
  <c r="AB36" i="46"/>
  <c r="V36" i="46"/>
  <c r="Y36" i="46" s="1"/>
  <c r="R36" i="46"/>
  <c r="AA35" i="46"/>
  <c r="AB35" i="46" s="1"/>
  <c r="V35" i="46"/>
  <c r="Y35" i="46" s="1"/>
  <c r="R35" i="46"/>
  <c r="AB34" i="46"/>
  <c r="V34" i="46"/>
  <c r="Y34" i="46" s="1"/>
  <c r="R34" i="46"/>
  <c r="AB33" i="46"/>
  <c r="V33" i="46"/>
  <c r="Y33" i="46" s="1"/>
  <c r="R33" i="46"/>
  <c r="AD32" i="46"/>
  <c r="AC32" i="46"/>
  <c r="AB32" i="46"/>
  <c r="X32" i="46"/>
  <c r="W32" i="46"/>
  <c r="U32" i="46"/>
  <c r="T32" i="46"/>
  <c r="S32" i="46"/>
  <c r="Q32" i="46"/>
  <c r="P32" i="46"/>
  <c r="O32" i="46"/>
  <c r="N32" i="46"/>
  <c r="M32" i="46"/>
  <c r="L32" i="46"/>
  <c r="K32" i="46"/>
  <c r="J32" i="46"/>
  <c r="I32" i="46"/>
  <c r="H32" i="46"/>
  <c r="V31" i="46"/>
  <c r="Y31" i="46" s="1"/>
  <c r="Q31" i="46"/>
  <c r="AA31" i="46" s="1"/>
  <c r="AB31" i="46" s="1"/>
  <c r="M31" i="46"/>
  <c r="O31" i="46" s="1"/>
  <c r="I31" i="46"/>
  <c r="V30" i="46"/>
  <c r="Y30" i="46" s="1"/>
  <c r="Q30" i="46"/>
  <c r="AA30" i="46" s="1"/>
  <c r="AB30" i="46" s="1"/>
  <c r="M30" i="46"/>
  <c r="O30" i="46" s="1"/>
  <c r="I30" i="46"/>
  <c r="AA28" i="46"/>
  <c r="AB28" i="46" s="1"/>
  <c r="AE28" i="46" s="1"/>
  <c r="AA27" i="46"/>
  <c r="AB27" i="46" s="1"/>
  <c r="AA26" i="46"/>
  <c r="AB26" i="46" s="1"/>
  <c r="AI25" i="46"/>
  <c r="AB25" i="46"/>
  <c r="V23" i="46"/>
  <c r="Y23" i="46" s="1"/>
  <c r="Q23" i="46"/>
  <c r="AA23" i="46" s="1"/>
  <c r="AB23" i="46" s="1"/>
  <c r="AE23" i="46" s="1"/>
  <c r="M23" i="46"/>
  <c r="O23" i="46" s="1"/>
  <c r="I23" i="46"/>
  <c r="AB22" i="46"/>
  <c r="X22" i="46"/>
  <c r="V22" i="46"/>
  <c r="Y22" i="46" s="1"/>
  <c r="Q22" i="46"/>
  <c r="R22" i="46" s="1"/>
  <c r="M22" i="46"/>
  <c r="O22" i="46" s="1"/>
  <c r="I22" i="46"/>
  <c r="AI21" i="46"/>
  <c r="Z21" i="46"/>
  <c r="X21" i="46"/>
  <c r="V21" i="46"/>
  <c r="Y21" i="46" s="1"/>
  <c r="Q21" i="46"/>
  <c r="R21" i="46" s="1"/>
  <c r="M21" i="46"/>
  <c r="O21" i="46" s="1"/>
  <c r="I21" i="46"/>
  <c r="AD20" i="46"/>
  <c r="AB20" i="46"/>
  <c r="W20" i="46"/>
  <c r="U20" i="46"/>
  <c r="T20" i="46"/>
  <c r="S20" i="46"/>
  <c r="P20" i="46"/>
  <c r="N20" i="46"/>
  <c r="L20" i="46"/>
  <c r="K20" i="46"/>
  <c r="J20" i="46"/>
  <c r="H20" i="46"/>
  <c r="R20" i="46"/>
  <c r="AB19" i="46"/>
  <c r="AE19" i="46" s="1"/>
  <c r="AB18" i="46"/>
  <c r="AB17" i="46"/>
  <c r="AE17" i="46" s="1"/>
  <c r="AB16" i="46"/>
  <c r="AB15" i="46"/>
  <c r="AB14" i="46"/>
  <c r="AD13" i="46"/>
  <c r="AB13" i="46"/>
  <c r="AB12" i="46"/>
  <c r="AE12" i="46" s="1"/>
  <c r="AB10" i="46"/>
  <c r="AE10" i="46" s="1"/>
  <c r="AB9" i="46"/>
  <c r="AE9" i="46" s="1"/>
  <c r="AD8" i="46"/>
  <c r="AB8" i="46"/>
  <c r="V7" i="46"/>
  <c r="Y7" i="46" s="1"/>
  <c r="Q7" i="46"/>
  <c r="AA7" i="46" s="1"/>
  <c r="AB7" i="46" s="1"/>
  <c r="M7" i="46"/>
  <c r="O7" i="46" s="1"/>
  <c r="I7" i="46"/>
  <c r="V6" i="46"/>
  <c r="Y6" i="46" s="1"/>
  <c r="Q6" i="46"/>
  <c r="R6" i="46" s="1"/>
  <c r="M6" i="46"/>
  <c r="I6" i="46"/>
  <c r="R153" i="46" l="1"/>
  <c r="R156" i="46"/>
  <c r="R155" i="46"/>
  <c r="R154" i="46"/>
  <c r="AA55" i="46"/>
  <c r="AB55" i="46" s="1"/>
  <c r="AB21" i="46"/>
  <c r="AE21" i="46" s="1"/>
  <c r="R119" i="46"/>
  <c r="AC134" i="46"/>
  <c r="AA110" i="46"/>
  <c r="AB110" i="46" s="1"/>
  <c r="AB77" i="46"/>
  <c r="Y124" i="46"/>
  <c r="R31" i="46"/>
  <c r="R32" i="46"/>
  <c r="AC129" i="46"/>
  <c r="R7" i="46"/>
  <c r="R99" i="46"/>
  <c r="R116" i="46"/>
  <c r="R74" i="46"/>
  <c r="Y77" i="46"/>
  <c r="X93" i="46"/>
  <c r="AB104" i="46"/>
  <c r="AE104" i="46" s="1"/>
  <c r="R113" i="46"/>
  <c r="R30" i="46"/>
  <c r="V56" i="46"/>
  <c r="Y56" i="46" s="1"/>
  <c r="R124" i="46"/>
  <c r="X20" i="46"/>
  <c r="M20" i="46"/>
  <c r="O20" i="46" s="1"/>
  <c r="AB74" i="46"/>
  <c r="AB98" i="46"/>
  <c r="AE98" i="46" s="1"/>
  <c r="AB102" i="46"/>
  <c r="AE102" i="46" s="1"/>
  <c r="R121" i="46"/>
  <c r="V58" i="46"/>
  <c r="Y74" i="46"/>
  <c r="R77" i="46"/>
  <c r="Q93" i="46"/>
  <c r="AA118" i="46"/>
  <c r="AB118" i="46" s="1"/>
  <c r="I93" i="46"/>
  <c r="R23" i="46"/>
  <c r="V55" i="46"/>
  <c r="Y55" i="46" s="1"/>
  <c r="V74" i="46"/>
  <c r="V93" i="46"/>
  <c r="R108" i="46"/>
  <c r="V20" i="46"/>
  <c r="Y20" i="46" s="1"/>
  <c r="AB94" i="46"/>
  <c r="R58" i="46"/>
  <c r="R111" i="46"/>
  <c r="R115" i="46"/>
  <c r="Y32" i="46"/>
  <c r="O93" i="46"/>
  <c r="Y58" i="46"/>
  <c r="AA6" i="46"/>
  <c r="R55" i="46"/>
  <c r="M93" i="46"/>
  <c r="Y94" i="46"/>
  <c r="Y93" i="46" s="1"/>
  <c r="R95" i="46"/>
  <c r="AB97" i="46"/>
  <c r="AE97" i="46" s="1"/>
  <c r="AB103" i="46"/>
  <c r="AE103" i="46" s="1"/>
  <c r="R105" i="46"/>
  <c r="AA109" i="46"/>
  <c r="AB109" i="46" s="1"/>
  <c r="R112" i="46"/>
  <c r="AA117" i="46"/>
  <c r="AB117" i="46" s="1"/>
  <c r="R120" i="46"/>
  <c r="I20" i="46"/>
  <c r="R96" i="46"/>
  <c r="R100" i="46"/>
  <c r="R106" i="46"/>
  <c r="R114" i="46"/>
  <c r="R122" i="46"/>
  <c r="O6" i="46"/>
  <c r="V32" i="46"/>
  <c r="AB95" i="46"/>
  <c r="AE95" i="46" s="1"/>
  <c r="R107" i="46"/>
  <c r="AA11" i="41" l="1"/>
  <c r="AB93" i="46"/>
  <c r="R93" i="46"/>
  <c r="AB6" i="46"/>
  <c r="F16" i="7" l="1"/>
  <c r="AN12" i="19"/>
  <c r="G12" i="19"/>
  <c r="F12" i="19"/>
  <c r="E12" i="19"/>
  <c r="AJ12" i="19"/>
  <c r="AG12" i="19"/>
  <c r="AF12" i="19"/>
  <c r="AE12" i="19"/>
  <c r="AD12" i="19"/>
  <c r="AC12" i="19"/>
  <c r="Z12" i="19"/>
  <c r="X12" i="19"/>
  <c r="W12" i="19"/>
  <c r="U12" i="19"/>
  <c r="T12" i="19"/>
  <c r="S12" i="19"/>
  <c r="P12" i="19"/>
  <c r="N12" i="19"/>
  <c r="L12" i="19"/>
  <c r="K12" i="19"/>
  <c r="H12" i="19"/>
  <c r="A7" i="19"/>
  <c r="A8" i="19" s="1"/>
  <c r="A9" i="19" s="1"/>
  <c r="A10" i="19" s="1"/>
  <c r="A11" i="19" s="1"/>
  <c r="AL8" i="2"/>
  <c r="AV5" i="2"/>
  <c r="AW7" i="2"/>
  <c r="AW8" i="2"/>
  <c r="AW9" i="2"/>
  <c r="AW26" i="2" s="1"/>
  <c r="AW5" i="2" s="1"/>
  <c r="AW10" i="2"/>
  <c r="AW11" i="2"/>
  <c r="AW12" i="2"/>
  <c r="AW13" i="2"/>
  <c r="AW14" i="2"/>
  <c r="AW15" i="2"/>
  <c r="AW16" i="2"/>
  <c r="AW17" i="2"/>
  <c r="AW18" i="2"/>
  <c r="AW19" i="2"/>
  <c r="AW20" i="2"/>
  <c r="AW21" i="2"/>
  <c r="AW22" i="2"/>
  <c r="AW23" i="2"/>
  <c r="AW24" i="2"/>
  <c r="AW25" i="2"/>
  <c r="AV26" i="2"/>
  <c r="F10" i="34" l="1"/>
  <c r="V5" i="34"/>
  <c r="I97" i="1"/>
  <c r="H98" i="1"/>
  <c r="H97" i="1"/>
  <c r="G100" i="1"/>
  <c r="G99" i="1"/>
  <c r="AS20" i="7" l="1"/>
  <c r="AG20" i="7"/>
  <c r="AJ20" i="7" s="1"/>
  <c r="Z20" i="7"/>
  <c r="AH20" i="7" s="1"/>
  <c r="AL20" i="7" s="1"/>
  <c r="AT20" i="7" l="1"/>
  <c r="AU20" i="7" s="1"/>
  <c r="AA20" i="7"/>
  <c r="AK20" i="7"/>
  <c r="AW58" i="1" l="1"/>
  <c r="AW28" i="1"/>
  <c r="AW94" i="1"/>
  <c r="AW93" i="1"/>
  <c r="AR10" i="7" l="1"/>
  <c r="AS10" i="7" s="1"/>
  <c r="AU86" i="1"/>
  <c r="AJ86" i="1"/>
  <c r="AM86" i="1" s="1"/>
  <c r="X86" i="1"/>
  <c r="AA86" i="1" s="1"/>
  <c r="O86" i="1"/>
  <c r="Q86" i="1" s="1"/>
  <c r="R86" i="1" s="1"/>
  <c r="S86" i="1" s="1"/>
  <c r="K86" i="1"/>
  <c r="AU87" i="1"/>
  <c r="AK87" i="1" s="1"/>
  <c r="AO87" i="1" s="1"/>
  <c r="AJ87" i="1"/>
  <c r="AM87" i="1" s="1"/>
  <c r="AN87" i="1" s="1"/>
  <c r="AD87" i="1"/>
  <c r="W10" i="44"/>
  <c r="O10" i="44"/>
  <c r="N10" i="44"/>
  <c r="Q10" i="44" s="1"/>
  <c r="R10" i="44" s="1"/>
  <c r="S10" i="44" s="1"/>
  <c r="J10" i="44"/>
  <c r="V8" i="44"/>
  <c r="W8" i="44" s="1"/>
  <c r="O8" i="44" s="1"/>
  <c r="S8" i="44" s="1"/>
  <c r="N8" i="44"/>
  <c r="Q8" i="44" s="1"/>
  <c r="R8" i="44" s="1"/>
  <c r="J8" i="44"/>
  <c r="AS6" i="7"/>
  <c r="AS7" i="7"/>
  <c r="AS8" i="7"/>
  <c r="AS9" i="7"/>
  <c r="AS11" i="7"/>
  <c r="AS12" i="7"/>
  <c r="AS13" i="7"/>
  <c r="AS14" i="7"/>
  <c r="AS15" i="7"/>
  <c r="AS16" i="7"/>
  <c r="AS17" i="7"/>
  <c r="AS18" i="7"/>
  <c r="AS19" i="7"/>
  <c r="AT19" i="7" s="1"/>
  <c r="AU19" i="7" s="1"/>
  <c r="AS5" i="7"/>
  <c r="AB13" i="44"/>
  <c r="AA13" i="44"/>
  <c r="Q13" i="44"/>
  <c r="R13" i="44" s="1"/>
  <c r="P13" i="44"/>
  <c r="P12" i="44"/>
  <c r="Q12" i="44" s="1"/>
  <c r="R12" i="44" s="1"/>
  <c r="J13" i="44"/>
  <c r="J12" i="44"/>
  <c r="AU85" i="1"/>
  <c r="AK85" i="1" s="1"/>
  <c r="AO85" i="1" s="1"/>
  <c r="AJ85" i="1"/>
  <c r="AM85" i="1" s="1"/>
  <c r="AN85" i="1" s="1"/>
  <c r="AD85" i="1"/>
  <c r="K5" i="35"/>
  <c r="AH19" i="7" l="1"/>
  <c r="AL19" i="7" s="1"/>
  <c r="AC86" i="1"/>
  <c r="T86" i="1"/>
  <c r="AA9" i="44"/>
  <c r="AB9" i="44" s="1"/>
  <c r="AC9" i="44" s="1"/>
  <c r="N9" i="44"/>
  <c r="Q9" i="44" s="1"/>
  <c r="R9" i="44" s="1"/>
  <c r="J9" i="44"/>
  <c r="AA6" i="44"/>
  <c r="AB6" i="44" s="1"/>
  <c r="AC6" i="44" s="1"/>
  <c r="N6" i="44"/>
  <c r="P6" i="44" s="1"/>
  <c r="Q6" i="44" s="1"/>
  <c r="R6" i="44" s="1"/>
  <c r="J6" i="44"/>
  <c r="V7" i="35"/>
  <c r="AL8" i="38"/>
  <c r="AL7" i="38"/>
  <c r="AL6" i="38"/>
  <c r="AL5" i="38"/>
  <c r="AL9" i="38"/>
  <c r="AA9" i="38" s="1"/>
  <c r="AE9" i="38" s="1"/>
  <c r="AM9" i="38" l="1"/>
  <c r="AN9" i="38" s="1"/>
  <c r="AN86" i="1"/>
  <c r="AD86" i="1"/>
  <c r="AK86" i="1"/>
  <c r="AO86" i="1" s="1"/>
  <c r="AT94" i="1" l="1"/>
  <c r="V10" i="34"/>
  <c r="AT93" i="1" s="1"/>
  <c r="AL19" i="2"/>
  <c r="W6" i="35"/>
  <c r="O6" i="35" s="1"/>
  <c r="W5" i="35"/>
  <c r="W7" i="35" l="1"/>
  <c r="AU94" i="1" s="1"/>
  <c r="O5" i="35"/>
  <c r="AU95" i="1"/>
  <c r="W6" i="34"/>
  <c r="O6" i="34" s="1"/>
  <c r="W7" i="34"/>
  <c r="O7" i="34" s="1"/>
  <c r="W9" i="34"/>
  <c r="O9" i="34" s="1"/>
  <c r="H20" i="1"/>
  <c r="H99" i="1" s="1"/>
  <c r="AU84" i="1"/>
  <c r="AK84" i="1" s="1"/>
  <c r="AO84" i="1" s="1"/>
  <c r="AU83" i="1"/>
  <c r="AK83" i="1" s="1"/>
  <c r="AO83" i="1" s="1"/>
  <c r="AU82" i="1"/>
  <c r="AK82" i="1" s="1"/>
  <c r="AO82" i="1" s="1"/>
  <c r="AU81" i="1"/>
  <c r="AK81" i="1" s="1"/>
  <c r="AO81" i="1" s="1"/>
  <c r="AU80" i="1"/>
  <c r="AK80" i="1" s="1"/>
  <c r="AO80" i="1" s="1"/>
  <c r="AU79" i="1"/>
  <c r="AK79" i="1" s="1"/>
  <c r="AO79" i="1" s="1"/>
  <c r="AU78" i="1"/>
  <c r="AK78" i="1" s="1"/>
  <c r="AO78" i="1" s="1"/>
  <c r="AU77" i="1"/>
  <c r="AK77" i="1" s="1"/>
  <c r="AO77" i="1" s="1"/>
  <c r="AU76" i="1"/>
  <c r="AK76" i="1" s="1"/>
  <c r="AO76" i="1" s="1"/>
  <c r="AU75" i="1"/>
  <c r="AK75" i="1" s="1"/>
  <c r="AO75" i="1" s="1"/>
  <c r="AU74" i="1"/>
  <c r="AK74" i="1" s="1"/>
  <c r="AO74" i="1" s="1"/>
  <c r="AU73" i="1"/>
  <c r="AK73" i="1" s="1"/>
  <c r="AO73" i="1" s="1"/>
  <c r="AU72" i="1"/>
  <c r="AK72" i="1" s="1"/>
  <c r="AO72" i="1" s="1"/>
  <c r="AU71" i="1"/>
  <c r="AK71" i="1" s="1"/>
  <c r="AO71" i="1" s="1"/>
  <c r="AU70" i="1"/>
  <c r="AU69" i="1"/>
  <c r="AU68" i="1"/>
  <c r="AU67" i="1"/>
  <c r="AU66" i="1"/>
  <c r="AU65" i="1"/>
  <c r="AU64" i="1"/>
  <c r="AU63" i="1"/>
  <c r="AU62" i="1"/>
  <c r="AU61" i="1"/>
  <c r="AU60" i="1"/>
  <c r="AU59" i="1"/>
  <c r="AU58" i="1"/>
  <c r="AU57" i="1"/>
  <c r="AU56" i="1"/>
  <c r="AU55" i="1"/>
  <c r="AU54" i="1"/>
  <c r="AU53" i="1"/>
  <c r="AU52" i="1"/>
  <c r="AK52" i="1" s="1"/>
  <c r="AO52" i="1" s="1"/>
  <c r="AU51" i="1"/>
  <c r="AK51" i="1" s="1"/>
  <c r="AO51" i="1" s="1"/>
  <c r="AU50" i="1"/>
  <c r="AK50" i="1" s="1"/>
  <c r="AO50" i="1" s="1"/>
  <c r="AU49" i="1"/>
  <c r="AU48" i="1"/>
  <c r="AU47" i="1"/>
  <c r="AU46" i="1"/>
  <c r="AU45" i="1"/>
  <c r="AU44" i="1"/>
  <c r="AU43" i="1"/>
  <c r="AU42" i="1"/>
  <c r="AU41" i="1"/>
  <c r="AU40" i="1"/>
  <c r="AU39" i="1"/>
  <c r="AU38" i="1"/>
  <c r="AU37" i="1"/>
  <c r="AU36" i="1"/>
  <c r="AU35" i="1"/>
  <c r="AU34" i="1"/>
  <c r="AU33" i="1"/>
  <c r="AU32" i="1"/>
  <c r="AU31" i="1"/>
  <c r="AU30" i="1"/>
  <c r="AU29" i="1"/>
  <c r="AU28" i="1"/>
  <c r="AU27" i="1"/>
  <c r="AU26" i="1"/>
  <c r="AK26" i="1" s="1"/>
  <c r="AO26" i="1" s="1"/>
  <c r="AU25" i="1"/>
  <c r="AK25" i="1" s="1"/>
  <c r="AO25" i="1" s="1"/>
  <c r="AU24" i="1"/>
  <c r="AU23" i="1"/>
  <c r="AU22" i="1"/>
  <c r="AU21" i="1"/>
  <c r="AU20" i="1"/>
  <c r="AU19" i="1"/>
  <c r="AU18" i="1"/>
  <c r="AU17" i="1"/>
  <c r="AU16" i="1"/>
  <c r="AU15" i="1"/>
  <c r="AU14" i="1"/>
  <c r="AU13" i="1"/>
  <c r="AU12" i="1"/>
  <c r="AU11" i="1"/>
  <c r="AU10" i="1"/>
  <c r="AK10" i="1" s="1"/>
  <c r="AO10" i="1" s="1"/>
  <c r="AP10" i="1" s="1"/>
  <c r="AU9" i="1"/>
  <c r="AU8" i="1"/>
  <c r="AU7" i="1"/>
  <c r="AU6" i="1"/>
  <c r="O5" i="34" l="1"/>
  <c r="S5" i="35"/>
  <c r="O7" i="35"/>
  <c r="AK94" i="1" s="1"/>
  <c r="W5" i="34"/>
  <c r="W10" i="34" s="1"/>
  <c r="AU93" i="1" s="1"/>
  <c r="F17" i="41"/>
  <c r="F18" i="41" s="1"/>
  <c r="R20" i="43"/>
  <c r="Q20" i="43"/>
  <c r="P20" i="43"/>
  <c r="O20" i="43"/>
  <c r="N20" i="43"/>
  <c r="M20" i="43"/>
  <c r="L20" i="43"/>
  <c r="K20" i="43"/>
  <c r="J20" i="43"/>
  <c r="F20" i="43"/>
  <c r="Z19" i="43"/>
  <c r="Z20" i="43" s="1"/>
  <c r="Y19" i="43"/>
  <c r="Y20" i="43" s="1"/>
  <c r="W19" i="43"/>
  <c r="W20" i="43" s="1"/>
  <c r="V19" i="43"/>
  <c r="V20" i="43" s="1"/>
  <c r="U19" i="43"/>
  <c r="U20" i="43" s="1"/>
  <c r="T19" i="43"/>
  <c r="T20" i="43" s="1"/>
  <c r="S19" i="43"/>
  <c r="S20" i="43" s="1"/>
  <c r="AA17" i="43"/>
  <c r="Y17" i="43"/>
  <c r="X17" i="43"/>
  <c r="W17" i="43"/>
  <c r="V17" i="43"/>
  <c r="U17" i="43"/>
  <c r="R17" i="43"/>
  <c r="Q17" i="43"/>
  <c r="P17" i="43"/>
  <c r="O17" i="43"/>
  <c r="N17" i="43"/>
  <c r="M17" i="43"/>
  <c r="L17" i="43"/>
  <c r="K17" i="43"/>
  <c r="J17" i="43"/>
  <c r="F17" i="43"/>
  <c r="Z16" i="43"/>
  <c r="Z17" i="43" s="1"/>
  <c r="S16" i="43"/>
  <c r="S17" i="43" s="1"/>
  <c r="F14" i="43"/>
  <c r="Z13" i="43"/>
  <c r="Z14" i="43" s="1"/>
  <c r="Y13" i="43"/>
  <c r="Y14" i="43" s="1"/>
  <c r="W13" i="43"/>
  <c r="W14" i="43" s="1"/>
  <c r="V13" i="43"/>
  <c r="V14" i="43" s="1"/>
  <c r="U13" i="43"/>
  <c r="U14" i="43" s="1"/>
  <c r="S13" i="43"/>
  <c r="S14" i="43" s="1"/>
  <c r="R13" i="43"/>
  <c r="R14" i="43" s="1"/>
  <c r="Q13" i="43"/>
  <c r="Q14" i="43" s="1"/>
  <c r="P13" i="43"/>
  <c r="P14" i="43" s="1"/>
  <c r="O13" i="43"/>
  <c r="O14" i="43" s="1"/>
  <c r="N13" i="43"/>
  <c r="N14" i="43" s="1"/>
  <c r="M13" i="43"/>
  <c r="M14" i="43" s="1"/>
  <c r="L13" i="43"/>
  <c r="L14" i="43" s="1"/>
  <c r="K13" i="43"/>
  <c r="K14" i="43" s="1"/>
  <c r="J13" i="43"/>
  <c r="J14" i="43" s="1"/>
  <c r="O10" i="43"/>
  <c r="F10" i="43"/>
  <c r="Z9" i="43"/>
  <c r="Z10" i="43" s="1"/>
  <c r="Y9" i="43"/>
  <c r="Y10" i="43" s="1"/>
  <c r="W9" i="43"/>
  <c r="W10" i="43" s="1"/>
  <c r="V9" i="43"/>
  <c r="V10" i="43" s="1"/>
  <c r="U9" i="43"/>
  <c r="U10" i="43" s="1"/>
  <c r="S9" i="43"/>
  <c r="S10" i="43" s="1"/>
  <c r="R9" i="43"/>
  <c r="R10" i="43" s="1"/>
  <c r="Q9" i="43"/>
  <c r="Q10" i="43" s="1"/>
  <c r="P9" i="43"/>
  <c r="P10" i="43" s="1"/>
  <c r="O9" i="43"/>
  <c r="N9" i="43"/>
  <c r="N10" i="43" s="1"/>
  <c r="M9" i="43"/>
  <c r="M10" i="43" s="1"/>
  <c r="L9" i="43"/>
  <c r="L10" i="43" s="1"/>
  <c r="K9" i="43"/>
  <c r="K10" i="43" s="1"/>
  <c r="J9" i="43"/>
  <c r="J10" i="43" s="1"/>
  <c r="F8" i="43"/>
  <c r="F11" i="43" s="1"/>
  <c r="Z7" i="43"/>
  <c r="Y7" i="43"/>
  <c r="W7" i="43"/>
  <c r="V7" i="43"/>
  <c r="U7" i="43"/>
  <c r="S7" i="43"/>
  <c r="R7" i="43"/>
  <c r="Q7" i="43"/>
  <c r="P7" i="43"/>
  <c r="O7" i="43"/>
  <c r="N7" i="43"/>
  <c r="M7" i="43"/>
  <c r="L7" i="43"/>
  <c r="K7" i="43"/>
  <c r="J7" i="43"/>
  <c r="Z6" i="43"/>
  <c r="Z8" i="43" s="1"/>
  <c r="Y6" i="43"/>
  <c r="Y8" i="43" s="1"/>
  <c r="W6" i="43"/>
  <c r="W8" i="43" s="1"/>
  <c r="V6" i="43"/>
  <c r="V8" i="43" s="1"/>
  <c r="U6" i="43"/>
  <c r="U8" i="43" s="1"/>
  <c r="S6" i="43"/>
  <c r="S8" i="43" s="1"/>
  <c r="R6" i="43"/>
  <c r="R8" i="43" s="1"/>
  <c r="R11" i="43" s="1"/>
  <c r="Q6" i="43"/>
  <c r="Q8" i="43" s="1"/>
  <c r="P6" i="43"/>
  <c r="P8" i="43" s="1"/>
  <c r="P11" i="43" s="1"/>
  <c r="O6" i="43"/>
  <c r="O8" i="43" s="1"/>
  <c r="N6" i="43"/>
  <c r="N8" i="43" s="1"/>
  <c r="N11" i="43" s="1"/>
  <c r="M6" i="43"/>
  <c r="M8" i="43" s="1"/>
  <c r="L6" i="43"/>
  <c r="L8" i="43" s="1"/>
  <c r="K6" i="43"/>
  <c r="K8" i="43" s="1"/>
  <c r="J6" i="43"/>
  <c r="J8" i="43" s="1"/>
  <c r="J11" i="43" s="1"/>
  <c r="Q20" i="42"/>
  <c r="P20" i="42"/>
  <c r="O20" i="42"/>
  <c r="N20" i="42"/>
  <c r="M20" i="42"/>
  <c r="L20" i="42"/>
  <c r="K20" i="42"/>
  <c r="J20" i="42"/>
  <c r="I20" i="42"/>
  <c r="Y19" i="42"/>
  <c r="Y20" i="42" s="1"/>
  <c r="X19" i="42"/>
  <c r="X20" i="42" s="1"/>
  <c r="V19" i="42"/>
  <c r="V20" i="42" s="1"/>
  <c r="U19" i="42"/>
  <c r="U20" i="42" s="1"/>
  <c r="T19" i="42"/>
  <c r="S19" i="42"/>
  <c r="S20" i="42" s="1"/>
  <c r="R19" i="42"/>
  <c r="R20" i="42" s="1"/>
  <c r="Z17" i="42"/>
  <c r="X17" i="42"/>
  <c r="W17" i="42"/>
  <c r="V17" i="42"/>
  <c r="U17" i="42"/>
  <c r="T17" i="42"/>
  <c r="Q17" i="42"/>
  <c r="P17" i="42"/>
  <c r="O17" i="42"/>
  <c r="N17" i="42"/>
  <c r="M17" i="42"/>
  <c r="L17" i="42"/>
  <c r="K17" i="42"/>
  <c r="J17" i="42"/>
  <c r="I17" i="42"/>
  <c r="Y16" i="42"/>
  <c r="Y17" i="42" s="1"/>
  <c r="R16" i="42"/>
  <c r="R17" i="42" s="1"/>
  <c r="Y13" i="42"/>
  <c r="Y14" i="42" s="1"/>
  <c r="X13" i="42"/>
  <c r="X14" i="42" s="1"/>
  <c r="V13" i="42"/>
  <c r="V14" i="42" s="1"/>
  <c r="U13" i="42"/>
  <c r="U14" i="42" s="1"/>
  <c r="T13" i="42"/>
  <c r="R13" i="42"/>
  <c r="R14" i="42" s="1"/>
  <c r="Q13" i="42"/>
  <c r="Q14" i="42" s="1"/>
  <c r="P13" i="42"/>
  <c r="P14" i="42" s="1"/>
  <c r="O13" i="42"/>
  <c r="O14" i="42" s="1"/>
  <c r="N13" i="42"/>
  <c r="N14" i="42" s="1"/>
  <c r="M13" i="42"/>
  <c r="M14" i="42" s="1"/>
  <c r="L13" i="42"/>
  <c r="L14" i="42" s="1"/>
  <c r="K13" i="42"/>
  <c r="K14" i="42" s="1"/>
  <c r="J13" i="42"/>
  <c r="J14" i="42" s="1"/>
  <c r="I13" i="42"/>
  <c r="I14" i="42" s="1"/>
  <c r="Y9" i="42"/>
  <c r="Y10" i="42" s="1"/>
  <c r="X9" i="42"/>
  <c r="X10" i="42" s="1"/>
  <c r="V9" i="42"/>
  <c r="V10" i="42" s="1"/>
  <c r="U9" i="42"/>
  <c r="U10" i="42" s="1"/>
  <c r="T9" i="42"/>
  <c r="R9" i="42"/>
  <c r="R10" i="42" s="1"/>
  <c r="Q9" i="42"/>
  <c r="Q10" i="42" s="1"/>
  <c r="P9" i="42"/>
  <c r="P10" i="42" s="1"/>
  <c r="O9" i="42"/>
  <c r="O10" i="42" s="1"/>
  <c r="N9" i="42"/>
  <c r="N10" i="42" s="1"/>
  <c r="M9" i="42"/>
  <c r="M10" i="42" s="1"/>
  <c r="L9" i="42"/>
  <c r="L10" i="42" s="1"/>
  <c r="K9" i="42"/>
  <c r="K10" i="42" s="1"/>
  <c r="J9" i="42"/>
  <c r="J10" i="42" s="1"/>
  <c r="I9" i="42"/>
  <c r="I10" i="42" s="1"/>
  <c r="Y7" i="42"/>
  <c r="X7" i="42"/>
  <c r="V7" i="42"/>
  <c r="U7" i="42"/>
  <c r="T7" i="42"/>
  <c r="R7" i="42"/>
  <c r="Q7" i="42"/>
  <c r="P7" i="42"/>
  <c r="O7" i="42"/>
  <c r="N7" i="42"/>
  <c r="M7" i="42"/>
  <c r="L7" i="42"/>
  <c r="K7" i="42"/>
  <c r="J7" i="42"/>
  <c r="I7" i="42"/>
  <c r="Y6" i="42"/>
  <c r="Y8" i="42" s="1"/>
  <c r="Y11" i="42" s="1"/>
  <c r="X6" i="42"/>
  <c r="X8" i="42" s="1"/>
  <c r="X11" i="42" s="1"/>
  <c r="X21" i="42" s="1"/>
  <c r="V6" i="42"/>
  <c r="V8" i="42" s="1"/>
  <c r="V11" i="42" s="1"/>
  <c r="U6" i="42"/>
  <c r="U8" i="42" s="1"/>
  <c r="T6" i="42"/>
  <c r="R6" i="42"/>
  <c r="R8" i="42" s="1"/>
  <c r="R11" i="42" s="1"/>
  <c r="Q6" i="42"/>
  <c r="Q8" i="42" s="1"/>
  <c r="P6" i="42"/>
  <c r="P8" i="42" s="1"/>
  <c r="P11" i="42" s="1"/>
  <c r="P21" i="42" s="1"/>
  <c r="O6" i="42"/>
  <c r="O8" i="42" s="1"/>
  <c r="O11" i="42" s="1"/>
  <c r="N6" i="42"/>
  <c r="N8" i="42" s="1"/>
  <c r="N11" i="42" s="1"/>
  <c r="N21" i="42" s="1"/>
  <c r="M6" i="42"/>
  <c r="M8" i="42" s="1"/>
  <c r="M11" i="42" s="1"/>
  <c r="L6" i="42"/>
  <c r="L8" i="42" s="1"/>
  <c r="L11" i="42" s="1"/>
  <c r="L21" i="42" s="1"/>
  <c r="K6" i="42"/>
  <c r="K8" i="42" s="1"/>
  <c r="K11" i="42" s="1"/>
  <c r="J6" i="42"/>
  <c r="J8" i="42" s="1"/>
  <c r="J11" i="42" s="1"/>
  <c r="I6" i="42"/>
  <c r="I8" i="42" s="1"/>
  <c r="Q18" i="41"/>
  <c r="P18" i="41"/>
  <c r="O18" i="41"/>
  <c r="N18" i="41"/>
  <c r="M18" i="41"/>
  <c r="L18" i="41"/>
  <c r="K18" i="41"/>
  <c r="J18" i="41"/>
  <c r="I18" i="41"/>
  <c r="Y17" i="41"/>
  <c r="Y18" i="41" s="1"/>
  <c r="X17" i="41"/>
  <c r="X18" i="41" s="1"/>
  <c r="V17" i="41"/>
  <c r="V18" i="41" s="1"/>
  <c r="U17" i="41"/>
  <c r="U18" i="41" s="1"/>
  <c r="T17" i="41"/>
  <c r="S17" i="41"/>
  <c r="S18" i="41" s="1"/>
  <c r="R17" i="41"/>
  <c r="R18" i="41" s="1"/>
  <c r="Z15" i="41"/>
  <c r="X15" i="41"/>
  <c r="W15" i="41"/>
  <c r="V15" i="41"/>
  <c r="U15" i="41"/>
  <c r="T15" i="41"/>
  <c r="Q15" i="41"/>
  <c r="P15" i="41"/>
  <c r="O15" i="41"/>
  <c r="N15" i="41"/>
  <c r="M15" i="41"/>
  <c r="L15" i="41"/>
  <c r="K15" i="41"/>
  <c r="J15" i="41"/>
  <c r="I15" i="41"/>
  <c r="Y14" i="41"/>
  <c r="Y15" i="41" s="1"/>
  <c r="R14" i="41"/>
  <c r="R15" i="41" s="1"/>
  <c r="Y11" i="41"/>
  <c r="Y12" i="41" s="1"/>
  <c r="X11" i="41"/>
  <c r="X12" i="41" s="1"/>
  <c r="V11" i="41"/>
  <c r="V12" i="41" s="1"/>
  <c r="U11" i="41"/>
  <c r="U12" i="41" s="1"/>
  <c r="T11" i="41"/>
  <c r="R11" i="41"/>
  <c r="R12" i="41" s="1"/>
  <c r="Q11" i="41"/>
  <c r="Q12" i="41" s="1"/>
  <c r="P11" i="41"/>
  <c r="P12" i="41" s="1"/>
  <c r="O11" i="41"/>
  <c r="O12" i="41" s="1"/>
  <c r="N11" i="41"/>
  <c r="N12" i="41" s="1"/>
  <c r="M11" i="41"/>
  <c r="M12" i="41" s="1"/>
  <c r="L11" i="41"/>
  <c r="L12" i="41" s="1"/>
  <c r="K11" i="41"/>
  <c r="K12" i="41" s="1"/>
  <c r="J11" i="41"/>
  <c r="J12" i="41" s="1"/>
  <c r="I11" i="41"/>
  <c r="I12" i="41" s="1"/>
  <c r="Y8" i="41"/>
  <c r="X8" i="41"/>
  <c r="V8" i="41"/>
  <c r="U8" i="41"/>
  <c r="T8" i="41"/>
  <c r="R8" i="41"/>
  <c r="Q8" i="41"/>
  <c r="P8" i="41"/>
  <c r="O8" i="41"/>
  <c r="N8" i="41"/>
  <c r="M8" i="41"/>
  <c r="L8" i="41"/>
  <c r="K8" i="41"/>
  <c r="J8" i="41"/>
  <c r="I8" i="41"/>
  <c r="Y7" i="41"/>
  <c r="X7" i="41"/>
  <c r="V7" i="41"/>
  <c r="U7" i="41"/>
  <c r="T7" i="41"/>
  <c r="R7" i="41"/>
  <c r="Q7" i="41"/>
  <c r="P7" i="41"/>
  <c r="O7" i="41"/>
  <c r="N7" i="41"/>
  <c r="M7" i="41"/>
  <c r="L7" i="41"/>
  <c r="K7" i="41"/>
  <c r="J7" i="41"/>
  <c r="I7" i="41"/>
  <c r="Y6" i="41"/>
  <c r="Y9" i="41" s="1"/>
  <c r="X6" i="41"/>
  <c r="X9" i="41" s="1"/>
  <c r="V6" i="41"/>
  <c r="V9" i="41" s="1"/>
  <c r="V19" i="41" s="1"/>
  <c r="U6" i="41"/>
  <c r="U9" i="41" s="1"/>
  <c r="U19" i="41" s="1"/>
  <c r="T6" i="41"/>
  <c r="R6" i="41"/>
  <c r="R9" i="41" s="1"/>
  <c r="Q6" i="41"/>
  <c r="Q9" i="41" s="1"/>
  <c r="Q19" i="41" s="1"/>
  <c r="P6" i="41"/>
  <c r="P9" i="41" s="1"/>
  <c r="O6" i="41"/>
  <c r="O9" i="41" s="1"/>
  <c r="N6" i="41"/>
  <c r="N9" i="41" s="1"/>
  <c r="M6" i="41"/>
  <c r="M9" i="41" s="1"/>
  <c r="M19" i="41" s="1"/>
  <c r="L6" i="41"/>
  <c r="L9" i="41" s="1"/>
  <c r="L19" i="41" s="1"/>
  <c r="K6" i="41"/>
  <c r="K9" i="41" s="1"/>
  <c r="K19" i="41" s="1"/>
  <c r="J6" i="41"/>
  <c r="J9" i="41" s="1"/>
  <c r="J19" i="41" s="1"/>
  <c r="I6" i="41"/>
  <c r="I9" i="41" s="1"/>
  <c r="I19" i="41" s="1"/>
  <c r="U11" i="42" l="1"/>
  <c r="U21" i="42" s="1"/>
  <c r="N19" i="41"/>
  <c r="X19" i="41"/>
  <c r="L11" i="43"/>
  <c r="O19" i="41"/>
  <c r="Y19" i="41"/>
  <c r="I11" i="42"/>
  <c r="I21" i="42" s="1"/>
  <c r="Q11" i="42"/>
  <c r="Q21" i="42" s="1"/>
  <c r="M11" i="43"/>
  <c r="M21" i="43" s="1"/>
  <c r="K11" i="43"/>
  <c r="P19" i="41"/>
  <c r="J21" i="42"/>
  <c r="R21" i="42"/>
  <c r="O11" i="43"/>
  <c r="R19" i="41"/>
  <c r="Q11" i="43"/>
  <c r="Q21" i="43" s="1"/>
  <c r="F21" i="43"/>
  <c r="W13" i="42"/>
  <c r="W19" i="42"/>
  <c r="O10" i="34"/>
  <c r="AK93" i="1" s="1"/>
  <c r="K21" i="43"/>
  <c r="O21" i="43"/>
  <c r="W11" i="41"/>
  <c r="Z11" i="41" s="1"/>
  <c r="Z12" i="41" s="1"/>
  <c r="W17" i="41"/>
  <c r="W18" i="41" s="1"/>
  <c r="V11" i="43"/>
  <c r="V21" i="43" s="1"/>
  <c r="G19" i="43"/>
  <c r="G20" i="43" s="1"/>
  <c r="F19" i="42"/>
  <c r="F20" i="42" s="1"/>
  <c r="W6" i="41"/>
  <c r="W9" i="41" s="1"/>
  <c r="M21" i="42"/>
  <c r="V21" i="42"/>
  <c r="W7" i="42"/>
  <c r="Z7" i="42" s="1"/>
  <c r="L21" i="43"/>
  <c r="P21" i="43"/>
  <c r="U11" i="43"/>
  <c r="U21" i="43" s="1"/>
  <c r="Z11" i="43"/>
  <c r="Z21" i="43" s="1"/>
  <c r="S11" i="43"/>
  <c r="S21" i="43" s="1"/>
  <c r="Y11" i="43"/>
  <c r="Y21" i="43" s="1"/>
  <c r="W7" i="41"/>
  <c r="Z7" i="41" s="1"/>
  <c r="W8" i="41"/>
  <c r="Z8" i="41" s="1"/>
  <c r="K21" i="42"/>
  <c r="O21" i="42"/>
  <c r="W6" i="42"/>
  <c r="W8" i="42" s="1"/>
  <c r="Y21" i="42"/>
  <c r="W9" i="42"/>
  <c r="Z9" i="42" s="1"/>
  <c r="Z10" i="42" s="1"/>
  <c r="J21" i="43"/>
  <c r="N21" i="43"/>
  <c r="R21" i="43"/>
  <c r="W11" i="43"/>
  <c r="W21" i="43" s="1"/>
  <c r="X7" i="43"/>
  <c r="AA7" i="43" s="1"/>
  <c r="Z6" i="42"/>
  <c r="Z8" i="42" s="1"/>
  <c r="Z13" i="42"/>
  <c r="Z14" i="42" s="1"/>
  <c r="W14" i="42"/>
  <c r="Z19" i="42"/>
  <c r="Z20" i="42" s="1"/>
  <c r="W20" i="42"/>
  <c r="Z6" i="41"/>
  <c r="Z9" i="41" s="1"/>
  <c r="T9" i="41"/>
  <c r="T12" i="41"/>
  <c r="T18" i="41"/>
  <c r="T8" i="42"/>
  <c r="T10" i="42"/>
  <c r="T14" i="42"/>
  <c r="T20" i="42"/>
  <c r="X9" i="43"/>
  <c r="X19" i="43"/>
  <c r="X6" i="43"/>
  <c r="X13" i="43"/>
  <c r="W12" i="41" l="1"/>
  <c r="W10" i="42"/>
  <c r="Z17" i="41"/>
  <c r="Z18" i="41" s="1"/>
  <c r="W11" i="42"/>
  <c r="Z19" i="41"/>
  <c r="W19" i="41"/>
  <c r="Z11" i="42"/>
  <c r="Z21" i="42" s="1"/>
  <c r="AA6" i="43"/>
  <c r="AA8" i="43" s="1"/>
  <c r="X8" i="43"/>
  <c r="X10" i="43"/>
  <c r="AA9" i="43"/>
  <c r="AA10" i="43" s="1"/>
  <c r="T19" i="41"/>
  <c r="W21" i="42"/>
  <c r="X20" i="43"/>
  <c r="AA19" i="43"/>
  <c r="AA20" i="43" s="1"/>
  <c r="T11" i="42"/>
  <c r="T21" i="42" s="1"/>
  <c r="AA13" i="43"/>
  <c r="AA14" i="43" s="1"/>
  <c r="X14" i="43"/>
  <c r="AA11" i="43" l="1"/>
  <c r="AA21" i="43" s="1"/>
  <c r="X11" i="43"/>
  <c r="X21" i="43" s="1"/>
  <c r="N41" i="36" l="1"/>
  <c r="P41" i="36" s="1"/>
  <c r="Q41" i="36" s="1"/>
  <c r="R41" i="36" s="1"/>
  <c r="J41" i="36"/>
  <c r="H36" i="1" l="1"/>
  <c r="H100" i="1" s="1"/>
  <c r="N42" i="36"/>
  <c r="N43" i="36"/>
  <c r="J43" i="36"/>
  <c r="R43" i="36"/>
  <c r="O43" i="36" l="1"/>
  <c r="N40" i="36" l="1"/>
  <c r="P40" i="36" s="1"/>
  <c r="Q40" i="36" s="1"/>
  <c r="O42" i="36"/>
  <c r="P42" i="36" s="1"/>
  <c r="Q42" i="36" s="1"/>
  <c r="R42" i="36" s="1"/>
  <c r="N39" i="36"/>
  <c r="J42" i="36"/>
  <c r="J40" i="36"/>
  <c r="N37" i="36"/>
  <c r="O39" i="36"/>
  <c r="P39" i="36" s="1"/>
  <c r="Q39" i="36" s="1"/>
  <c r="R39" i="36" s="1"/>
  <c r="J37" i="36"/>
  <c r="J38" i="36"/>
  <c r="J39" i="36"/>
  <c r="M38" i="36"/>
  <c r="N38" i="36" s="1"/>
  <c r="P37" i="36"/>
  <c r="Q37" i="36" s="1"/>
  <c r="R37" i="36" s="1"/>
  <c r="R40" i="36" l="1"/>
  <c r="O38" i="36"/>
  <c r="P38" i="36" s="1"/>
  <c r="Q38" i="36" s="1"/>
  <c r="R38" i="36" s="1"/>
  <c r="N36" i="36" l="1"/>
  <c r="P36" i="36" s="1"/>
  <c r="Q36" i="36" s="1"/>
  <c r="R36" i="36" s="1"/>
  <c r="J36" i="36"/>
  <c r="N34" i="36" l="1"/>
  <c r="K35" i="36"/>
  <c r="N35" i="36" s="1"/>
  <c r="P35" i="36" s="1"/>
  <c r="Q35" i="36" s="1"/>
  <c r="R35" i="36" s="1"/>
  <c r="J35" i="36"/>
  <c r="G17" i="41" l="1"/>
  <c r="H17" i="41"/>
  <c r="AC17" i="41"/>
  <c r="AI14" i="7"/>
  <c r="AC18" i="41" l="1"/>
  <c r="AC19" i="42"/>
  <c r="AC20" i="42" s="1"/>
  <c r="AD19" i="43"/>
  <c r="AD20" i="43" s="1"/>
  <c r="G18" i="41"/>
  <c r="G19" i="42"/>
  <c r="G20" i="42" s="1"/>
  <c r="H19" i="43"/>
  <c r="H20" i="43" s="1"/>
  <c r="H18" i="41"/>
  <c r="I19" i="43"/>
  <c r="H19" i="42"/>
  <c r="AG19" i="7"/>
  <c r="AJ19" i="7" s="1"/>
  <c r="U19" i="7"/>
  <c r="X19" i="7" s="1"/>
  <c r="P19" i="7"/>
  <c r="L19" i="7"/>
  <c r="N19" i="7" s="1"/>
  <c r="H19" i="7"/>
  <c r="J33" i="36"/>
  <c r="J34" i="36"/>
  <c r="P34" i="36"/>
  <c r="Q34" i="36" s="1"/>
  <c r="R34" i="36" s="1"/>
  <c r="N33" i="36"/>
  <c r="P33" i="36" s="1"/>
  <c r="Q33" i="36" s="1"/>
  <c r="R33" i="36" s="1"/>
  <c r="N32" i="36"/>
  <c r="P32" i="36" s="1"/>
  <c r="Q32" i="36" s="1"/>
  <c r="R32" i="36" s="1"/>
  <c r="J32" i="36"/>
  <c r="N31" i="36"/>
  <c r="P31" i="36" s="1"/>
  <c r="Q31" i="36" s="1"/>
  <c r="R31" i="36" s="1"/>
  <c r="J31" i="36"/>
  <c r="N30" i="36"/>
  <c r="P30" i="36" s="1"/>
  <c r="Q30" i="36" s="1"/>
  <c r="R30" i="36" s="1"/>
  <c r="J30" i="36"/>
  <c r="I20" i="43" l="1"/>
  <c r="H20" i="42"/>
  <c r="AK19" i="7"/>
  <c r="AA19" i="7"/>
  <c r="Q19" i="7"/>
  <c r="N29" i="36" l="1"/>
  <c r="P29" i="36" s="1"/>
  <c r="Q29" i="36" s="1"/>
  <c r="R29" i="36" s="1"/>
  <c r="N28" i="36"/>
  <c r="P28" i="36" s="1"/>
  <c r="Q28" i="36" s="1"/>
  <c r="R28" i="36" s="1"/>
  <c r="J28" i="36"/>
  <c r="J29" i="36"/>
  <c r="N26" i="36"/>
  <c r="N27" i="36"/>
  <c r="P27" i="36" s="1"/>
  <c r="Q27" i="36" s="1"/>
  <c r="R27" i="36" s="1"/>
  <c r="J27" i="36"/>
  <c r="P26" i="36" l="1"/>
  <c r="Q26" i="36" s="1"/>
  <c r="R26" i="36" s="1"/>
  <c r="J25" i="36"/>
  <c r="M25" i="36" s="1"/>
  <c r="N25" i="36" s="1"/>
  <c r="J26" i="36"/>
  <c r="P25" i="36" l="1"/>
  <c r="Q25" i="36" s="1"/>
  <c r="R25" i="36" s="1"/>
  <c r="N23" i="36"/>
  <c r="P23" i="36" s="1"/>
  <c r="Q23" i="36" s="1"/>
  <c r="R23" i="36" s="1"/>
  <c r="N24" i="36"/>
  <c r="P24" i="36" s="1"/>
  <c r="Q24" i="36" s="1"/>
  <c r="R24" i="36" s="1"/>
  <c r="J24" i="36"/>
  <c r="N22" i="36"/>
  <c r="P22" i="36" s="1"/>
  <c r="Q22" i="36" s="1"/>
  <c r="R22" i="36" s="1"/>
  <c r="J22" i="36"/>
  <c r="J23" i="36"/>
  <c r="N18" i="36" l="1"/>
  <c r="P18" i="36" s="1"/>
  <c r="N19" i="36"/>
  <c r="P19" i="36" s="1"/>
  <c r="Q19" i="36" s="1"/>
  <c r="R19" i="36" s="1"/>
  <c r="N20" i="36"/>
  <c r="P20" i="36" s="1"/>
  <c r="Q20" i="36" s="1"/>
  <c r="R20" i="36" s="1"/>
  <c r="N21" i="36"/>
  <c r="P21" i="36" s="1"/>
  <c r="Q21" i="36" s="1"/>
  <c r="R21" i="36" s="1"/>
  <c r="J19" i="36"/>
  <c r="J20" i="36"/>
  <c r="J21" i="36"/>
  <c r="Q18" i="36" l="1"/>
  <c r="R18" i="36" s="1"/>
  <c r="J18" i="36"/>
  <c r="N16" i="36"/>
  <c r="P16" i="36" s="1"/>
  <c r="Q16" i="36" s="1"/>
  <c r="R16" i="36" s="1"/>
  <c r="N17" i="36"/>
  <c r="P17" i="36" s="1"/>
  <c r="Q17" i="36" s="1"/>
  <c r="R17" i="36" s="1"/>
  <c r="J17" i="36"/>
  <c r="J16" i="36"/>
  <c r="U10" i="38"/>
  <c r="V10" i="38"/>
  <c r="W10" i="38"/>
  <c r="X10" i="38"/>
  <c r="Y10" i="38"/>
  <c r="AB10" i="38"/>
  <c r="AF10" i="38"/>
  <c r="AC14" i="41" s="1"/>
  <c r="Z6" i="38"/>
  <c r="AC6" i="38"/>
  <c r="Z7" i="38"/>
  <c r="AC7" i="38"/>
  <c r="Z8" i="38"/>
  <c r="Z10" i="38" s="1"/>
  <c r="AC8" i="38"/>
  <c r="Z9" i="38"/>
  <c r="AC9" i="38"/>
  <c r="AD9" i="38" s="1"/>
  <c r="Z5" i="38"/>
  <c r="AC5" i="38" s="1"/>
  <c r="AC10" i="38" s="1"/>
  <c r="AC8" i="41"/>
  <c r="AH6" i="19"/>
  <c r="AH12" i="19" s="1"/>
  <c r="AH7" i="19"/>
  <c r="AK7" i="19" s="1"/>
  <c r="AH8" i="19"/>
  <c r="AK8" i="19" s="1"/>
  <c r="AH9" i="19"/>
  <c r="AK9" i="19" s="1"/>
  <c r="AH10" i="19"/>
  <c r="AK10" i="19" s="1"/>
  <c r="AH11" i="19"/>
  <c r="AK11" i="19" s="1"/>
  <c r="J14" i="36"/>
  <c r="N14" i="36"/>
  <c r="P14" i="36" s="1"/>
  <c r="Q14" i="36" s="1"/>
  <c r="R14" i="36" s="1"/>
  <c r="J13" i="36"/>
  <c r="N13" i="36"/>
  <c r="P13" i="36" s="1"/>
  <c r="Q13" i="36" s="1"/>
  <c r="R13" i="36" s="1"/>
  <c r="AK6" i="19" l="1"/>
  <c r="AK12" i="19" s="1"/>
  <c r="AC15" i="41"/>
  <c r="AC16" i="42"/>
  <c r="AC17" i="42" s="1"/>
  <c r="AD16" i="43"/>
  <c r="AD17" i="43" s="1"/>
  <c r="AC9" i="42"/>
  <c r="AC10" i="42" s="1"/>
  <c r="AD9" i="43"/>
  <c r="AD10" i="43" s="1"/>
  <c r="AJ83" i="1" l="1"/>
  <c r="AM83" i="1" s="1"/>
  <c r="AN83" i="1" s="1"/>
  <c r="AD83" i="1"/>
  <c r="S5" i="34" l="1"/>
  <c r="T5" i="34" s="1"/>
  <c r="AG17" i="7" l="1"/>
  <c r="AJ17" i="7" s="1"/>
  <c r="Z17" i="7"/>
  <c r="AG6" i="7"/>
  <c r="AJ6" i="7" s="1"/>
  <c r="AG7" i="7"/>
  <c r="AJ7" i="7" s="1"/>
  <c r="AG8" i="7"/>
  <c r="AJ8" i="7" s="1"/>
  <c r="AG9" i="7"/>
  <c r="AJ9" i="7" s="1"/>
  <c r="AG10" i="7"/>
  <c r="AG11" i="7"/>
  <c r="AJ11" i="7" s="1"/>
  <c r="AG12" i="7"/>
  <c r="AJ12" i="7" s="1"/>
  <c r="AG13" i="7"/>
  <c r="AJ13" i="7" s="1"/>
  <c r="AG14" i="7"/>
  <c r="AJ14" i="7" s="1"/>
  <c r="AG15" i="7"/>
  <c r="AJ15" i="7" s="1"/>
  <c r="AG16" i="7"/>
  <c r="AJ16" i="7" s="1"/>
  <c r="AG18" i="7"/>
  <c r="AJ18" i="7" s="1"/>
  <c r="AG5" i="7"/>
  <c r="AP36" i="1"/>
  <c r="AP100" i="1" s="1"/>
  <c r="S6" i="35"/>
  <c r="N6" i="35"/>
  <c r="Q6" i="35" s="1"/>
  <c r="J101" i="1"/>
  <c r="L101" i="1"/>
  <c r="M101" i="1"/>
  <c r="N101" i="1"/>
  <c r="P101" i="1"/>
  <c r="AG100" i="1"/>
  <c r="AH100" i="1"/>
  <c r="AI100" i="1"/>
  <c r="AL100" i="1"/>
  <c r="AE99" i="1"/>
  <c r="AF99" i="1"/>
  <c r="AG99" i="1"/>
  <c r="AH99" i="1"/>
  <c r="AI99" i="1"/>
  <c r="AE98" i="1"/>
  <c r="AF98" i="1"/>
  <c r="AG98" i="1"/>
  <c r="AH98" i="1"/>
  <c r="AI98" i="1"/>
  <c r="AL98" i="1"/>
  <c r="AE97" i="1"/>
  <c r="AF97" i="1"/>
  <c r="AG97" i="1"/>
  <c r="AH97" i="1"/>
  <c r="AI97" i="1"/>
  <c r="N7" i="34"/>
  <c r="Q7" i="34" s="1"/>
  <c r="R7" i="34" s="1"/>
  <c r="S7" i="34" s="1"/>
  <c r="J7" i="34"/>
  <c r="G26" i="2"/>
  <c r="H26" i="2"/>
  <c r="I26" i="2"/>
  <c r="K26" i="2"/>
  <c r="L26" i="2"/>
  <c r="M26" i="2"/>
  <c r="O26" i="2"/>
  <c r="T26" i="2"/>
  <c r="U26" i="2"/>
  <c r="V26" i="2"/>
  <c r="X26" i="2"/>
  <c r="Y26" i="2"/>
  <c r="AA26" i="2"/>
  <c r="AE26" i="2"/>
  <c r="AF26" i="2"/>
  <c r="AG26" i="2"/>
  <c r="AH26" i="2"/>
  <c r="AH5" i="2" s="1"/>
  <c r="AG95" i="1" s="1"/>
  <c r="AI26" i="2"/>
  <c r="AI5" i="2" s="1"/>
  <c r="AH95" i="1" s="1"/>
  <c r="AJ26" i="2"/>
  <c r="AJ5" i="2" s="1"/>
  <c r="AI95" i="1" s="1"/>
  <c r="AM26" i="2"/>
  <c r="AM5" i="2" s="1"/>
  <c r="AL95" i="1" s="1"/>
  <c r="AQ26" i="2"/>
  <c r="AK24" i="2"/>
  <c r="AK8" i="2"/>
  <c r="AN8" i="2" s="1"/>
  <c r="AK9" i="2"/>
  <c r="AN9" i="2" s="1"/>
  <c r="AK10" i="2"/>
  <c r="AN10" i="2" s="1"/>
  <c r="AK11" i="2"/>
  <c r="AN11" i="2" s="1"/>
  <c r="AK12" i="2"/>
  <c r="AN12" i="2" s="1"/>
  <c r="AK13" i="2"/>
  <c r="AN13" i="2" s="1"/>
  <c r="AK14" i="2"/>
  <c r="AN14" i="2" s="1"/>
  <c r="AK15" i="2"/>
  <c r="AN15" i="2" s="1"/>
  <c r="AK16" i="2"/>
  <c r="AN16" i="2" s="1"/>
  <c r="AK17" i="2"/>
  <c r="AN17" i="2" s="1"/>
  <c r="AK18" i="2"/>
  <c r="AN18" i="2" s="1"/>
  <c r="AK19" i="2"/>
  <c r="AN19" i="2" s="1"/>
  <c r="AO19" i="2" s="1"/>
  <c r="AP19" i="2" s="1"/>
  <c r="AK20" i="2"/>
  <c r="AN20" i="2" s="1"/>
  <c r="AK21" i="2"/>
  <c r="AN21" i="2" s="1"/>
  <c r="AK22" i="2"/>
  <c r="AN22" i="2" s="1"/>
  <c r="AK23" i="2"/>
  <c r="AN23" i="2" s="1"/>
  <c r="AN24" i="2"/>
  <c r="AK25" i="2"/>
  <c r="AN25" i="2" s="1"/>
  <c r="AK7" i="2"/>
  <c r="AN7" i="2" s="1"/>
  <c r="G7" i="35"/>
  <c r="H94" i="1" s="1"/>
  <c r="H7" i="35"/>
  <c r="I94" i="1" s="1"/>
  <c r="I7" i="35"/>
  <c r="K7" i="35"/>
  <c r="AE94" i="1" s="1"/>
  <c r="P7" i="35"/>
  <c r="AL94" i="1" s="1"/>
  <c r="T7" i="35"/>
  <c r="AP94" i="1" s="1"/>
  <c r="F7" i="35"/>
  <c r="G94" i="1" s="1"/>
  <c r="N6" i="34"/>
  <c r="Q6" i="34" s="1"/>
  <c r="R6" i="34" s="1"/>
  <c r="S6" i="34" s="1"/>
  <c r="N9" i="34"/>
  <c r="Q9" i="34" s="1"/>
  <c r="R9" i="34" s="1"/>
  <c r="S9" i="34" s="1"/>
  <c r="L5" i="34"/>
  <c r="L10" i="34" s="1"/>
  <c r="AH93" i="1" s="1"/>
  <c r="M5" i="34"/>
  <c r="M10" i="34" s="1"/>
  <c r="AI93" i="1" s="1"/>
  <c r="P5" i="34"/>
  <c r="P10" i="34" s="1"/>
  <c r="AL93" i="1" s="1"/>
  <c r="K5" i="34"/>
  <c r="K10" i="34" s="1"/>
  <c r="AG93" i="1" s="1"/>
  <c r="S11" i="36"/>
  <c r="N11" i="36"/>
  <c r="P11" i="36" s="1"/>
  <c r="Q11" i="36" s="1"/>
  <c r="J11" i="36"/>
  <c r="N9" i="36"/>
  <c r="P9" i="36" s="1"/>
  <c r="Q9" i="36" s="1"/>
  <c r="R9" i="36" s="1"/>
  <c r="N10" i="36"/>
  <c r="P10" i="36" s="1"/>
  <c r="Q10" i="36" s="1"/>
  <c r="R10" i="36" s="1"/>
  <c r="J10" i="36"/>
  <c r="J9" i="36"/>
  <c r="N7" i="36"/>
  <c r="P7" i="36" s="1"/>
  <c r="Q7" i="36" s="1"/>
  <c r="R7" i="36" s="1"/>
  <c r="S7" i="36" s="1"/>
  <c r="N8" i="36"/>
  <c r="P8" i="36" s="1"/>
  <c r="Q8" i="36" s="1"/>
  <c r="R8" i="36" s="1"/>
  <c r="J8" i="36"/>
  <c r="J7" i="36"/>
  <c r="AL24" i="1"/>
  <c r="AL99" i="1" s="1"/>
  <c r="AL8" i="1"/>
  <c r="AL97" i="1" s="1"/>
  <c r="N6" i="36"/>
  <c r="P6" i="36" s="1"/>
  <c r="Q6" i="36" s="1"/>
  <c r="R6" i="36" s="1"/>
  <c r="J6" i="36"/>
  <c r="AJ5" i="7" l="1"/>
  <c r="AK17" i="7"/>
  <c r="AH17" i="7"/>
  <c r="AL17" i="7" s="1"/>
  <c r="AT17" i="7"/>
  <c r="AU17" i="7" s="1"/>
  <c r="AN26" i="2"/>
  <c r="AN5" i="2" s="1"/>
  <c r="AM95" i="1" s="1"/>
  <c r="AK26" i="2"/>
  <c r="AK5" i="2" s="1"/>
  <c r="AJ95" i="1" s="1"/>
  <c r="AG94" i="1"/>
  <c r="AG101" i="1" s="1"/>
  <c r="AG96" i="1" s="1"/>
  <c r="AE93" i="1"/>
  <c r="AE101" i="1" s="1"/>
  <c r="AF93" i="1"/>
  <c r="AJ10" i="7"/>
  <c r="AA17" i="7"/>
  <c r="AL101" i="1"/>
  <c r="AL96" i="1" s="1"/>
  <c r="N5" i="34"/>
  <c r="S10" i="36"/>
  <c r="Q5" i="34" l="1"/>
  <c r="N10" i="34"/>
  <c r="AJ93" i="1" s="1"/>
  <c r="Q10" i="34" l="1"/>
  <c r="AM93" i="1" s="1"/>
  <c r="AJ84" i="1" l="1"/>
  <c r="AM84" i="1" s="1"/>
  <c r="AN84" i="1" s="1"/>
  <c r="AD84" i="1"/>
  <c r="AJ82" i="1"/>
  <c r="AM82" i="1" s="1"/>
  <c r="AN82" i="1" s="1"/>
  <c r="AD82" i="1"/>
  <c r="AJ81" i="1"/>
  <c r="AM81" i="1" s="1"/>
  <c r="AN81" i="1" s="1"/>
  <c r="AD81" i="1"/>
  <c r="AJ77" i="1"/>
  <c r="AM77" i="1" s="1"/>
  <c r="AN77" i="1" s="1"/>
  <c r="AJ76" i="1"/>
  <c r="AM76" i="1" s="1"/>
  <c r="AN76" i="1" s="1"/>
  <c r="AJ73" i="1"/>
  <c r="AM73" i="1" s="1"/>
  <c r="AN73" i="1" s="1"/>
  <c r="AJ70" i="1"/>
  <c r="AM70" i="1" s="1"/>
  <c r="AJ69" i="1"/>
  <c r="AJ66" i="1"/>
  <c r="AM66" i="1" s="1"/>
  <c r="AJ60" i="1"/>
  <c r="AM60" i="1" s="1"/>
  <c r="AJ59" i="1"/>
  <c r="AM59" i="1" s="1"/>
  <c r="AJ58" i="1"/>
  <c r="AM58" i="1" s="1"/>
  <c r="AJ52" i="1"/>
  <c r="AM52" i="1" s="1"/>
  <c r="AJ51" i="1"/>
  <c r="AM51" i="1" s="1"/>
  <c r="AJ50" i="1"/>
  <c r="AM50" i="1" s="1"/>
  <c r="AD50" i="1"/>
  <c r="AD51" i="1"/>
  <c r="AD52" i="1"/>
  <c r="F7" i="40" l="1"/>
  <c r="G7" i="41" s="1"/>
  <c r="G7" i="40"/>
  <c r="H7" i="41" s="1"/>
  <c r="H7" i="40"/>
  <c r="I7" i="40"/>
  <c r="J7" i="40"/>
  <c r="K7" i="40"/>
  <c r="L7" i="40"/>
  <c r="M7" i="40"/>
  <c r="N7" i="40"/>
  <c r="O7" i="40"/>
  <c r="P7" i="40"/>
  <c r="Q7" i="40"/>
  <c r="R7" i="40"/>
  <c r="S7" i="40"/>
  <c r="T7" i="40"/>
  <c r="U7" i="40"/>
  <c r="V7" i="40"/>
  <c r="W7" i="40"/>
  <c r="X7" i="40"/>
  <c r="Y7" i="40"/>
  <c r="Z7" i="40"/>
  <c r="AA7" i="40"/>
  <c r="AA7" i="41" s="1"/>
  <c r="AC7" i="40"/>
  <c r="AD7" i="40"/>
  <c r="AE7" i="40"/>
  <c r="AC7" i="41" s="1"/>
  <c r="E7" i="40"/>
  <c r="F7" i="41" s="1"/>
  <c r="AB6" i="40"/>
  <c r="AB7" i="40" s="1"/>
  <c r="AJ8" i="1"/>
  <c r="AM8" i="1" s="1"/>
  <c r="AB7" i="43" l="1"/>
  <c r="AA7" i="42"/>
  <c r="G7" i="43"/>
  <c r="F7" i="42"/>
  <c r="AB7" i="41"/>
  <c r="S7" i="41"/>
  <c r="I7" i="43"/>
  <c r="H7" i="42"/>
  <c r="AD7" i="43"/>
  <c r="AC7" i="42"/>
  <c r="G7" i="42"/>
  <c r="H7" i="43"/>
  <c r="AJ80" i="1"/>
  <c r="AM80" i="1" s="1"/>
  <c r="AN80" i="1" s="1"/>
  <c r="AJ79" i="1"/>
  <c r="AM79" i="1" s="1"/>
  <c r="AN79" i="1" s="1"/>
  <c r="AJ78" i="1"/>
  <c r="AM78" i="1" s="1"/>
  <c r="AN78" i="1" s="1"/>
  <c r="AJ75" i="1"/>
  <c r="AM75" i="1" s="1"/>
  <c r="AN75" i="1" s="1"/>
  <c r="AJ74" i="1"/>
  <c r="AM74" i="1" s="1"/>
  <c r="AN74" i="1" s="1"/>
  <c r="AJ72" i="1"/>
  <c r="AM72" i="1" s="1"/>
  <c r="AN72" i="1" s="1"/>
  <c r="AJ71" i="1"/>
  <c r="AM71" i="1" s="1"/>
  <c r="AN71" i="1" s="1"/>
  <c r="AM69" i="1"/>
  <c r="AJ68" i="1"/>
  <c r="AM68" i="1" s="1"/>
  <c r="AJ67" i="1"/>
  <c r="AM67" i="1" s="1"/>
  <c r="AJ65" i="1"/>
  <c r="AM65" i="1" s="1"/>
  <c r="AJ64" i="1"/>
  <c r="AM64" i="1" s="1"/>
  <c r="AJ63" i="1"/>
  <c r="AM63" i="1" s="1"/>
  <c r="AJ62" i="1"/>
  <c r="AM62" i="1" s="1"/>
  <c r="AJ61" i="1"/>
  <c r="AM61" i="1" s="1"/>
  <c r="T7" i="43" l="1"/>
  <c r="AC7" i="43"/>
  <c r="S7" i="42"/>
  <c r="AB7" i="42"/>
  <c r="AJ57" i="1"/>
  <c r="AM57" i="1" s="1"/>
  <c r="AJ56" i="1"/>
  <c r="AM56" i="1" s="1"/>
  <c r="AJ55" i="1"/>
  <c r="AM55" i="1" s="1"/>
  <c r="AJ54" i="1"/>
  <c r="AM54" i="1" s="1"/>
  <c r="AJ53" i="1"/>
  <c r="AM53" i="1" s="1"/>
  <c r="AJ36" i="1"/>
  <c r="AM36" i="1" s="1"/>
  <c r="AJ49" i="1"/>
  <c r="AM49" i="1" s="1"/>
  <c r="AJ48" i="1"/>
  <c r="AM48" i="1" s="1"/>
  <c r="AJ47" i="1"/>
  <c r="AM47" i="1" s="1"/>
  <c r="AJ46" i="1"/>
  <c r="AM46" i="1" s="1"/>
  <c r="AJ45" i="1"/>
  <c r="AM45" i="1" s="1"/>
  <c r="AJ44" i="1"/>
  <c r="AM44" i="1" s="1"/>
  <c r="AJ43" i="1"/>
  <c r="AM43" i="1" s="1"/>
  <c r="AJ42" i="1"/>
  <c r="AM42" i="1" s="1"/>
  <c r="AJ41" i="1"/>
  <c r="AM41" i="1" s="1"/>
  <c r="AJ40" i="1"/>
  <c r="AM40" i="1" s="1"/>
  <c r="AJ39" i="1"/>
  <c r="AM39" i="1" s="1"/>
  <c r="AJ38" i="1"/>
  <c r="AM38" i="1" s="1"/>
  <c r="AJ37" i="1"/>
  <c r="AM37" i="1" s="1"/>
  <c r="AJ35" i="1"/>
  <c r="AM35" i="1" s="1"/>
  <c r="AJ34" i="1"/>
  <c r="AM34" i="1" s="1"/>
  <c r="AJ33" i="1"/>
  <c r="AM33" i="1" s="1"/>
  <c r="AJ32" i="1"/>
  <c r="AM32" i="1" s="1"/>
  <c r="AJ31" i="1"/>
  <c r="AM31" i="1" s="1"/>
  <c r="AJ30" i="1"/>
  <c r="AM30" i="1" s="1"/>
  <c r="AJ29" i="1"/>
  <c r="AM29" i="1" s="1"/>
  <c r="AJ28" i="1"/>
  <c r="AM28" i="1" s="1"/>
  <c r="AJ27" i="1"/>
  <c r="AJ24" i="1"/>
  <c r="AJ26" i="1"/>
  <c r="AM26" i="1" s="1"/>
  <c r="AN26" i="1" s="1"/>
  <c r="AJ25" i="1"/>
  <c r="AM25" i="1" s="1"/>
  <c r="AN25" i="1" s="1"/>
  <c r="AJ23" i="1"/>
  <c r="AM23" i="1" s="1"/>
  <c r="AJ22" i="1"/>
  <c r="AM22" i="1" s="1"/>
  <c r="AJ21" i="1"/>
  <c r="AM21" i="1" s="1"/>
  <c r="AJ20" i="1"/>
  <c r="AM20" i="1" s="1"/>
  <c r="AJ19" i="1"/>
  <c r="AM19" i="1" s="1"/>
  <c r="AJ18" i="1"/>
  <c r="AM18" i="1" s="1"/>
  <c r="AJ17" i="1"/>
  <c r="AM17" i="1" s="1"/>
  <c r="AJ16" i="1"/>
  <c r="AM16" i="1" s="1"/>
  <c r="AJ15" i="1"/>
  <c r="AM15" i="1" s="1"/>
  <c r="AJ14" i="1"/>
  <c r="AM14" i="1" s="1"/>
  <c r="AJ13" i="1"/>
  <c r="AM13" i="1" s="1"/>
  <c r="AJ12" i="1"/>
  <c r="AM12" i="1" s="1"/>
  <c r="AJ11" i="1"/>
  <c r="AJ10" i="1"/>
  <c r="AM10" i="1" s="1"/>
  <c r="AN10" i="1" s="1"/>
  <c r="AJ9" i="1"/>
  <c r="AM9" i="1" s="1"/>
  <c r="AJ7" i="1"/>
  <c r="AM7" i="1" s="1"/>
  <c r="AJ6" i="1"/>
  <c r="AD80" i="1"/>
  <c r="AD79" i="1"/>
  <c r="AM6" i="1" l="1"/>
  <c r="AM97" i="1" s="1"/>
  <c r="AJ97" i="1"/>
  <c r="AM11" i="1"/>
  <c r="AM98" i="1" s="1"/>
  <c r="AJ98" i="1"/>
  <c r="AM27" i="1"/>
  <c r="AM100" i="1" s="1"/>
  <c r="AJ100" i="1"/>
  <c r="AM24" i="1"/>
  <c r="AM99" i="1" s="1"/>
  <c r="AJ99" i="1"/>
  <c r="Z14" i="7" l="1"/>
  <c r="Z15" i="7"/>
  <c r="Z16" i="7"/>
  <c r="Z18" i="7"/>
  <c r="AH16" i="7" l="1"/>
  <c r="AL16" i="7" s="1"/>
  <c r="AT16" i="7"/>
  <c r="AU16" i="7" s="1"/>
  <c r="AK16" i="7"/>
  <c r="AH18" i="7"/>
  <c r="AL18" i="7" s="1"/>
  <c r="AT18" i="7"/>
  <c r="AU18" i="7" s="1"/>
  <c r="AK18" i="7"/>
  <c r="AH15" i="7"/>
  <c r="AL15" i="7" s="1"/>
  <c r="AT15" i="7"/>
  <c r="AU15" i="7" s="1"/>
  <c r="AK15" i="7"/>
  <c r="AH14" i="7"/>
  <c r="AL14" i="7" s="1"/>
  <c r="AT14" i="7"/>
  <c r="AU14" i="7" s="1"/>
  <c r="AK14" i="7"/>
  <c r="AD77" i="1"/>
  <c r="AD78" i="1"/>
  <c r="S7" i="38" l="1"/>
  <c r="R10" i="38"/>
  <c r="AA7" i="38" l="1"/>
  <c r="AE7" i="38" s="1"/>
  <c r="AM7" i="38"/>
  <c r="AN7" i="38" s="1"/>
  <c r="AD7" i="38"/>
  <c r="G8" i="41"/>
  <c r="H8" i="41"/>
  <c r="F8" i="41"/>
  <c r="Q10" i="38"/>
  <c r="O10" i="38"/>
  <c r="M10" i="38"/>
  <c r="K10" i="38"/>
  <c r="J10" i="38"/>
  <c r="I10" i="38"/>
  <c r="G10" i="38"/>
  <c r="F10" i="38"/>
  <c r="H14" i="41" s="1"/>
  <c r="E10" i="38"/>
  <c r="G14" i="41" s="1"/>
  <c r="D10" i="38"/>
  <c r="F14" i="41" s="1"/>
  <c r="T9" i="38"/>
  <c r="L9" i="38"/>
  <c r="N9" i="38" s="1"/>
  <c r="H9" i="38"/>
  <c r="S8" i="38"/>
  <c r="L8" i="38"/>
  <c r="N8" i="38" s="1"/>
  <c r="H8" i="38"/>
  <c r="T7" i="38"/>
  <c r="L7" i="38"/>
  <c r="N7" i="38" s="1"/>
  <c r="H7" i="38"/>
  <c r="P6" i="38"/>
  <c r="S6" i="38" s="1"/>
  <c r="L6" i="38"/>
  <c r="N6" i="38" s="1"/>
  <c r="H6" i="38"/>
  <c r="S5" i="38"/>
  <c r="L5" i="38"/>
  <c r="H5" i="38"/>
  <c r="T6" i="38" l="1"/>
  <c r="AA6" i="38"/>
  <c r="AE6" i="38" s="1"/>
  <c r="AM6" i="38"/>
  <c r="AN6" i="38" s="1"/>
  <c r="AD6" i="38"/>
  <c r="T5" i="38"/>
  <c r="AA5" i="38"/>
  <c r="AM5" i="38"/>
  <c r="AN5" i="38" s="1"/>
  <c r="AD5" i="38"/>
  <c r="AD10" i="38" s="1"/>
  <c r="AA14" i="41" s="1"/>
  <c r="T8" i="38"/>
  <c r="AA8" i="38"/>
  <c r="AM8" i="38"/>
  <c r="AN8" i="38" s="1"/>
  <c r="AD8" i="38"/>
  <c r="F15" i="41"/>
  <c r="G16" i="43"/>
  <c r="G17" i="43" s="1"/>
  <c r="F16" i="42"/>
  <c r="F17" i="42" s="1"/>
  <c r="G15" i="41"/>
  <c r="H16" i="43"/>
  <c r="H17" i="43" s="1"/>
  <c r="G16" i="42"/>
  <c r="G17" i="42" s="1"/>
  <c r="G9" i="42"/>
  <c r="G10" i="42" s="1"/>
  <c r="H9" i="43"/>
  <c r="H10" i="43" s="1"/>
  <c r="H9" i="42"/>
  <c r="I9" i="43"/>
  <c r="S8" i="41"/>
  <c r="F9" i="42"/>
  <c r="F10" i="42" s="1"/>
  <c r="G9" i="43"/>
  <c r="G10" i="43" s="1"/>
  <c r="H15" i="41"/>
  <c r="S14" i="41"/>
  <c r="S15" i="41" s="1"/>
  <c r="H16" i="42"/>
  <c r="I16" i="43"/>
  <c r="L10" i="38"/>
  <c r="P10" i="38"/>
  <c r="H10" i="38"/>
  <c r="S10" i="38"/>
  <c r="N5" i="38"/>
  <c r="N10" i="38" s="1"/>
  <c r="T10" i="38" l="1"/>
  <c r="AA15" i="41"/>
  <c r="AB16" i="43"/>
  <c r="AB17" i="43" s="1"/>
  <c r="AA16" i="42"/>
  <c r="AA17" i="42" s="1"/>
  <c r="AE5" i="38"/>
  <c r="AE10" i="38" s="1"/>
  <c r="AA10" i="38"/>
  <c r="AB14" i="41"/>
  <c r="AB15" i="41" s="1"/>
  <c r="T9" i="43"/>
  <c r="T10" i="43" s="1"/>
  <c r="I10" i="43"/>
  <c r="S9" i="42"/>
  <c r="S10" i="42" s="1"/>
  <c r="H10" i="42"/>
  <c r="AC16" i="43"/>
  <c r="AC17" i="43" s="1"/>
  <c r="I17" i="43"/>
  <c r="T16" i="43"/>
  <c r="T17" i="43" s="1"/>
  <c r="H17" i="42"/>
  <c r="AB16" i="42"/>
  <c r="AB17" i="42" s="1"/>
  <c r="S16" i="42"/>
  <c r="S17" i="42" s="1"/>
  <c r="AB93" i="1"/>
  <c r="AA93" i="1"/>
  <c r="Z93" i="1"/>
  <c r="Y93" i="1"/>
  <c r="X93" i="1"/>
  <c r="W93" i="1"/>
  <c r="V93" i="1"/>
  <c r="U93" i="1"/>
  <c r="T93" i="1"/>
  <c r="S93" i="1"/>
  <c r="I5" i="34"/>
  <c r="T10" i="34"/>
  <c r="AD10" i="1"/>
  <c r="F26" i="2"/>
  <c r="R5" i="34" l="1"/>
  <c r="R10" i="34" s="1"/>
  <c r="AN93" i="1" s="1"/>
  <c r="J5" i="34"/>
  <c r="S10" i="34"/>
  <c r="AD76" i="1"/>
  <c r="J36" i="1" l="1"/>
  <c r="J100" i="1" s="1"/>
  <c r="L36" i="1"/>
  <c r="L100" i="1" s="1"/>
  <c r="M36" i="1"/>
  <c r="M100" i="1" s="1"/>
  <c r="N36" i="1"/>
  <c r="N100" i="1" s="1"/>
  <c r="P36" i="1"/>
  <c r="P100" i="1" s="1"/>
  <c r="R36" i="1"/>
  <c r="R100" i="1" s="1"/>
  <c r="U36" i="1"/>
  <c r="U100" i="1" s="1"/>
  <c r="V36" i="1"/>
  <c r="V100" i="1" s="1"/>
  <c r="W36" i="1"/>
  <c r="W100" i="1" s="1"/>
  <c r="Y36" i="1"/>
  <c r="Y100" i="1" s="1"/>
  <c r="Z36" i="1"/>
  <c r="Z100" i="1" s="1"/>
  <c r="AB36" i="1"/>
  <c r="AB100" i="1" s="1"/>
  <c r="AE36" i="1"/>
  <c r="AE100" i="1" s="1"/>
  <c r="AE96" i="1" s="1"/>
  <c r="AF36" i="1"/>
  <c r="AF100" i="1" s="1"/>
  <c r="X49" i="1"/>
  <c r="AA49" i="1" s="1"/>
  <c r="S49" i="1"/>
  <c r="AC49" i="1" s="1"/>
  <c r="AK49" i="1" s="1"/>
  <c r="AO49" i="1" s="1"/>
  <c r="O49" i="1"/>
  <c r="Q49" i="1" s="1"/>
  <c r="K49" i="1"/>
  <c r="I99" i="1"/>
  <c r="U99" i="1"/>
  <c r="V99" i="1"/>
  <c r="W99" i="1"/>
  <c r="Y99" i="1"/>
  <c r="Z99" i="1"/>
  <c r="AB99" i="1"/>
  <c r="I98" i="1"/>
  <c r="J98" i="1"/>
  <c r="L98" i="1"/>
  <c r="M98" i="1"/>
  <c r="N98" i="1"/>
  <c r="P98" i="1"/>
  <c r="R98" i="1"/>
  <c r="U98" i="1"/>
  <c r="V98" i="1"/>
  <c r="W98" i="1"/>
  <c r="Y98" i="1"/>
  <c r="Z98" i="1"/>
  <c r="J97" i="1"/>
  <c r="L97" i="1"/>
  <c r="M97" i="1"/>
  <c r="N97" i="1"/>
  <c r="P97" i="1"/>
  <c r="R97" i="1"/>
  <c r="U97" i="1"/>
  <c r="V97" i="1"/>
  <c r="W97" i="1"/>
  <c r="Y97" i="1"/>
  <c r="Z97" i="1"/>
  <c r="AB97" i="1"/>
  <c r="AD49" i="1" l="1"/>
  <c r="AN49" i="1"/>
  <c r="I100" i="1"/>
  <c r="T49" i="1"/>
  <c r="I5" i="2"/>
  <c r="K5" i="2"/>
  <c r="L5" i="2"/>
  <c r="M5" i="2"/>
  <c r="O5" i="2"/>
  <c r="T5" i="2"/>
  <c r="U94" i="1" s="1"/>
  <c r="U5" i="2"/>
  <c r="V94" i="1" s="1"/>
  <c r="V5" i="2"/>
  <c r="W94" i="1" s="1"/>
  <c r="X5" i="2"/>
  <c r="Y94" i="1" s="1"/>
  <c r="Y5" i="2"/>
  <c r="Z94" i="1" s="1"/>
  <c r="AA5" i="2"/>
  <c r="AB95" i="1" l="1"/>
  <c r="AB94" i="1"/>
  <c r="AD75" i="1"/>
  <c r="O75" i="1"/>
  <c r="K75" i="1"/>
  <c r="AD73" i="1"/>
  <c r="W25" i="2"/>
  <c r="Z25" i="2" s="1"/>
  <c r="R25" i="2"/>
  <c r="AB25" i="2" s="1"/>
  <c r="N25" i="2"/>
  <c r="P25" i="2" s="1"/>
  <c r="J25" i="2"/>
  <c r="W24" i="2"/>
  <c r="Z24" i="2" s="1"/>
  <c r="R24" i="2"/>
  <c r="AB24" i="2" s="1"/>
  <c r="N24" i="2"/>
  <c r="P24" i="2" s="1"/>
  <c r="J24" i="2"/>
  <c r="W23" i="2"/>
  <c r="Z23" i="2" s="1"/>
  <c r="R23" i="2"/>
  <c r="AB23" i="2" s="1"/>
  <c r="N23" i="2"/>
  <c r="P23" i="2" s="1"/>
  <c r="J23" i="2"/>
  <c r="W22" i="2"/>
  <c r="Z22" i="2" s="1"/>
  <c r="R22" i="2"/>
  <c r="S22" i="2" s="1"/>
  <c r="N22" i="2"/>
  <c r="P22" i="2" s="1"/>
  <c r="J22" i="2"/>
  <c r="W21" i="2"/>
  <c r="Z21" i="2" s="1"/>
  <c r="R21" i="2"/>
  <c r="AB21" i="2" s="1"/>
  <c r="N21" i="2"/>
  <c r="P21" i="2" s="1"/>
  <c r="J21" i="2"/>
  <c r="W20" i="2"/>
  <c r="Z20" i="2" s="1"/>
  <c r="R20" i="2"/>
  <c r="AB20" i="2" s="1"/>
  <c r="N20" i="2"/>
  <c r="P20" i="2" s="1"/>
  <c r="J20" i="2"/>
  <c r="AD26" i="1"/>
  <c r="X26" i="1"/>
  <c r="AA26" i="1" s="1"/>
  <c r="T26" i="1"/>
  <c r="R26" i="1"/>
  <c r="Q26" i="1"/>
  <c r="P26" i="1"/>
  <c r="N26" i="1"/>
  <c r="M26" i="1"/>
  <c r="L26" i="1"/>
  <c r="O26" i="1" s="1"/>
  <c r="J26" i="1"/>
  <c r="K26" i="1" s="1"/>
  <c r="AB18" i="1"/>
  <c r="X18" i="1"/>
  <c r="AA18" i="1" s="1"/>
  <c r="S18" i="1"/>
  <c r="O18" i="1"/>
  <c r="Q18" i="1" s="1"/>
  <c r="K18" i="1"/>
  <c r="AC19" i="2"/>
  <c r="W19" i="2"/>
  <c r="Z19" i="2" s="1"/>
  <c r="R19" i="2"/>
  <c r="N19" i="2"/>
  <c r="P19" i="2" s="1"/>
  <c r="J19" i="2"/>
  <c r="AC15" i="1"/>
  <c r="AC16" i="1"/>
  <c r="AC17" i="1"/>
  <c r="AC14" i="1"/>
  <c r="AC13" i="1"/>
  <c r="AC9" i="1"/>
  <c r="AK9" i="1" s="1"/>
  <c r="AO9" i="1" s="1"/>
  <c r="X10" i="1"/>
  <c r="AA10" i="1" s="1"/>
  <c r="S10" i="1"/>
  <c r="O10" i="1"/>
  <c r="Q10" i="1" s="1"/>
  <c r="K10" i="1"/>
  <c r="AB12" i="1"/>
  <c r="AB98" i="1" s="1"/>
  <c r="AN17" i="1" l="1"/>
  <c r="AK17" i="1"/>
  <c r="AO17" i="1" s="1"/>
  <c r="AN16" i="1"/>
  <c r="AK16" i="1"/>
  <c r="AO16" i="1" s="1"/>
  <c r="AN14" i="1"/>
  <c r="AK14" i="1"/>
  <c r="AO14" i="1" s="1"/>
  <c r="AN13" i="1"/>
  <c r="AK13" i="1"/>
  <c r="AO13" i="1" s="1"/>
  <c r="AN15" i="1"/>
  <c r="AK15" i="1"/>
  <c r="AO15" i="1" s="1"/>
  <c r="AC21" i="2"/>
  <c r="AL21" i="2"/>
  <c r="AO21" i="2"/>
  <c r="AP21" i="2" s="1"/>
  <c r="AC23" i="2"/>
  <c r="AL23" i="2"/>
  <c r="AO23" i="2"/>
  <c r="AP23" i="2" s="1"/>
  <c r="AC24" i="2"/>
  <c r="AL24" i="2"/>
  <c r="AO24" i="2"/>
  <c r="AP24" i="2" s="1"/>
  <c r="AC20" i="2"/>
  <c r="AL20" i="2"/>
  <c r="AO20" i="2"/>
  <c r="AP20" i="2" s="1"/>
  <c r="AC25" i="2"/>
  <c r="AL25" i="2"/>
  <c r="AO25" i="2"/>
  <c r="AP25" i="2" s="1"/>
  <c r="AB101" i="1"/>
  <c r="AB96" i="1" s="1"/>
  <c r="AD9" i="1"/>
  <c r="AN9" i="1"/>
  <c r="S23" i="2"/>
  <c r="Q75" i="1"/>
  <c r="S21" i="2"/>
  <c r="S25" i="2"/>
  <c r="AC18" i="1"/>
  <c r="AK18" i="1" s="1"/>
  <c r="AO18" i="1" s="1"/>
  <c r="AB22" i="2"/>
  <c r="S24" i="2"/>
  <c r="S20" i="2"/>
  <c r="T18" i="1"/>
  <c r="AD19" i="2"/>
  <c r="AD26" i="2" s="1"/>
  <c r="S19" i="2"/>
  <c r="AC24" i="1"/>
  <c r="T10" i="1"/>
  <c r="AN24" i="1" l="1"/>
  <c r="AK24" i="1"/>
  <c r="AO24" i="1" s="1"/>
  <c r="AC22" i="2"/>
  <c r="AL22" i="2"/>
  <c r="AO22" i="2"/>
  <c r="AP22" i="2" s="1"/>
  <c r="AD18" i="1"/>
  <c r="AN18" i="1"/>
  <c r="R75" i="1"/>
  <c r="I10" i="34"/>
  <c r="AC93" i="1" s="1"/>
  <c r="H10" i="34"/>
  <c r="G10" i="34"/>
  <c r="J9" i="34"/>
  <c r="J6" i="34"/>
  <c r="AC94" i="1"/>
  <c r="AO94" i="1" s="1"/>
  <c r="J6" i="35"/>
  <c r="J5" i="35"/>
  <c r="J7" i="35" l="1"/>
  <c r="AD94" i="1" s="1"/>
  <c r="J10" i="34"/>
  <c r="AD93" i="1" s="1"/>
  <c r="S75" i="1"/>
  <c r="AO93" i="1" l="1"/>
  <c r="AP93" i="1" s="1"/>
  <c r="AD74" i="1"/>
  <c r="AD13" i="43" l="1"/>
  <c r="AD14" i="43" s="1"/>
  <c r="AC13" i="42"/>
  <c r="AC14" i="42" s="1"/>
  <c r="AC12" i="41"/>
  <c r="AD72" i="1" l="1"/>
  <c r="AA16" i="7" l="1"/>
  <c r="AA15" i="7"/>
  <c r="AA14" i="7"/>
  <c r="AA18" i="7"/>
  <c r="AS26" i="2" l="1"/>
  <c r="AS96" i="1"/>
  <c r="AD5" i="2"/>
  <c r="AE5" i="2"/>
  <c r="AQ5" i="2"/>
  <c r="AP95" i="1" s="1"/>
  <c r="AP101" i="1" l="1"/>
  <c r="AD71" i="1" l="1"/>
  <c r="T71" i="1"/>
  <c r="X71" i="1"/>
  <c r="AA71" i="1" s="1"/>
  <c r="AD25" i="1"/>
  <c r="X25" i="1"/>
  <c r="AA25" i="1" s="1"/>
  <c r="T25" i="1"/>
  <c r="P25" i="1"/>
  <c r="O25" i="1"/>
  <c r="K25" i="1"/>
  <c r="Q25" i="1" l="1"/>
  <c r="H13" i="43" l="1"/>
  <c r="H14" i="43" s="1"/>
  <c r="G13" i="42"/>
  <c r="G14" i="42" s="1"/>
  <c r="G12" i="41"/>
  <c r="G13" i="43" l="1"/>
  <c r="G14" i="43" s="1"/>
  <c r="F13" i="42"/>
  <c r="F14" i="42" s="1"/>
  <c r="H11" i="41"/>
  <c r="F12" i="41"/>
  <c r="I13" i="43" l="1"/>
  <c r="H13" i="42"/>
  <c r="S11" i="41"/>
  <c r="S12" i="41" s="1"/>
  <c r="H12" i="41"/>
  <c r="AD17" i="1"/>
  <c r="X17" i="1"/>
  <c r="AA17" i="1" s="1"/>
  <c r="T13" i="43" l="1"/>
  <c r="T14" i="43" s="1"/>
  <c r="I14" i="43"/>
  <c r="S13" i="42"/>
  <c r="S14" i="42" s="1"/>
  <c r="H14" i="42"/>
  <c r="U12" i="7"/>
  <c r="X12" i="7" s="1"/>
  <c r="P12" i="7"/>
  <c r="L12" i="7"/>
  <c r="N12" i="7" s="1"/>
  <c r="H12" i="7"/>
  <c r="U11" i="7"/>
  <c r="X11" i="7" s="1"/>
  <c r="P11" i="7"/>
  <c r="L11" i="7"/>
  <c r="N11" i="7" s="1"/>
  <c r="H11" i="7"/>
  <c r="U10" i="7"/>
  <c r="X10" i="7" s="1"/>
  <c r="P10" i="7"/>
  <c r="L10" i="7"/>
  <c r="N10" i="7" s="1"/>
  <c r="H10" i="7"/>
  <c r="Z10" i="7" l="1"/>
  <c r="Z11" i="7"/>
  <c r="Z12" i="7"/>
  <c r="Q12" i="7"/>
  <c r="Q10" i="7"/>
  <c r="Q11" i="7"/>
  <c r="AA12" i="7" l="1"/>
  <c r="AH12" i="7"/>
  <c r="AL12" i="7" s="1"/>
  <c r="AT12" i="7"/>
  <c r="AU12" i="7" s="1"/>
  <c r="AK12" i="7"/>
  <c r="AA11" i="7"/>
  <c r="AH11" i="7"/>
  <c r="AL11" i="7" s="1"/>
  <c r="AT11" i="7"/>
  <c r="AU11" i="7" s="1"/>
  <c r="AK11" i="7"/>
  <c r="AA10" i="7"/>
  <c r="AT10" i="7"/>
  <c r="AU10" i="7" s="1"/>
  <c r="AH10" i="7"/>
  <c r="AL10" i="7" s="1"/>
  <c r="AK10" i="7"/>
  <c r="AC70" i="1"/>
  <c r="AC69" i="1"/>
  <c r="Z95" i="1"/>
  <c r="AN70" i="1" l="1"/>
  <c r="AK70" i="1"/>
  <c r="AO70" i="1" s="1"/>
  <c r="AN69" i="1"/>
  <c r="AK69" i="1"/>
  <c r="AO69" i="1" s="1"/>
  <c r="Z101" i="1"/>
  <c r="Z96" i="1" s="1"/>
  <c r="AD70" i="1" l="1"/>
  <c r="X70" i="1"/>
  <c r="AA70" i="1" s="1"/>
  <c r="T70" i="1"/>
  <c r="X69" i="1"/>
  <c r="AA69" i="1" s="1"/>
  <c r="AD69" i="1" s="1"/>
  <c r="T69" i="1"/>
  <c r="AD16" i="1"/>
  <c r="X16" i="1"/>
  <c r="AA16" i="1" s="1"/>
  <c r="AD15" i="1"/>
  <c r="X15" i="1"/>
  <c r="AA15" i="1" s="1"/>
  <c r="AD14" i="1"/>
  <c r="X14" i="1"/>
  <c r="AA14" i="1" s="1"/>
  <c r="AD13" i="1"/>
  <c r="X13" i="1"/>
  <c r="AA13" i="1" s="1"/>
  <c r="X48" i="1" l="1"/>
  <c r="AA48" i="1" s="1"/>
  <c r="S48" i="1"/>
  <c r="T48" i="1" s="1"/>
  <c r="O48" i="1"/>
  <c r="Q48" i="1" s="1"/>
  <c r="K48" i="1"/>
  <c r="AC48" i="1" l="1"/>
  <c r="AK48" i="1" s="1"/>
  <c r="AO48" i="1" s="1"/>
  <c r="X24" i="1"/>
  <c r="AA24" i="1" s="1"/>
  <c r="AD24" i="1" s="1"/>
  <c r="T24" i="1"/>
  <c r="AD48" i="1" l="1"/>
  <c r="AN48" i="1"/>
  <c r="W18" i="2"/>
  <c r="Z18" i="2" s="1"/>
  <c r="N18" i="2"/>
  <c r="P18" i="2" s="1"/>
  <c r="Q18" i="2" s="1"/>
  <c r="Q26" i="2" s="1"/>
  <c r="J18" i="2"/>
  <c r="W17" i="2"/>
  <c r="Z17" i="2" s="1"/>
  <c r="R17" i="2"/>
  <c r="N17" i="2"/>
  <c r="P17" i="2" s="1"/>
  <c r="J17" i="2"/>
  <c r="W16" i="2"/>
  <c r="Z16" i="2" s="1"/>
  <c r="R16" i="2"/>
  <c r="AB16" i="2" s="1"/>
  <c r="N16" i="2"/>
  <c r="P16" i="2" s="1"/>
  <c r="J16" i="2"/>
  <c r="W15" i="2"/>
  <c r="Z15" i="2" s="1"/>
  <c r="R15" i="2"/>
  <c r="AB15" i="2" s="1"/>
  <c r="N15" i="2"/>
  <c r="P15" i="2" s="1"/>
  <c r="J15" i="2"/>
  <c r="W14" i="2"/>
  <c r="Z14" i="2" s="1"/>
  <c r="R14" i="2"/>
  <c r="N14" i="2"/>
  <c r="P14" i="2" s="1"/>
  <c r="J14" i="2"/>
  <c r="W13" i="2"/>
  <c r="Z13" i="2" s="1"/>
  <c r="R13" i="2"/>
  <c r="AB13" i="2" s="1"/>
  <c r="N13" i="2"/>
  <c r="N26" i="2" s="1"/>
  <c r="J13" i="2"/>
  <c r="X55" i="1"/>
  <c r="AA55" i="1" s="1"/>
  <c r="S55" i="1"/>
  <c r="O55" i="1"/>
  <c r="Q55" i="1" s="1"/>
  <c r="K55" i="1"/>
  <c r="X13" i="7"/>
  <c r="P13" i="7"/>
  <c r="Z13" i="7" s="1"/>
  <c r="L13" i="7"/>
  <c r="N13" i="7" s="1"/>
  <c r="H13" i="7"/>
  <c r="AH13" i="7" l="1"/>
  <c r="AL13" i="7" s="1"/>
  <c r="AT13" i="7"/>
  <c r="AU13" i="7" s="1"/>
  <c r="AK13" i="7"/>
  <c r="AL13" i="2"/>
  <c r="AO13" i="2"/>
  <c r="AP13" i="2" s="1"/>
  <c r="AL15" i="2"/>
  <c r="AO15" i="2"/>
  <c r="AP15" i="2" s="1"/>
  <c r="AL16" i="2"/>
  <c r="AO16" i="2"/>
  <c r="AP16" i="2" s="1"/>
  <c r="N5" i="2"/>
  <c r="Q5" i="2"/>
  <c r="S14" i="2"/>
  <c r="AB14" i="2"/>
  <c r="S17" i="2"/>
  <c r="AB17" i="2"/>
  <c r="AA13" i="7"/>
  <c r="Q13" i="7"/>
  <c r="P13" i="2"/>
  <c r="P26" i="2" s="1"/>
  <c r="R18" i="2"/>
  <c r="AB18" i="2" s="1"/>
  <c r="T55" i="1"/>
  <c r="AC55" i="1"/>
  <c r="AK55" i="1" s="1"/>
  <c r="AO55" i="1" s="1"/>
  <c r="AC15" i="2"/>
  <c r="AC16" i="2"/>
  <c r="S16" i="2"/>
  <c r="S15" i="2"/>
  <c r="AC13" i="2"/>
  <c r="S13" i="2"/>
  <c r="AC17" i="2" l="1"/>
  <c r="AL17" i="2"/>
  <c r="AO17" i="2"/>
  <c r="AP17" i="2" s="1"/>
  <c r="AC18" i="2"/>
  <c r="AL18" i="2"/>
  <c r="AO18" i="2"/>
  <c r="AP18" i="2" s="1"/>
  <c r="AC14" i="2"/>
  <c r="AL14" i="2"/>
  <c r="AO14" i="2"/>
  <c r="AP14" i="2" s="1"/>
  <c r="AD55" i="1"/>
  <c r="AN55" i="1"/>
  <c r="P5" i="2"/>
  <c r="S18" i="2"/>
  <c r="V9" i="19"/>
  <c r="V10" i="19"/>
  <c r="Y10" i="19" s="1"/>
  <c r="V11" i="19"/>
  <c r="Y11" i="19" s="1"/>
  <c r="U95" i="1"/>
  <c r="V95" i="1"/>
  <c r="W95" i="1"/>
  <c r="Y95" i="1"/>
  <c r="AF5" i="2"/>
  <c r="Y101" i="1" l="1"/>
  <c r="Y96" i="1" s="1"/>
  <c r="U101" i="1"/>
  <c r="U96" i="1" s="1"/>
  <c r="V101" i="1"/>
  <c r="V96" i="1" s="1"/>
  <c r="W101" i="1"/>
  <c r="W96" i="1" s="1"/>
  <c r="AF95" i="1"/>
  <c r="U9" i="7"/>
  <c r="X9" i="7" s="1"/>
  <c r="U8" i="7"/>
  <c r="X8" i="7" s="1"/>
  <c r="U7" i="7"/>
  <c r="X7" i="7" s="1"/>
  <c r="U6" i="7"/>
  <c r="X6" i="7" s="1"/>
  <c r="U5" i="7"/>
  <c r="Y9" i="19"/>
  <c r="V8" i="19"/>
  <c r="Y8" i="19" s="1"/>
  <c r="V7" i="19"/>
  <c r="V6" i="19"/>
  <c r="V12" i="19" s="1"/>
  <c r="Y6" i="19" l="1"/>
  <c r="Y7" i="19"/>
  <c r="X5" i="7"/>
  <c r="Y12" i="19" l="1"/>
  <c r="Q11" i="19"/>
  <c r="AA11" i="19" s="1"/>
  <c r="M11" i="19"/>
  <c r="O11" i="19" s="1"/>
  <c r="I11" i="19"/>
  <c r="Q10" i="19"/>
  <c r="AA10" i="19" s="1"/>
  <c r="M10" i="19"/>
  <c r="O10" i="19" s="1"/>
  <c r="I10" i="19"/>
  <c r="Q9" i="19"/>
  <c r="AA9" i="19" s="1"/>
  <c r="M9" i="19"/>
  <c r="O9" i="19" s="1"/>
  <c r="I9" i="19"/>
  <c r="Q8" i="19"/>
  <c r="AA8" i="19" s="1"/>
  <c r="J8" i="19"/>
  <c r="J12" i="19" s="1"/>
  <c r="I8" i="19"/>
  <c r="Q7" i="19"/>
  <c r="M7" i="19"/>
  <c r="I7" i="19"/>
  <c r="Q6" i="19"/>
  <c r="M6" i="19"/>
  <c r="I6" i="19"/>
  <c r="I12" i="19" l="1"/>
  <c r="Q12" i="19"/>
  <c r="O6" i="19"/>
  <c r="AL9" i="19"/>
  <c r="AI9" i="19"/>
  <c r="AM9" i="19" s="1"/>
  <c r="AA6" i="19"/>
  <c r="AL10" i="19"/>
  <c r="AI10" i="19"/>
  <c r="AM10" i="19" s="1"/>
  <c r="AL11" i="19"/>
  <c r="AI11" i="19"/>
  <c r="AM11" i="19" s="1"/>
  <c r="AL8" i="19"/>
  <c r="AI8" i="19"/>
  <c r="AM8" i="19" s="1"/>
  <c r="AA7" i="19"/>
  <c r="AI7" i="19" s="1"/>
  <c r="AM7" i="19" s="1"/>
  <c r="O7" i="19"/>
  <c r="M8" i="19"/>
  <c r="O8" i="19" s="1"/>
  <c r="AB11" i="19"/>
  <c r="AB9" i="19"/>
  <c r="R9" i="19"/>
  <c r="R11" i="19"/>
  <c r="R6" i="19"/>
  <c r="R8" i="19"/>
  <c r="AB8" i="19"/>
  <c r="R10" i="19"/>
  <c r="AB10" i="19"/>
  <c r="R7" i="19"/>
  <c r="M12" i="19" l="1"/>
  <c r="O12" i="19"/>
  <c r="AB6" i="19"/>
  <c r="AA12" i="19"/>
  <c r="R12" i="19"/>
  <c r="AL6" i="19"/>
  <c r="AI6" i="19"/>
  <c r="AI12" i="19" s="1"/>
  <c r="AA8" i="41" s="1"/>
  <c r="AB7" i="19"/>
  <c r="AL7" i="19"/>
  <c r="AL12" i="19" l="1"/>
  <c r="AB12" i="19"/>
  <c r="AM6" i="19"/>
  <c r="AM12" i="19" s="1"/>
  <c r="AA9" i="42"/>
  <c r="W8" i="2"/>
  <c r="Z8" i="2" s="1"/>
  <c r="W9" i="2"/>
  <c r="Z9" i="2" s="1"/>
  <c r="W10" i="2"/>
  <c r="Z10" i="2" s="1"/>
  <c r="W11" i="2"/>
  <c r="Z11" i="2" s="1"/>
  <c r="W12" i="2"/>
  <c r="Z12" i="2" s="1"/>
  <c r="W7" i="2"/>
  <c r="X6" i="1"/>
  <c r="X7" i="1"/>
  <c r="AA7" i="1" s="1"/>
  <c r="X8" i="1"/>
  <c r="AA8" i="1" s="1"/>
  <c r="X11" i="1"/>
  <c r="X12" i="1"/>
  <c r="AA12" i="1" s="1"/>
  <c r="X19" i="1"/>
  <c r="X20" i="1"/>
  <c r="AA20" i="1" s="1"/>
  <c r="X21" i="1"/>
  <c r="AA21" i="1" s="1"/>
  <c r="X22" i="1"/>
  <c r="AA22" i="1" s="1"/>
  <c r="X23" i="1"/>
  <c r="AA23" i="1" s="1"/>
  <c r="X27" i="1"/>
  <c r="X28" i="1"/>
  <c r="AA28" i="1" s="1"/>
  <c r="X29" i="1"/>
  <c r="AA29" i="1" s="1"/>
  <c r="X30" i="1"/>
  <c r="AA30" i="1" s="1"/>
  <c r="X31" i="1"/>
  <c r="AA31" i="1" s="1"/>
  <c r="X32" i="1"/>
  <c r="AA32" i="1" s="1"/>
  <c r="X33" i="1"/>
  <c r="AA33" i="1" s="1"/>
  <c r="X34" i="1"/>
  <c r="AA34" i="1" s="1"/>
  <c r="X35" i="1"/>
  <c r="AA35" i="1" s="1"/>
  <c r="X37" i="1"/>
  <c r="X38" i="1"/>
  <c r="AA38" i="1" s="1"/>
  <c r="X39" i="1"/>
  <c r="AA39" i="1" s="1"/>
  <c r="X40" i="1"/>
  <c r="AA40" i="1" s="1"/>
  <c r="X41" i="1"/>
  <c r="AA41" i="1" s="1"/>
  <c r="X42" i="1"/>
  <c r="AA42" i="1" s="1"/>
  <c r="X43" i="1"/>
  <c r="AA43" i="1" s="1"/>
  <c r="X44" i="1"/>
  <c r="AA44" i="1" s="1"/>
  <c r="X45" i="1"/>
  <c r="AA45" i="1" s="1"/>
  <c r="X46" i="1"/>
  <c r="AA46" i="1" s="1"/>
  <c r="X47" i="1"/>
  <c r="AA47" i="1" s="1"/>
  <c r="X53" i="1"/>
  <c r="X54" i="1"/>
  <c r="AA54" i="1" s="1"/>
  <c r="X56" i="1"/>
  <c r="AA56" i="1" s="1"/>
  <c r="X57" i="1"/>
  <c r="AA57" i="1" s="1"/>
  <c r="X58" i="1"/>
  <c r="AA58" i="1" s="1"/>
  <c r="X59" i="1"/>
  <c r="AA59" i="1" s="1"/>
  <c r="X60" i="1"/>
  <c r="AA60" i="1" s="1"/>
  <c r="X61" i="1"/>
  <c r="AA61" i="1" s="1"/>
  <c r="X62" i="1"/>
  <c r="AA62" i="1" s="1"/>
  <c r="X63" i="1"/>
  <c r="AA63" i="1" s="1"/>
  <c r="X64" i="1"/>
  <c r="AA64" i="1" s="1"/>
  <c r="X65" i="1"/>
  <c r="AA65" i="1" s="1"/>
  <c r="X66" i="1"/>
  <c r="AA66" i="1" s="1"/>
  <c r="X67" i="1"/>
  <c r="AA67" i="1" s="1"/>
  <c r="X68" i="1"/>
  <c r="AA68" i="1" s="1"/>
  <c r="O67" i="1"/>
  <c r="Q67" i="1" s="1"/>
  <c r="R67" i="1" s="1"/>
  <c r="S67" i="1" s="1"/>
  <c r="AC67" i="1" s="1"/>
  <c r="K67" i="1"/>
  <c r="S47" i="1"/>
  <c r="O47" i="1"/>
  <c r="Q47" i="1" s="1"/>
  <c r="K47" i="1"/>
  <c r="AN67" i="1" l="1"/>
  <c r="AK67" i="1"/>
  <c r="AO67" i="1" s="1"/>
  <c r="AB9" i="43"/>
  <c r="AC9" i="43" s="1"/>
  <c r="AC10" i="43" s="1"/>
  <c r="AB8" i="41"/>
  <c r="AA10" i="42"/>
  <c r="AB9" i="42"/>
  <c r="AB10" i="42" s="1"/>
  <c r="AB10" i="43"/>
  <c r="W26" i="2"/>
  <c r="W5" i="2" s="1"/>
  <c r="AA6" i="1"/>
  <c r="AA97" i="1" s="1"/>
  <c r="X97" i="1"/>
  <c r="AA11" i="1"/>
  <c r="AA98" i="1" s="1"/>
  <c r="X98" i="1"/>
  <c r="X36" i="1"/>
  <c r="X100" i="1" s="1"/>
  <c r="X99" i="1"/>
  <c r="T47" i="1"/>
  <c r="AC47" i="1"/>
  <c r="AK47" i="1" s="1"/>
  <c r="AO47" i="1" s="1"/>
  <c r="AA27" i="1"/>
  <c r="AA19" i="1"/>
  <c r="AA99" i="1" s="1"/>
  <c r="AA53" i="1"/>
  <c r="AA37" i="1"/>
  <c r="AA36" i="1" s="1"/>
  <c r="AD67" i="1"/>
  <c r="T67" i="1"/>
  <c r="Z7" i="2"/>
  <c r="Z26" i="2" s="1"/>
  <c r="AD47" i="1" l="1"/>
  <c r="AN47" i="1"/>
  <c r="X94" i="1"/>
  <c r="X95" i="1"/>
  <c r="Z5" i="2"/>
  <c r="AA100" i="1"/>
  <c r="X101" i="1" l="1"/>
  <c r="X96" i="1" s="1"/>
  <c r="AA94" i="1"/>
  <c r="AA95" i="1"/>
  <c r="O66" i="1"/>
  <c r="Q66" i="1" s="1"/>
  <c r="R66" i="1" s="1"/>
  <c r="K66" i="1"/>
  <c r="AA101" i="1" l="1"/>
  <c r="AA96" i="1" s="1"/>
  <c r="S66" i="1"/>
  <c r="AC66" i="1" l="1"/>
  <c r="AK66" i="1" s="1"/>
  <c r="AO66" i="1" s="1"/>
  <c r="T66" i="1"/>
  <c r="AD66" i="1" l="1"/>
  <c r="AN66" i="1"/>
  <c r="P6" i="7"/>
  <c r="Z6" i="7" s="1"/>
  <c r="P7" i="7"/>
  <c r="Z7" i="7" s="1"/>
  <c r="P8" i="7"/>
  <c r="Z8" i="7" s="1"/>
  <c r="P9" i="7"/>
  <c r="Z9" i="7" s="1"/>
  <c r="P5" i="7"/>
  <c r="AH9" i="7" l="1"/>
  <c r="AL9" i="7" s="1"/>
  <c r="AT9" i="7"/>
  <c r="AU9" i="7" s="1"/>
  <c r="AK9" i="7"/>
  <c r="AH7" i="7"/>
  <c r="AL7" i="7" s="1"/>
  <c r="AT7" i="7"/>
  <c r="AU7" i="7" s="1"/>
  <c r="AK7" i="7"/>
  <c r="AH8" i="7"/>
  <c r="AL8" i="7" s="1"/>
  <c r="AT8" i="7"/>
  <c r="AU8" i="7" s="1"/>
  <c r="AK8" i="7"/>
  <c r="AH6" i="7"/>
  <c r="AL6" i="7" s="1"/>
  <c r="AT6" i="7"/>
  <c r="AU6" i="7" s="1"/>
  <c r="AK6" i="7"/>
  <c r="Z5" i="7"/>
  <c r="Q7" i="7"/>
  <c r="AA7" i="7"/>
  <c r="Q9" i="7"/>
  <c r="AA9" i="7"/>
  <c r="Q8" i="7"/>
  <c r="AA8" i="7"/>
  <c r="Q6" i="7"/>
  <c r="AA6" i="7"/>
  <c r="Q5" i="7"/>
  <c r="O68" i="1"/>
  <c r="Q68" i="1" s="1"/>
  <c r="R68" i="1" s="1"/>
  <c r="K68" i="1"/>
  <c r="S64" i="1"/>
  <c r="AC64" i="1" s="1"/>
  <c r="O64" i="1"/>
  <c r="Q64" i="1" s="1"/>
  <c r="K64" i="1"/>
  <c r="AH5" i="7" l="1"/>
  <c r="AT5" i="7"/>
  <c r="AU5" i="7" s="1"/>
  <c r="AK5" i="7"/>
  <c r="AA17" i="41" s="1"/>
  <c r="AN64" i="1"/>
  <c r="AK64" i="1"/>
  <c r="AO64" i="1" s="1"/>
  <c r="S68" i="1"/>
  <c r="AC68" i="1" s="1"/>
  <c r="AD68" i="1" s="1"/>
  <c r="R101" i="1"/>
  <c r="AA5" i="7"/>
  <c r="AD64" i="1"/>
  <c r="T64" i="1"/>
  <c r="R24" i="1"/>
  <c r="R99" i="1" s="1"/>
  <c r="AL5" i="7" l="1"/>
  <c r="AA18" i="41"/>
  <c r="AB19" i="43"/>
  <c r="AA19" i="42"/>
  <c r="AB17" i="41"/>
  <c r="AB18" i="41" s="1"/>
  <c r="T68" i="1"/>
  <c r="AN68" i="1"/>
  <c r="AK68" i="1"/>
  <c r="AO68" i="1" s="1"/>
  <c r="R96" i="1"/>
  <c r="R8" i="2"/>
  <c r="AB8" i="2" s="1"/>
  <c r="R9" i="2"/>
  <c r="AB9" i="2" s="1"/>
  <c r="R10" i="2"/>
  <c r="AB10" i="2" s="1"/>
  <c r="R11" i="2"/>
  <c r="AB11" i="2" s="1"/>
  <c r="R12" i="2"/>
  <c r="AB12" i="2" s="1"/>
  <c r="R7" i="2"/>
  <c r="S65" i="1"/>
  <c r="AC65" i="1" s="1"/>
  <c r="AK65" i="1" s="1"/>
  <c r="AO65" i="1" s="1"/>
  <c r="O65" i="1"/>
  <c r="Q65" i="1" s="1"/>
  <c r="K65" i="1"/>
  <c r="S44" i="1"/>
  <c r="AC44" i="1" s="1"/>
  <c r="M24" i="1"/>
  <c r="M99" i="1" s="1"/>
  <c r="M96" i="1" s="1"/>
  <c r="N24" i="1"/>
  <c r="N99" i="1" s="1"/>
  <c r="N96" i="1" s="1"/>
  <c r="AA20" i="42" l="1"/>
  <c r="AB19" i="42"/>
  <c r="AB20" i="42" s="1"/>
  <c r="AB20" i="43"/>
  <c r="AC19" i="43"/>
  <c r="AC20" i="43" s="1"/>
  <c r="AN44" i="1"/>
  <c r="AK44" i="1"/>
  <c r="AO44" i="1" s="1"/>
  <c r="AL11" i="2"/>
  <c r="AO11" i="2"/>
  <c r="AP11" i="2" s="1"/>
  <c r="AO8" i="2"/>
  <c r="AP8" i="2" s="1"/>
  <c r="AL12" i="2"/>
  <c r="AO12" i="2"/>
  <c r="AP12" i="2" s="1"/>
  <c r="AL9" i="2"/>
  <c r="AO9" i="2"/>
  <c r="AP9" i="2" s="1"/>
  <c r="AL10" i="2"/>
  <c r="AO10" i="2"/>
  <c r="AP10" i="2" s="1"/>
  <c r="R26" i="2"/>
  <c r="R5" i="2" s="1"/>
  <c r="S94" i="1" s="1"/>
  <c r="AD65" i="1"/>
  <c r="AN65" i="1"/>
  <c r="AB7" i="2"/>
  <c r="AL7" i="2" s="1"/>
  <c r="T65" i="1"/>
  <c r="AD44" i="1"/>
  <c r="T44" i="1"/>
  <c r="S9" i="2"/>
  <c r="AC9" i="2"/>
  <c r="S8" i="2"/>
  <c r="AC8" i="2"/>
  <c r="S12" i="2"/>
  <c r="AC12" i="2"/>
  <c r="S10" i="2"/>
  <c r="AC10" i="2"/>
  <c r="S7" i="2"/>
  <c r="S11" i="2"/>
  <c r="AC11" i="2"/>
  <c r="S11" i="1"/>
  <c r="S12" i="1"/>
  <c r="AC12" i="1" s="1"/>
  <c r="S19" i="1"/>
  <c r="S20" i="1"/>
  <c r="AC20" i="1" s="1"/>
  <c r="S21" i="1"/>
  <c r="AC21" i="1" s="1"/>
  <c r="S22" i="1"/>
  <c r="AC22" i="1" s="1"/>
  <c r="S23" i="1"/>
  <c r="AC23" i="1" s="1"/>
  <c r="S27" i="1"/>
  <c r="S28" i="1"/>
  <c r="AC28" i="1" s="1"/>
  <c r="S29" i="1"/>
  <c r="AC29" i="1" s="1"/>
  <c r="S30" i="1"/>
  <c r="AC30" i="1" s="1"/>
  <c r="S31" i="1"/>
  <c r="AC31" i="1" s="1"/>
  <c r="S32" i="1"/>
  <c r="AC32" i="1" s="1"/>
  <c r="S33" i="1"/>
  <c r="AC33" i="1" s="1"/>
  <c r="AK33" i="1" s="1"/>
  <c r="AO33" i="1" s="1"/>
  <c r="S34" i="1"/>
  <c r="AC34" i="1" s="1"/>
  <c r="S35" i="1"/>
  <c r="AC35" i="1" s="1"/>
  <c r="S37" i="1"/>
  <c r="S38" i="1"/>
  <c r="AC38" i="1" s="1"/>
  <c r="S39" i="1"/>
  <c r="AC39" i="1" s="1"/>
  <c r="S40" i="1"/>
  <c r="AC40" i="1" s="1"/>
  <c r="S41" i="1"/>
  <c r="AC41" i="1" s="1"/>
  <c r="S42" i="1"/>
  <c r="AC42" i="1" s="1"/>
  <c r="S43" i="1"/>
  <c r="AC43" i="1" s="1"/>
  <c r="S45" i="1"/>
  <c r="AC45" i="1" s="1"/>
  <c r="S46" i="1"/>
  <c r="AC46" i="1" s="1"/>
  <c r="S53" i="1"/>
  <c r="S54" i="1"/>
  <c r="AC54" i="1" s="1"/>
  <c r="S56" i="1"/>
  <c r="AC56" i="1" s="1"/>
  <c r="S57" i="1"/>
  <c r="AC57" i="1" s="1"/>
  <c r="S58" i="1"/>
  <c r="AC58" i="1" s="1"/>
  <c r="AK58" i="1" s="1"/>
  <c r="S59" i="1"/>
  <c r="AC59" i="1" s="1"/>
  <c r="S60" i="1"/>
  <c r="AC60" i="1" s="1"/>
  <c r="S61" i="1"/>
  <c r="AC61" i="1" s="1"/>
  <c r="S62" i="1"/>
  <c r="AC62" i="1" s="1"/>
  <c r="S63" i="1"/>
  <c r="AC63" i="1" s="1"/>
  <c r="S6" i="1"/>
  <c r="S7" i="1"/>
  <c r="AC7" i="1" s="1"/>
  <c r="AN60" i="1" l="1"/>
  <c r="AK60" i="1"/>
  <c r="AO60" i="1" s="1"/>
  <c r="AN45" i="1"/>
  <c r="AK45" i="1"/>
  <c r="AO45" i="1" s="1"/>
  <c r="AN35" i="1"/>
  <c r="AK35" i="1"/>
  <c r="AO35" i="1" s="1"/>
  <c r="AN20" i="1"/>
  <c r="AK20" i="1"/>
  <c r="AN7" i="1"/>
  <c r="AK7" i="1"/>
  <c r="AO7" i="1" s="1"/>
  <c r="AN61" i="1"/>
  <c r="AK61" i="1"/>
  <c r="AO61" i="1" s="1"/>
  <c r="AN57" i="1"/>
  <c r="AK57" i="1"/>
  <c r="AO57" i="1" s="1"/>
  <c r="AN46" i="1"/>
  <c r="AK46" i="1"/>
  <c r="AO46" i="1" s="1"/>
  <c r="AN41" i="1"/>
  <c r="AK41" i="1"/>
  <c r="AO41" i="1" s="1"/>
  <c r="AN32" i="1"/>
  <c r="AK32" i="1"/>
  <c r="AO32" i="1" s="1"/>
  <c r="AN28" i="1"/>
  <c r="AK28" i="1"/>
  <c r="AO28" i="1" s="1"/>
  <c r="AN21" i="1"/>
  <c r="AK21" i="1"/>
  <c r="AO21" i="1" s="1"/>
  <c r="AN62" i="1"/>
  <c r="AK62" i="1"/>
  <c r="AO62" i="1" s="1"/>
  <c r="AN22" i="1"/>
  <c r="AK22" i="1"/>
  <c r="AO22" i="1" s="1"/>
  <c r="AN58" i="1"/>
  <c r="AO58" i="1"/>
  <c r="AN42" i="1"/>
  <c r="AK42" i="1"/>
  <c r="AO42" i="1" s="1"/>
  <c r="AN38" i="1"/>
  <c r="AK38" i="1"/>
  <c r="AO38" i="1" s="1"/>
  <c r="AN29" i="1"/>
  <c r="AK29" i="1"/>
  <c r="AO29" i="1" s="1"/>
  <c r="AN12" i="1"/>
  <c r="AK12" i="1"/>
  <c r="AO12" i="1" s="1"/>
  <c r="AN63" i="1"/>
  <c r="AK63" i="1"/>
  <c r="AO63" i="1" s="1"/>
  <c r="AN59" i="1"/>
  <c r="AK59" i="1"/>
  <c r="AO59" i="1" s="1"/>
  <c r="AN54" i="1"/>
  <c r="AK54" i="1"/>
  <c r="AO54" i="1" s="1"/>
  <c r="AN43" i="1"/>
  <c r="AK43" i="1"/>
  <c r="AO43" i="1" s="1"/>
  <c r="AN39" i="1"/>
  <c r="AK39" i="1"/>
  <c r="AO39" i="1" s="1"/>
  <c r="AN34" i="1"/>
  <c r="AK34" i="1"/>
  <c r="AO34" i="1" s="1"/>
  <c r="AN30" i="1"/>
  <c r="AK30" i="1"/>
  <c r="AO30" i="1" s="1"/>
  <c r="AN23" i="1"/>
  <c r="AK23" i="1"/>
  <c r="AO23" i="1" s="1"/>
  <c r="AN56" i="1"/>
  <c r="AK56" i="1"/>
  <c r="AO56" i="1" s="1"/>
  <c r="AN40" i="1"/>
  <c r="AK40" i="1"/>
  <c r="AO40" i="1" s="1"/>
  <c r="AN31" i="1"/>
  <c r="AK31" i="1"/>
  <c r="AO31" i="1" s="1"/>
  <c r="AL26" i="2"/>
  <c r="AB26" i="2"/>
  <c r="AB5" i="2" s="1"/>
  <c r="AC95" i="1" s="1"/>
  <c r="AO7" i="2"/>
  <c r="S26" i="2"/>
  <c r="S5" i="2" s="1"/>
  <c r="AD33" i="1"/>
  <c r="AN33" i="1"/>
  <c r="AC6" i="1"/>
  <c r="AK6" i="1" s="1"/>
  <c r="AC37" i="1"/>
  <c r="AK37" i="1" s="1"/>
  <c r="AO37" i="1" s="1"/>
  <c r="S36" i="1"/>
  <c r="S100" i="1" s="1"/>
  <c r="AC19" i="1"/>
  <c r="AK19" i="1" s="1"/>
  <c r="AO19" i="1" s="1"/>
  <c r="S99" i="1"/>
  <c r="AC27" i="1"/>
  <c r="AK27" i="1" s="1"/>
  <c r="AC11" i="1"/>
  <c r="S98" i="1"/>
  <c r="AC53" i="1"/>
  <c r="AK53" i="1" s="1"/>
  <c r="AO53" i="1" s="1"/>
  <c r="AD60" i="1"/>
  <c r="T60" i="1"/>
  <c r="AD54" i="1"/>
  <c r="T54" i="1"/>
  <c r="T53" i="1"/>
  <c r="AD43" i="1"/>
  <c r="T43" i="1"/>
  <c r="AD39" i="1"/>
  <c r="T39" i="1"/>
  <c r="AD34" i="1"/>
  <c r="T34" i="1"/>
  <c r="AD30" i="1"/>
  <c r="T30" i="1"/>
  <c r="T19" i="1"/>
  <c r="T6" i="1"/>
  <c r="AD61" i="1"/>
  <c r="T61" i="1"/>
  <c r="AD45" i="1"/>
  <c r="T45" i="1"/>
  <c r="AD32" i="1"/>
  <c r="T32" i="1"/>
  <c r="AD28" i="1"/>
  <c r="T28" i="1"/>
  <c r="AD20" i="1"/>
  <c r="T20" i="1"/>
  <c r="AD31" i="1"/>
  <c r="T31" i="1"/>
  <c r="AD63" i="1"/>
  <c r="T63" i="1"/>
  <c r="AD62" i="1"/>
  <c r="T62" i="1"/>
  <c r="AD58" i="1"/>
  <c r="T58" i="1"/>
  <c r="AD46" i="1"/>
  <c r="T46" i="1"/>
  <c r="AD41" i="1"/>
  <c r="T41" i="1"/>
  <c r="T37" i="1"/>
  <c r="AD35" i="1"/>
  <c r="T35" i="1"/>
  <c r="AD29" i="1"/>
  <c r="T29" i="1"/>
  <c r="T27" i="1"/>
  <c r="AD23" i="1"/>
  <c r="T23" i="1"/>
  <c r="AD21" i="1"/>
  <c r="T21" i="1"/>
  <c r="T11" i="1"/>
  <c r="AD57" i="1"/>
  <c r="T57" i="1"/>
  <c r="AD40" i="1"/>
  <c r="T40" i="1"/>
  <c r="AD7" i="1"/>
  <c r="T7" i="1"/>
  <c r="AD59" i="1"/>
  <c r="T59" i="1"/>
  <c r="AD56" i="1"/>
  <c r="T56" i="1"/>
  <c r="AD42" i="1"/>
  <c r="T42" i="1"/>
  <c r="AD38" i="1"/>
  <c r="T38" i="1"/>
  <c r="T33" i="1"/>
  <c r="AD22" i="1"/>
  <c r="T22" i="1"/>
  <c r="AD12" i="1"/>
  <c r="T12" i="1"/>
  <c r="AC7" i="2"/>
  <c r="AC26" i="2" s="1"/>
  <c r="G5" i="2"/>
  <c r="H95" i="1" s="1"/>
  <c r="H101" i="1" s="1"/>
  <c r="H96" i="1" s="1"/>
  <c r="H5" i="2"/>
  <c r="S95" i="1"/>
  <c r="S101" i="1" s="1"/>
  <c r="J7" i="2"/>
  <c r="J8" i="2"/>
  <c r="J9" i="2"/>
  <c r="J10" i="2"/>
  <c r="J11" i="2"/>
  <c r="J12" i="2"/>
  <c r="AL5" i="2" l="1"/>
  <c r="AK95" i="1"/>
  <c r="AK101" i="1" s="1"/>
  <c r="AO6" i="1"/>
  <c r="AO27" i="1"/>
  <c r="AN11" i="1"/>
  <c r="AK11" i="1"/>
  <c r="AK99" i="1"/>
  <c r="AO20" i="1"/>
  <c r="AC101" i="1"/>
  <c r="AO26" i="2"/>
  <c r="AO5" i="2" s="1"/>
  <c r="AN95" i="1" s="1"/>
  <c r="AP7" i="2"/>
  <c r="AP26" i="2" s="1"/>
  <c r="AP5" i="2" s="1"/>
  <c r="J26" i="2"/>
  <c r="J5" i="2" s="1"/>
  <c r="I95" i="1"/>
  <c r="AB13" i="43"/>
  <c r="AA13" i="42"/>
  <c r="AA12" i="41"/>
  <c r="AB11" i="41"/>
  <c r="AB12" i="41" s="1"/>
  <c r="G6" i="41"/>
  <c r="AN53" i="1"/>
  <c r="AC99" i="1"/>
  <c r="AN19" i="1"/>
  <c r="AD6" i="1"/>
  <c r="AN6" i="1"/>
  <c r="AD27" i="1"/>
  <c r="AN27" i="1"/>
  <c r="AC36" i="1"/>
  <c r="AN37" i="1"/>
  <c r="T94" i="1"/>
  <c r="T95" i="1"/>
  <c r="AC98" i="1"/>
  <c r="AD11" i="1"/>
  <c r="AD98" i="1" s="1"/>
  <c r="T36" i="1"/>
  <c r="T100" i="1" s="1"/>
  <c r="T99" i="1"/>
  <c r="T98" i="1"/>
  <c r="AC5" i="2"/>
  <c r="AD95" i="1" s="1"/>
  <c r="AD19" i="1"/>
  <c r="AD99" i="1" s="1"/>
  <c r="AD53" i="1"/>
  <c r="AD37" i="1"/>
  <c r="AD36" i="1" s="1"/>
  <c r="AD100" i="1" l="1"/>
  <c r="AO95" i="1"/>
  <c r="I101" i="1"/>
  <c r="AN36" i="1"/>
  <c r="AN100" i="1" s="1"/>
  <c r="AK36" i="1"/>
  <c r="AN98" i="1"/>
  <c r="AD101" i="1"/>
  <c r="AO11" i="1"/>
  <c r="AO98" i="1" s="1"/>
  <c r="AK98" i="1"/>
  <c r="AO99" i="1"/>
  <c r="AN99" i="1"/>
  <c r="H6" i="43"/>
  <c r="H8" i="43" s="1"/>
  <c r="H11" i="43" s="1"/>
  <c r="H21" i="43" s="1"/>
  <c r="G6" i="42"/>
  <c r="G8" i="42" s="1"/>
  <c r="G11" i="42" s="1"/>
  <c r="G21" i="42" s="1"/>
  <c r="G9" i="41"/>
  <c r="G19" i="41" s="1"/>
  <c r="T101" i="1"/>
  <c r="AB14" i="43"/>
  <c r="AC13" i="43"/>
  <c r="AC14" i="43" s="1"/>
  <c r="AA14" i="42"/>
  <c r="AB13" i="42"/>
  <c r="AB14" i="42" s="1"/>
  <c r="AC100" i="1"/>
  <c r="I96" i="1" l="1"/>
  <c r="H6" i="41" s="1"/>
  <c r="S6" i="41" s="1"/>
  <c r="S9" i="41" s="1"/>
  <c r="S19" i="41" s="1"/>
  <c r="AO36" i="1"/>
  <c r="AO100" i="1" s="1"/>
  <c r="AK100" i="1"/>
  <c r="H9" i="41" l="1"/>
  <c r="H19" i="41" s="1"/>
  <c r="I6" i="43"/>
  <c r="T6" i="43" s="1"/>
  <c r="T8" i="43" s="1"/>
  <c r="T11" i="43" s="1"/>
  <c r="T21" i="43" s="1"/>
  <c r="H6" i="42"/>
  <c r="H8" i="42" s="1"/>
  <c r="H11" i="42" s="1"/>
  <c r="H21" i="42" s="1"/>
  <c r="I8" i="43"/>
  <c r="I11" i="43" s="1"/>
  <c r="I21" i="43" s="1"/>
  <c r="S6" i="42"/>
  <c r="S8" i="42" s="1"/>
  <c r="S11" i="42" s="1"/>
  <c r="S21" i="42" s="1"/>
  <c r="L5" i="7" l="1"/>
  <c r="L6" i="7"/>
  <c r="N6" i="7" s="1"/>
  <c r="L7" i="7"/>
  <c r="N7" i="7" s="1"/>
  <c r="L8" i="7"/>
  <c r="N8" i="7" s="1"/>
  <c r="L9" i="7"/>
  <c r="N9" i="7" s="1"/>
  <c r="N5" i="7" l="1"/>
  <c r="O6" i="1"/>
  <c r="O7" i="1"/>
  <c r="Q7" i="1" s="1"/>
  <c r="O8" i="1"/>
  <c r="Q8" i="1" s="1"/>
  <c r="O11" i="1"/>
  <c r="O12" i="1"/>
  <c r="Q12" i="1" s="1"/>
  <c r="O19" i="1"/>
  <c r="O20" i="1"/>
  <c r="Q20" i="1" s="1"/>
  <c r="O21" i="1"/>
  <c r="Q21" i="1" s="1"/>
  <c r="O22" i="1"/>
  <c r="Q22" i="1" s="1"/>
  <c r="O23" i="1"/>
  <c r="Q23" i="1" s="1"/>
  <c r="O27" i="1"/>
  <c r="O28" i="1"/>
  <c r="Q28" i="1" s="1"/>
  <c r="O29" i="1"/>
  <c r="Q29" i="1" s="1"/>
  <c r="O30" i="1"/>
  <c r="Q30" i="1" s="1"/>
  <c r="O31" i="1"/>
  <c r="O32" i="1"/>
  <c r="Q32" i="1" s="1"/>
  <c r="O33" i="1"/>
  <c r="Q33" i="1" s="1"/>
  <c r="O34" i="1"/>
  <c r="Q34" i="1" s="1"/>
  <c r="O35" i="1"/>
  <c r="Q35" i="1" s="1"/>
  <c r="O37" i="1"/>
  <c r="O38" i="1"/>
  <c r="Q38" i="1" s="1"/>
  <c r="O39" i="1"/>
  <c r="Q39" i="1" s="1"/>
  <c r="O40" i="1"/>
  <c r="Q40" i="1" s="1"/>
  <c r="O41" i="1"/>
  <c r="Q41" i="1" s="1"/>
  <c r="O42" i="1"/>
  <c r="Q42" i="1" s="1"/>
  <c r="O43" i="1"/>
  <c r="Q43" i="1" s="1"/>
  <c r="O44" i="1"/>
  <c r="Q44" i="1" s="1"/>
  <c r="O45" i="1"/>
  <c r="Q45" i="1" s="1"/>
  <c r="O46" i="1"/>
  <c r="Q46" i="1" s="1"/>
  <c r="O53" i="1"/>
  <c r="O54" i="1"/>
  <c r="Q54" i="1" s="1"/>
  <c r="O56" i="1"/>
  <c r="Q56" i="1" s="1"/>
  <c r="O57" i="1"/>
  <c r="Q57" i="1" s="1"/>
  <c r="O58" i="1"/>
  <c r="Q58" i="1" s="1"/>
  <c r="O59" i="1"/>
  <c r="Q59" i="1" s="1"/>
  <c r="O60" i="1"/>
  <c r="Q60" i="1" s="1"/>
  <c r="O61" i="1"/>
  <c r="Q61" i="1" s="1"/>
  <c r="O62" i="1"/>
  <c r="Q62" i="1" s="1"/>
  <c r="O63" i="1"/>
  <c r="Q63" i="1" s="1"/>
  <c r="O101" i="1" l="1"/>
  <c r="O98" i="1"/>
  <c r="Q6" i="1"/>
  <c r="O97" i="1"/>
  <c r="O36" i="1"/>
  <c r="O100" i="1" s="1"/>
  <c r="Q19" i="1"/>
  <c r="P24" i="1"/>
  <c r="P99" i="1" s="1"/>
  <c r="P96" i="1" s="1"/>
  <c r="Q53" i="1"/>
  <c r="Q101" i="1" s="1"/>
  <c r="Q11" i="1"/>
  <c r="Q98" i="1" s="1"/>
  <c r="Q27" i="1"/>
  <c r="Q37" i="1"/>
  <c r="Q36" i="1" s="1"/>
  <c r="Q31" i="1"/>
  <c r="H5" i="7"/>
  <c r="H6" i="7"/>
  <c r="H7" i="7"/>
  <c r="H8" i="7"/>
  <c r="H9" i="7"/>
  <c r="Q97" i="1" l="1"/>
  <c r="Q100" i="1"/>
  <c r="Q24" i="1"/>
  <c r="Q99" i="1" s="1"/>
  <c r="Q96" i="1" l="1"/>
  <c r="K63" i="1" l="1"/>
  <c r="J24" i="1" l="1"/>
  <c r="J99" i="1" s="1"/>
  <c r="J96" i="1" s="1"/>
  <c r="L24" i="1"/>
  <c r="L99" i="1" s="1"/>
  <c r="L96" i="1" s="1"/>
  <c r="K56" i="1"/>
  <c r="K57" i="1"/>
  <c r="K58" i="1"/>
  <c r="K59" i="1"/>
  <c r="K60" i="1"/>
  <c r="K61" i="1"/>
  <c r="K62" i="1"/>
  <c r="K38" i="1"/>
  <c r="K39" i="1"/>
  <c r="K40" i="1"/>
  <c r="K41" i="1"/>
  <c r="K42" i="1"/>
  <c r="K43" i="1"/>
  <c r="K44" i="1"/>
  <c r="K45" i="1"/>
  <c r="K46" i="1"/>
  <c r="K53" i="1"/>
  <c r="K54" i="1"/>
  <c r="K37" i="1"/>
  <c r="K27" i="1"/>
  <c r="K28" i="1"/>
  <c r="K29" i="1"/>
  <c r="K30" i="1"/>
  <c r="K31" i="1"/>
  <c r="K32" i="1"/>
  <c r="K33" i="1"/>
  <c r="K34" i="1"/>
  <c r="K35" i="1"/>
  <c r="K11" i="1"/>
  <c r="K12" i="1"/>
  <c r="K19" i="1"/>
  <c r="K20" i="1"/>
  <c r="K21" i="1"/>
  <c r="K22" i="1"/>
  <c r="K23" i="1"/>
  <c r="K6" i="1"/>
  <c r="K7" i="1"/>
  <c r="K101" i="1" l="1"/>
  <c r="K36" i="1"/>
  <c r="K100" i="1" s="1"/>
  <c r="K98" i="1"/>
  <c r="K8" i="1"/>
  <c r="K97" i="1" s="1"/>
  <c r="S8" i="1"/>
  <c r="O24" i="1"/>
  <c r="O99" i="1" s="1"/>
  <c r="O96" i="1" s="1"/>
  <c r="K24" i="1"/>
  <c r="K99" i="1" s="1"/>
  <c r="K96" i="1" l="1"/>
  <c r="AC8" i="1"/>
  <c r="AK8" i="1" s="1"/>
  <c r="S97" i="1"/>
  <c r="S96" i="1" s="1"/>
  <c r="T8" i="1"/>
  <c r="T97" i="1" s="1"/>
  <c r="T96" i="1" s="1"/>
  <c r="AO8" i="1" l="1"/>
  <c r="AK97" i="1"/>
  <c r="AK96" i="1" s="1"/>
  <c r="AC97" i="1"/>
  <c r="AC96" i="1" s="1"/>
  <c r="AN8" i="1"/>
  <c r="AD8" i="1"/>
  <c r="AO97" i="1" l="1"/>
  <c r="AP8" i="1"/>
  <c r="AP97" i="1" s="1"/>
  <c r="AP96" i="1" s="1"/>
  <c r="AC6" i="41" s="1"/>
  <c r="AN97" i="1"/>
  <c r="AD97" i="1"/>
  <c r="F5" i="2"/>
  <c r="G95" i="1" s="1"/>
  <c r="AC9" i="41" l="1"/>
  <c r="AC19" i="41" s="1"/>
  <c r="AC6" i="42"/>
  <c r="F6" i="41"/>
  <c r="AD96" i="1"/>
  <c r="AC8" i="42" l="1"/>
  <c r="AC11" i="42" s="1"/>
  <c r="AC21" i="42" s="1"/>
  <c r="AD6" i="43"/>
  <c r="AD8" i="43" s="1"/>
  <c r="AD11" i="43" s="1"/>
  <c r="AD21" i="43" s="1"/>
  <c r="G6" i="43"/>
  <c r="G8" i="43" s="1"/>
  <c r="G11" i="43" s="1"/>
  <c r="G21" i="43" s="1"/>
  <c r="F6" i="42"/>
  <c r="F8" i="42" s="1"/>
  <c r="F11" i="42" s="1"/>
  <c r="F21" i="42" s="1"/>
  <c r="F9" i="41"/>
  <c r="F19" i="41" s="1"/>
  <c r="L7" i="35"/>
  <c r="N5" i="35"/>
  <c r="Q5" i="35" s="1"/>
  <c r="M7" i="35"/>
  <c r="AI94" i="1" s="1"/>
  <c r="AI101" i="1" s="1"/>
  <c r="AI96" i="1" s="1"/>
  <c r="AH94" i="1" l="1"/>
  <c r="AH101" i="1" s="1"/>
  <c r="AH96" i="1" s="1"/>
  <c r="AF94" i="1"/>
  <c r="AF101" i="1" s="1"/>
  <c r="AF96" i="1" s="1"/>
  <c r="Q7" i="35"/>
  <c r="AM94" i="1" s="1"/>
  <c r="AM101" i="1" s="1"/>
  <c r="AM96" i="1" s="1"/>
  <c r="R5" i="35"/>
  <c r="N7" i="35"/>
  <c r="AJ94" i="1" s="1"/>
  <c r="AJ101" i="1" s="1"/>
  <c r="AJ96" i="1" s="1"/>
  <c r="R7" i="35" l="1"/>
  <c r="AN94" i="1" s="1"/>
  <c r="AN101" i="1" s="1"/>
  <c r="AN96" i="1" s="1"/>
  <c r="S7" i="35"/>
  <c r="AO101" i="1" s="1"/>
  <c r="AO96" i="1" s="1"/>
  <c r="AA9" i="41" l="1"/>
  <c r="AA19" i="41" s="1"/>
  <c r="AA6" i="42"/>
  <c r="AB6" i="43"/>
  <c r="AB6" i="41"/>
  <c r="AB9" i="41" s="1"/>
  <c r="AB19" i="41" s="1"/>
  <c r="AB6" i="42" l="1"/>
  <c r="AB8" i="42" s="1"/>
  <c r="AB11" i="42" s="1"/>
  <c r="AB21" i="42" s="1"/>
  <c r="AA8" i="42"/>
  <c r="AA11" i="42" s="1"/>
  <c r="AA21" i="42" s="1"/>
  <c r="AC6" i="43"/>
  <c r="AC8" i="43" s="1"/>
  <c r="AC11" i="43" s="1"/>
  <c r="AC21" i="43" s="1"/>
  <c r="AB8" i="43"/>
  <c r="AB11" i="43" s="1"/>
  <c r="AB21" i="43" s="1"/>
</calcChain>
</file>

<file path=xl/sharedStrings.xml><?xml version="1.0" encoding="utf-8"?>
<sst xmlns="http://schemas.openxmlformats.org/spreadsheetml/2006/main" count="2506" uniqueCount="781">
  <si>
    <t>α/α</t>
  </si>
  <si>
    <t>Τίτλος Έργου</t>
  </si>
  <si>
    <t>Νομικές Δεσμεύσεις</t>
  </si>
  <si>
    <t>Παρατηρήσεις</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</si>
  <si>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</si>
  <si>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</si>
  <si>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</si>
  <si>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</si>
  <si>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Μικρά Συμπληρωματικά Έργα</t>
  </si>
  <si>
    <t>Αποκατάσταση στατικής Επάρκειας και Επισκευή κτιρίου Περιφέρειας Ν. Αιγαίου στα Φηρά Θήρας</t>
  </si>
  <si>
    <t>Μ.Π.Ε Καταφυγίου Αλιευτικών Σκαφών Καραβοστασίου Φολεγάνδρου</t>
  </si>
  <si>
    <t>Π.Π.Α Καταφυγίου Αλιευτικών Σκαφών Καραβοστασίου Φολεγάνδρου</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</si>
  <si>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</si>
  <si>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</si>
  <si>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</si>
  <si>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</si>
  <si>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Αποχιονισμοί κλπ )</t>
  </si>
  <si>
    <t>Συμπληρωματικές εργασίες στο γήπεδο 5*5 Κιμώλου</t>
  </si>
  <si>
    <t>Επισκευή και Αγορά Εξοπλισμού για το κτήριο του κτηνιατρείου Σύρου</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</si>
  <si>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</si>
  <si>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</si>
  <si>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</si>
  <si>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</si>
  <si>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</si>
  <si>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Γενικό Έργο</t>
  </si>
  <si>
    <t xml:space="preserve">Π/Υ </t>
  </si>
  <si>
    <t>Προτειν. Π/Υ Προγραμ.</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</si>
  <si>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</si>
  <si>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</si>
  <si>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</si>
  <si>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</si>
  <si>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</si>
  <si>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</si>
  <si>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</si>
  <si>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</si>
  <si>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Έργα, Ενέργειες Δράσεις με Ολοκλήρωμενο Φυσικό Αντικείμενο, προς Αποπληρωμή</t>
  </si>
  <si>
    <t>Επισκευή Μόνωσης Δημοτικού Σχολείου Αντιπάρου</t>
  </si>
  <si>
    <t>Διαγράμμιση επαρχιακού οδικού δικτύου ν. Κέας</t>
  </si>
  <si>
    <t>Επισκευή συντήρηση κτιρίου Αγροτικής Ανάπτυξης ν. Πάρου</t>
  </si>
  <si>
    <t>Συντήρηση κτιρίου Δημ. Σχολείου Αντιπάρου</t>
  </si>
  <si>
    <t>Συντήρηση Επαρχ. οδικού δικτύου ν. Τήνου (χρήση 2009)</t>
  </si>
  <si>
    <t>Συντήρηση Οδικού Δικτύου ν. Σίφνου (Χρήση 2012)</t>
  </si>
  <si>
    <t>Αντιπλημμυρική Προστασία ΠΕ Κυκλάδων</t>
  </si>
  <si>
    <t>Αποκατάσταση Δικτύου Ύδρευσης νήσου Σερίφου (Πυρκαγιές 2013)</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</si>
  <si>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</si>
  <si>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</si>
  <si>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</si>
  <si>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</si>
  <si>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Αποκατάσταση ζημιών - συντήρηση οδικού επαρχιακού δικτύου Ν.Νάξου</t>
  </si>
  <si>
    <t>2001ΕΠ06700002</t>
  </si>
  <si>
    <t xml:space="preserve">Κωδικός  Εργου  / Μελέτης </t>
  </si>
  <si>
    <t>Προτεινόμενος Π/Υ</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</si>
  <si>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</si>
  <si>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</si>
  <si>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</si>
  <si>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 xml:space="preserve">ΕΡΓΑ ΜΕ ΟΛΟΚΛΗΡΩΜΕΝΟ ΦΥΣΙΚΟ ΑΝΤΙΚΕΙΜΕΝΟ / ΠΡΟΣ ΑΠΟΠΛΗΡΩΜΗ </t>
  </si>
  <si>
    <t>Σ.Α</t>
  </si>
  <si>
    <t>ΣΑΕΠ 067</t>
  </si>
  <si>
    <t>Συντήρηση Οδικού Δικτύου Ν. Σερίφου (2014)</t>
  </si>
  <si>
    <t>Νέο Λιμάνι Σχοινούσας</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</si>
  <si>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</si>
  <si>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</si>
  <si>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</si>
  <si>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</si>
  <si>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</si>
  <si>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ΣΑΕΠ 567</t>
  </si>
  <si>
    <t>Επειγ. Έργα/μελετ. Αντιπλημμυρικής προστασίας για αποκατάστ. ζημιών από τη θεομηνία της 28-11-01 στο Δ. Δρυμαλίας Ν. Νάξου</t>
  </si>
  <si>
    <t>2001ΕΠ06700005</t>
  </si>
  <si>
    <t>ΣΥΝΟΛΟ</t>
  </si>
  <si>
    <t xml:space="preserve">ΣΥΝΟΛΑ </t>
  </si>
  <si>
    <t>Σύνολο</t>
  </si>
  <si>
    <t>ΠΙΝΑΚΑΣ 1  ΑΔΙΑΘΕΤΑ ΥΠΟΛΟΙΠΑ ΠΡΟΗΓΟΥΜΕΝΩΝ ΧΡΗΣΕΩΝ (ΙΔΙΟΙ ΠΟΡΟΙ)</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</si>
  <si>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</si>
  <si>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</si>
  <si>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</si>
  <si>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</si>
  <si>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</si>
  <si>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</si>
  <si>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</si>
  <si>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</si>
  <si>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</si>
  <si>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</si>
  <si>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</si>
  <si>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</si>
  <si>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</si>
  <si>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 xml:space="preserve">Πληρωμή Συμμετοχής της ΠΝΑ στο δίκτυο CRPM </t>
  </si>
  <si>
    <t>(1)</t>
  </si>
  <si>
    <t>(2)</t>
  </si>
  <si>
    <t>(5)</t>
  </si>
  <si>
    <t>Αδιάθετα Υπόλοιπα Προηγούμενων Χρήσεων (Ίδιοι Πόροι)</t>
  </si>
  <si>
    <t>ΣΥΝΟΛΟ 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</si>
  <si>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</si>
  <si>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</si>
  <si>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(12)</t>
  </si>
  <si>
    <t xml:space="preserve">ΝΗΣΙ </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</si>
  <si>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</si>
  <si>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</si>
  <si>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</si>
  <si>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</si>
  <si>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</si>
  <si>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</si>
  <si>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</si>
  <si>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</si>
  <si>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</si>
  <si>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</si>
  <si>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</si>
  <si>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</si>
  <si>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</si>
  <si>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</si>
  <si>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</si>
  <si>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</si>
  <si>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</si>
  <si>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</si>
  <si>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</si>
  <si>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Φορέας Υλοποίησης</t>
  </si>
  <si>
    <t>ΑΝΕΤ ΑΝΔΡΟΥ</t>
  </si>
  <si>
    <t>ΠΣ ΠΝΑ &amp; Δήμος Άνδρου για εκπόνηση ΜΠΕ έργου δρόμου πρόσβασης Λιμένος Γαυρίου</t>
  </si>
  <si>
    <t>Το Φ.Αντικείμενο έχει ολοκληρωθεί. Ο αναδοχος δεν προσκομίζει δικαιολογητικά για την οικονομικη τακτοποίηση</t>
  </si>
  <si>
    <t>Απαλλοτριώσεις για την Υλοποίηση του Έργου: Οδικό δικτύο Χώρα-Κιόνια-Αγία Μαρίνα ν. Τήνου</t>
  </si>
  <si>
    <t>Μελέτη ανάπλασης λιμένα και παραλιακής ζώνης Καμάρων Σίφνου (τε 2002ΜΠ06730001)</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</si>
  <si>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</si>
  <si>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</si>
  <si>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Βελτίωση κεντρικού δικτύου Κέας (τε 2000ΜΠ06730012)</t>
  </si>
  <si>
    <t>2014ΜΠ06700017</t>
  </si>
  <si>
    <t>Πρόγραμμα Καταπολέμησης Κουνουπιών στα νησιά ΠΕ Κυκλάδων &amp; Δωδεκανήσου της ΠΝΑ (τε 2013ΕΠ06700002)</t>
  </si>
  <si>
    <t>2014ΕΠ56700004</t>
  </si>
  <si>
    <t>Στάδιο Υλοποίησης</t>
  </si>
  <si>
    <t>ΠΝΑ Δ/ΝΣΗ ΔΙΑΦΑΝΕΙΑΣ ΚΑΙ ΗΛΕΚΤΡ. ΔΙΑΚΥΒΕΡΝΗΣΗΣ</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</si>
  <si>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</si>
  <si>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</si>
  <si>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Έργο προς περαιτέρω εξειδίκευση</t>
  </si>
  <si>
    <t>Γενικό Έργο (Μη εξειδικευμένο)</t>
  </si>
  <si>
    <t>ΣΕΡΙΦΟΣ</t>
  </si>
  <si>
    <t>ΠΝΑ</t>
  </si>
  <si>
    <t>ΜΗΛΟΣ</t>
  </si>
  <si>
    <t>Διαγραμμίσεις - Στηθαία Ασφαλείας, Ανακλαστήρες Οδοστρώματος κ.λπ., για τα νησιά της ΠΕ Κυκλάδων (Μήλου - Κίμώλου - Σίφνου - Σερίφου)</t>
  </si>
  <si>
    <t>Αποκαταστάσεις από πλημμύρες Ν. Κιμώλου</t>
  </si>
  <si>
    <t>Αποθεματικο: Διαγραμμίσεις - Στηθαία Ασφαλείας, Ανακλαστήρες Οδοστρώματος κ.λπ., για τα νησιά της ΠΕ Κυκλάδων</t>
  </si>
  <si>
    <t>Απορρόφηση  έως 31/12/2014</t>
  </si>
  <si>
    <t>Υπόλοιπο την 01/01/2015</t>
  </si>
  <si>
    <t>Δράσεις Πολιτικής Προστασίας ΠΕ Κυκλάδων έτους 2015</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</si>
  <si>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</si>
  <si>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</si>
  <si>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Μελέτη και Κατασκευή Υδατοδρομίων στο Νομό Κυκλάδων</t>
  </si>
  <si>
    <t>Στάδιο Σύνταξης Μελέτης</t>
  </si>
  <si>
    <t>Νησί</t>
  </si>
  <si>
    <t>ΚΟΥΦΟΝΗΣΙ</t>
  </si>
  <si>
    <t>ΣΑ</t>
  </si>
  <si>
    <t>ΣΑΜΠ 067</t>
  </si>
  <si>
    <t xml:space="preserve">Νησί </t>
  </si>
  <si>
    <t xml:space="preserve">Επισκευή Συντήρηση Α’  Ορόφου κτιρίου Αγροκηπίου Παροικιάς Πάρου  </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</si>
  <si>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</si>
  <si>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</si>
  <si>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ΔΝΣΗ ΠΟΛΙΤΙΚΗΣ ΠΡΟΣΤΑΣΙΑΣ</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</si>
  <si>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</si>
  <si>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</si>
  <si>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</si>
  <si>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Αλιευτικό Καταφύγιο Χώρας Άνδρου</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</si>
  <si>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</si>
  <si>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</si>
  <si>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</si>
  <si>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</si>
  <si>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</si>
  <si>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</si>
  <si>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</si>
  <si>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</si>
  <si>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</si>
  <si>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</si>
  <si>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</si>
  <si>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</si>
  <si>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</si>
  <si>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</si>
  <si>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</si>
  <si>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</si>
  <si>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</si>
  <si>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</si>
  <si>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</si>
  <si>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</si>
  <si>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</si>
  <si>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</si>
  <si>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</si>
  <si>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</si>
  <si>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</si>
  <si>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</si>
  <si>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</si>
  <si>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</si>
  <si>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</si>
  <si>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</si>
  <si>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</si>
  <si>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</si>
  <si>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</si>
  <si>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</si>
  <si>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</si>
  <si>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</si>
  <si>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</si>
  <si>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 xml:space="preserve">Συντήρηση Οδικού Δικτύου ν. Μυκόνου (Χρήση 2015)  </t>
  </si>
  <si>
    <t xml:space="preserve">Σήμανση - Ασφάλεια οδικού δικτύου ν. Νάξου, Αμοργού &amp; Ηρακλειάς </t>
  </si>
  <si>
    <t xml:space="preserve">Έργα Συντηρήσεων - Επισκευών Σχολικών Κτιρίων σε νησιά της ΠΕ Κυκλάδων </t>
  </si>
  <si>
    <t>ΠΣ ΠΝΑ &amp; Δ. Μυκονίων για την Αποπεράτωση κλειστού Γυμναστηρίου ν. Μυκόνου</t>
  </si>
  <si>
    <t>Στάδιο εκπόνησης μελέτης</t>
  </si>
  <si>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</si>
  <si>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</si>
  <si>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</si>
  <si>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</si>
  <si>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</si>
  <si>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</si>
  <si>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</si>
  <si>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</si>
  <si>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(11=8+9+10)</t>
  </si>
  <si>
    <t>2015ΕΠ56700002</t>
  </si>
  <si>
    <t>(7)</t>
  </si>
  <si>
    <t>Ίδιοι Πόροι</t>
  </si>
  <si>
    <t>Ταμειακά Υπόλοιπα και αναμενόμενα έσοδα από το ΠΔΕ</t>
  </si>
  <si>
    <t xml:space="preserve">Αναμενόμενη χρηματοδότηση από φορείς </t>
  </si>
  <si>
    <t>ΣΥΝΟΛΟ ΙV</t>
  </si>
  <si>
    <t>Πληρωμές 2015</t>
  </si>
  <si>
    <t>Υπόλοιπο την 01/01/2016</t>
  </si>
  <si>
    <t>Εγκεκριμένη Πίστωση                  έτους 2016</t>
  </si>
  <si>
    <t>Στάδιο Εκπόνησης Μελέτης</t>
  </si>
  <si>
    <t>Προμήθεια ψυχρού ασφαλτομίγματος για τις ανάγκες της ΠΕ Κυκλάδων</t>
  </si>
  <si>
    <t>Εγκεκριμένη Πίστωση έτους 2016</t>
  </si>
  <si>
    <t>Έργα Καθαρισμού Τάφρων και Τεχνικών στο οδικό δίκτυο της ν. Άνδρου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</si>
  <si>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</si>
  <si>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</si>
  <si>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ΔΗΜΟΣ ΦΟΛΕΓΑΝΔΡΟΥ</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</si>
  <si>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</si>
  <si>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</si>
  <si>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</si>
  <si>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</si>
  <si>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ΣΑΕΠ 067/1</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</si>
  <si>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</si>
  <si>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</si>
  <si>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</si>
  <si>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 xml:space="preserve">Στάδιο Ολοκλήρωσης  ΠΣ με την Εφορεία Αρχαιοτήτων Κυκλάδων. </t>
  </si>
  <si>
    <t xml:space="preserve">Στάδιο Δημοπράτησης για Εκπόνηση Μελέτης </t>
  </si>
  <si>
    <t>Ολοκλήρωση Φ.Α./ Εκκρεμεί Οικ. Τακτοποιηση / Έγινε οριστικη παραλαβή</t>
  </si>
  <si>
    <t>Στάδιο υλοποίησης Χρηματοδότηση από πρ. ΤΕΟ ΑΕ</t>
  </si>
  <si>
    <t xml:space="preserve">Στάδιο υλοποίησης Χρηματοδότηση από  πόρους του ΔΛΤ Νάξου. </t>
  </si>
  <si>
    <t>Στάδιο προετοιμασίας φακέλου για ανάθεση της Μελέτης</t>
  </si>
  <si>
    <t>Αποστολή Μελέτης στην Α.Δ.Α.</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</si>
  <si>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</si>
  <si>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</si>
  <si>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</si>
  <si>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</si>
  <si>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Απορρόφηση έως 31/12/2015</t>
  </si>
  <si>
    <t>9=7-8</t>
  </si>
  <si>
    <t>Προς εξειδίκευση</t>
  </si>
  <si>
    <t>8=6-7</t>
  </si>
  <si>
    <t>(6)</t>
  </si>
  <si>
    <t>(7=5-6)</t>
  </si>
  <si>
    <t xml:space="preserve">Αριθμός Έργων </t>
  </si>
  <si>
    <t>(8=6-7)</t>
  </si>
  <si>
    <t>ΔΗΜΟΣ ΝΑΞΟΥ &amp; ΜΙΚΡΩΝ ΚΥΚΛΑΔΩΝ</t>
  </si>
  <si>
    <t>ΔΗΜΟΣ ΣΥΡΟΥ - ΕΡΜΟΥΠΟΛΗΣ</t>
  </si>
  <si>
    <t>Πληρωμή Συμμετοχής της ΠΝΑ στο Πρόγραμμα ΔΑΦΝΗ</t>
  </si>
  <si>
    <t>ΠΝΑ ΔΤΕ                       (Δ. ΑΝΑΦΗΣ)</t>
  </si>
  <si>
    <t xml:space="preserve"> ΠΝΑ ΔΤΕ                  (ΔΗΜΟΣ ΣΕΡΙΦΟΥ)</t>
  </si>
  <si>
    <t>ΔΗΜΟΣ ΑΜΟΡΓΟΥ</t>
  </si>
  <si>
    <t>ΠΣ ΠΝΑ &amp; Δήμος Νάξου και Μικρών Κυκλάδων για την εκπόνηση της μελέτης: Βελτιώσεις, διαπλατύνσεις, παραλλαγές επαρχιακού δρόμου Απεράθου -Μουτσούνας</t>
  </si>
  <si>
    <t>Συντήρηση οδικού δικτύου Μήλου (χρήση 2016)</t>
  </si>
  <si>
    <t>ΙΟΣ/ΣΙΚΙΝΟΣ/  ΦΟΛΕΓΑΝΔΡΟΣ/ ΘΗΡΑΣΙΑ/ΑΝΑΦΗ</t>
  </si>
  <si>
    <t xml:space="preserve">Το Φυσικό Αντικείμενο έχει ολοκληρωθεί. Εκκρεμεί η Οικονομική Τακτοποίηση </t>
  </si>
  <si>
    <t>Συντήρηση οδικού Δικτύου Ν. Τήνου (2015)</t>
  </si>
  <si>
    <t>Συντήρηση οδικού Δικτύου Ν. Αμοργού (χρήση 2015)</t>
  </si>
  <si>
    <t>ΠΣ ΠΝΑ &amp; ΔΛΤ Σίφνου για την χρηματοδότηση της Υλοποίησης των Υποδομών του Υδατοδρομίου Σίφνου</t>
  </si>
  <si>
    <t xml:space="preserve">Δημιουργία Βάσης Ψηφιακών Γεωχωρικών Δεδομένων για τα νησιά του Νοτίου Αιγαίου  </t>
  </si>
  <si>
    <t>ΠΣ ΠΝΑ &amp; Δήμου Άνδρου για το έργο "Ηλεκτροφωτισμός δρόμου και αύλειου χώρου Μονής Παναχράντου"</t>
  </si>
  <si>
    <t>Συντήρηση δικτύου ηλεκτροφωτισμού επαρχιακού οδικού δικτύου ν. Μυκόνου</t>
  </si>
  <si>
    <t>ΠΣ μεταξύ της Περιφέρειας Νοτίου Αιγαίου και του Δήμου Πάρου για το έργο «Συντηρήσεις – Επισκευές σχολικών κτιρίων»</t>
  </si>
  <si>
    <t xml:space="preserve">ΑΝΑΦΗ   </t>
  </si>
  <si>
    <t>Στάδιο Δημοπράτησης</t>
  </si>
  <si>
    <t>ΔΣ μεταξύ της Περιφέρειας Νοτίου Αιγαίου και του Δήμου Ανάφης για το έργο «Συντηρήσεις – Επισκευές σχολικών κτιρίων»</t>
  </si>
  <si>
    <t>ΠΣ μεταξύ της Περιφέρειας Νοτίου Αιγαίου και του Δήμου Ίου για το έργο «Συντηρήσεις – Επισκευές σχολικών κτιρίων»</t>
  </si>
  <si>
    <t>ΔΣ μεταξύ της Περιφέρειας Νοτίου Αιγαίου και του Δήμου Κιμώλου για το έργο «Συντηρήσεις – Επισκευές σχολικών κτιρίων»</t>
  </si>
  <si>
    <t>ΠΣ μεταξύ της Περιφέρειας Νοτίου Αιγαίου και του Δήμου Τήνου για το έργο «Συντηρήσεις – Επισκευές σχολικών κτιρίων»</t>
  </si>
  <si>
    <t>ΠΣ μεταξύ της Περιφέρειας Νοτίου Αιγαίου και του Δήμου Νάξου &amp; Μικρών Κυκλάδων για το έργο «Συντηρήσεις – Επισκευές σχολικών κτιρίων»</t>
  </si>
  <si>
    <t>ΔΣ μεταξύ της Περιφέρειας Νοτίου Αιγαίου και του Δήμου Κύθνου για το έργο «Συντηρήσεις – Επισκευές σχολικών κτιρίων»</t>
  </si>
  <si>
    <t>ΠΣ μεταξύ της Περιφέρειας Νοτίου Αιγαίου και του Δήμου Αμοργού για το έργο «Συντηρήσεις – Επισκευές σχολικών κτιρίων»</t>
  </si>
  <si>
    <t>ΔΣ μεταξύ της Περιφέρειας Νοτίου Αιγαίου και του Δήμου Σερίφου για το έργο «Συντηρήσεις – Επισκευές σχολικών κτιρίων»</t>
  </si>
  <si>
    <t>ΠΣ μεταξύ της Περιφέρειας Νοτίου Αιγαίου και του Δήμου Άνδρου για το έργο «Συντηρήσεις – Επισκευές σχολικών κτιρίων»</t>
  </si>
  <si>
    <t>ΔΣ μεταξύ της Περιφέρειας Νοτίου Αιγαίου και του Δήμου Μυκόνου για το έργο «Συντηρήσεις – Επισκευές σχολικών κτιρίων»</t>
  </si>
  <si>
    <t>ΠΣ μεταξύ της Περιφέρειας Νοτίου Αιγαίου και του Δήμου Σύρου - Ερμούπολης για το έργο «Συντηρήσεις – Επισκευές σχολικών κτιρίων»</t>
  </si>
  <si>
    <t>ΔΣ μεταξύ της Περιφέρειας Νοτίου Αιγαίου και του Δήμου Φολεγάνδρου για το έργο «Συντηρήσεις – Επισκευές σχολικών κτιρίων»</t>
  </si>
  <si>
    <t>ΠΣ μεταξύ της Περιφέρειας Νοτίου Αιγαίου και του Δήμου Θήρας για το έργο «Συντηρήσεις – Επισκευές σχολικών κτιρίων»</t>
  </si>
  <si>
    <t>ΠΣ μεταξύ της Περιφέρειας Νοτίου Αιγαίου και του Δήμου Μήλου για το έργο «Συντηρήσεις – Επισκευές σχολικών κτιρίων»</t>
  </si>
  <si>
    <t>ΔΣ μεταξύ της Περιφέρειας Νοτίου Αιγαίου και του Δήμου Κέας για το έργο «Συντηρήσεις – Επισκευές σχολικών κτιρίων»</t>
  </si>
  <si>
    <t>ΔΣ μεταξύ της Περιφέρειας Νοτίου Αιγαίου και του Δήμου Αντιπάρου για το έργο «Συντηρήσεις – Επισκευές σχολικών κτιρίων»</t>
  </si>
  <si>
    <t>ΔΣ μεταξύ της Περιφέρειας Νοτίου Αιγαίου και του Δήμου Σικίνου για το έργο «Συντηρήσεις – Επισκευές σχολικών κτιρίων»</t>
  </si>
  <si>
    <t>ΔΣ μεταξύ της Περιφέρειας Νοτίου Αιγαίου και του Δήμου Σίφνου για το έργο «Συντηρήσεις – Επισκευές σχολικών κτιρίων»</t>
  </si>
  <si>
    <t xml:space="preserve">Επισκευή Συντήρηση Κτιρίου Κτηνιατρείου Πάρου   </t>
  </si>
  <si>
    <t>Συνολικές Εκτιμώμενες πληρωμές εντός 2016</t>
  </si>
  <si>
    <t>Πληρωμές Μέχρι 30/06/2016</t>
  </si>
  <si>
    <t>Εκτιμώμενες Απορροφήσεις                       Από 01-07-2016 έως 31-12-2016</t>
  </si>
  <si>
    <t>15=13+14</t>
  </si>
  <si>
    <t>18</t>
  </si>
  <si>
    <t>19</t>
  </si>
  <si>
    <t>13=10+11+12</t>
  </si>
  <si>
    <t>5ος λογαριασμός</t>
  </si>
  <si>
    <t>Εκτιμώμενες Απορροφήσεις                 Από 01-07-2016 έως 31-12-2016</t>
  </si>
  <si>
    <t>Εκτιμώμενες Απορροφήσεις            Από 01-07-2016 έως 31-12-2016</t>
  </si>
  <si>
    <t>Εκτιμώμενες Απορροφήσεις Από 01-07-2016               έως 31-12-2016</t>
  </si>
  <si>
    <t>Εκτιμώμενες Απορροφήσεις             Από 01-07-2016 έως 31-12-2016</t>
  </si>
  <si>
    <t>12=9+10+11</t>
  </si>
  <si>
    <t>14=12+13</t>
  </si>
  <si>
    <t>Αποθεματικό: Βελτίωση – Σήμανση οδού Χώρας – Εγγαρών ν. Νάξου </t>
  </si>
  <si>
    <t xml:space="preserve">2016ΕΠ06710015 </t>
  </si>
  <si>
    <t>Αποθεματικό - Αποπληρωμές Περαιωθέντων Έργων, κλπ</t>
  </si>
  <si>
    <r>
      <t>Προγρ. Σύμβαση Πολιτισμικής Ανάπτυξης  μεταξύ του ΥΠ.ΠΟ.ΑΘ (Εφορεία Αρχ. Κυκλάδων),  του Δήμου Μυκόνου και της  ΠΝΑ  για την Συντήρηση και Βελτίωση Υποδομών και Αρχαιολογικών Εκθέσεων στις Νήσους Δήλο και Μύκονο.</t>
    </r>
    <r>
      <rPr>
        <b/>
        <sz val="8"/>
        <color theme="1"/>
        <rFont val="Times New Roman"/>
        <family val="1"/>
        <charset val="161"/>
      </rPr>
      <t xml:space="preserve">         </t>
    </r>
  </si>
  <si>
    <t xml:space="preserve">Αποθεματικό: Έργα Συντηρήσεων - Επισκευών Σχολικών Κτιρίων σε νησιά της ΠΕ Κυκλάδων </t>
  </si>
  <si>
    <t xml:space="preserve">Στάδιο υλοποίησης. </t>
  </si>
  <si>
    <t>Έργο για την Αντιμετώπιση Επικ. Καιρικών Φαινομένων</t>
  </si>
  <si>
    <t>Αναβάθμιση Καλωδιώσης στα κτήρια της ΠΕ Κυκλάδων</t>
  </si>
  <si>
    <t>Αναβάθμιση Τηλεφωνικών Κέντρων Κτηρίων ΠΕ Κυκλάδων</t>
  </si>
  <si>
    <t>ΠΣ ΠΝΑ και Δ. Σερίφου για την Μελέτη Κατασκευής Δικτύου Μεταφοράς και Διανομής Ύδατος Σερίφου</t>
  </si>
  <si>
    <t xml:space="preserve">Νέο Έργο </t>
  </si>
  <si>
    <t xml:space="preserve">Γενικό Έργο </t>
  </si>
  <si>
    <t>Γενικό Έργο για την Αποπληρωμή Περαιωθέντων Έργων</t>
  </si>
  <si>
    <t>Στάδιο Σύνταξης Μελέτης για την Προμήθεια Υλικών</t>
  </si>
  <si>
    <t>Στάδιο Έγκρισης ΠΣ</t>
  </si>
  <si>
    <t>Στάδιο Αποπληρωμής</t>
  </si>
  <si>
    <t>9=6-8</t>
  </si>
  <si>
    <t>Πληρωμές μέχρι 30/06/2016</t>
  </si>
  <si>
    <t>Απλήρωτες Δαπάνες χωρίς δικαιολογητικά</t>
  </si>
  <si>
    <t>Εκτιμώμενες Απορροφήσεις             Από                          01-07-2016 έως 31-12-2016</t>
  </si>
  <si>
    <t>(13=11+12)</t>
  </si>
  <si>
    <t>12</t>
  </si>
  <si>
    <t>Μελέτη, κατασκευή και Άδεια Ίδρυσης και Λειτουργίας Υδατοδρομίου στη Μύκονο</t>
  </si>
  <si>
    <t>Μελέτες &amp; Προετοιμασία ΠΝΑ για την Προγραμματική Περίοδο 2014-2020</t>
  </si>
  <si>
    <t>Σχεδιασμός Καθιστικού Εξωτερικού Χώρου (Παγκάκι) για τα νησιά της ΠΕ Κυκλάδων</t>
  </si>
  <si>
    <t>Σχεδιασμός Καλάθου Απορριμμάτων Εξωτερικού Χώρου για τα νησιά της ΠΕ Κυκλάδων</t>
  </si>
  <si>
    <t>Σχεδιασμός Πρότυπης Στάσης Μέσων Μαζικής Μεταφοράς για τα νησιά της ΠΕ Κυκλάδων</t>
  </si>
  <si>
    <t>Σχεδιασμός Φωτιστικού Ιστού Εξωτερικού Χώρου για τα νησιά της ΠΕ Κυκλάδων</t>
  </si>
  <si>
    <t>ΠΣ ΠΝΑ, Δ. Σύρου Ερμούπολης Δ. Νάξου &amp; Μικρών Κυκλάδων, Γενικό Νοσοκ. Σύρου &amp; Γεν. Νοσοκ. - Κέντρο Υγείας Νάξου για την Χρηματοδότηση Εκπόνησης μελετών Εγκ/σεων υγείας</t>
  </si>
  <si>
    <t>Πληρωμή Οφειλής της ΠΝΑ προς το Μ.Τ.Υ.Π για την μη παρακράτηση Εισφοράς στους ΚΑΕ 9700 για το χρονικό Διάστημα 2004-2014</t>
  </si>
  <si>
    <t>ΠΝΑ -Δ.ΟΙΚ</t>
  </si>
  <si>
    <t xml:space="preserve">Συντήρηση Οδικού Δικτύου νησιών ΠΕ Κυκλάδων της ΠΝΑ </t>
  </si>
  <si>
    <t>2014ΕΠ56700001</t>
  </si>
  <si>
    <t>Συντήρηση οδικού Δικτύου Ν. Σίφνου (2014)</t>
  </si>
  <si>
    <t xml:space="preserve">Συντήρηση οδικού Δικτύου Ν. Ανάφης (2014) </t>
  </si>
  <si>
    <t>Αποθεματικό Συντήρησης οδικού Δικτύου ΠΕ Κυκλάδων της ΠΝΑ</t>
  </si>
  <si>
    <t>2014ΕΠ56700009</t>
  </si>
  <si>
    <t>2014ΕΠ56700005</t>
  </si>
  <si>
    <t>Μίσθωση Μηχανημάτων για την αντιμετώπιση εκτάκτων αναγκών πλημμυρών, καταπτώσεων στο οδικό δίκτυο της ΠΕ Άνδρου</t>
  </si>
  <si>
    <t>Τοιχεία Επαρχιακής οδού Απολλωνίας - Αρτεμώνα &amp; Επένδυση Τάφρου Βορεινής</t>
  </si>
  <si>
    <t>Μίσθωση Μηχανημάτων για την αντιμετώπιση εκτάκτων αναγκών πλημμυρών, καταπτώσεων στο οδικό δίκτυο της ΠΕ Θήρας</t>
  </si>
  <si>
    <t>Άρση Καταπτώσεων Καθαρισμός τάφρων Κλαδέματα και Εκθαμνώσεις στο Οδικό Επαρχιακό Δίκτυο Νάξου (χρήση 2016)</t>
  </si>
  <si>
    <t>Σήμανση Ασφάλεια οδικού Δικτύου νήσων Κέας, Κύθνου, Σύρου, Πάρου, Τήνου Μυκόνου</t>
  </si>
  <si>
    <t>Έργα Συντηρήσεων Αποκαταστάσεων Υποδομών &amp; Έργα Πρόληψης Καταστροφών Υποδομών από ακραία καιρικά φαινόμενα φυσικές καταστροφές κλπ σε νησιά της ΠΕ Κυκλάδων</t>
  </si>
  <si>
    <t>2015ΕΠ56700000</t>
  </si>
  <si>
    <t>Καθαρισμός επαρχιακού οδικού δικτύου Κύθνου (χρήση 2016)</t>
  </si>
  <si>
    <t>Ηλεκτροφωτισμός τμημάτων Οδικών Δικτύων (Επαρχιακού, Συμβολών οδών κλπ) νησιών ΠΕ Κυκλάδων</t>
  </si>
  <si>
    <t>2016ΕΠ56700002</t>
  </si>
  <si>
    <t>Αποθεματικό  Ηλεκτροφωτισμού τμημάτων Οδικών Δικτύων (Επαρχιακού, Συμβολών οδών κλπ) νησιών ΠΕ Κυκλάδων</t>
  </si>
  <si>
    <t xml:space="preserve">Μίσθωση Μηχανημάτων για την αντιμετώπιση εκτάκτων αναγκών πλημμυρών, καταπτώσεων στο οδικό δίκτυο της ΠΕ Νάξου (Χρήση 2016-2017) </t>
  </si>
  <si>
    <t>Πραγματικές απορροφήσεις                       Από 01-07-2016 έως 31-12-2016</t>
  </si>
  <si>
    <t>ΔΣ ΠΝΑ, ΔΛΤ Μυκόνου &amp; Δήμου Μυκόνου για την ωρίμανση των μελετών  διάβασης πεζών και ποδηλάτων μεταξύ Χώρας Μυκόνου και Τούρλου</t>
  </si>
  <si>
    <t>ΠΣ ΥΠΠΟΑ ΠΝΑ &amp; Δήμος Νάξου και Μικρών Κυκλάδων για την Υλοποίηση του Έργου "Μελέτη Προστασίας, Διαμόρφωσης και Ανάδειξης της Αρχαίας Πόλης της Νάξου''.</t>
  </si>
  <si>
    <t>ΠΣ για την Υποβολή Πρότασης Χρηματοδότησης  στο Ε.Π Υποδομές Μεταφορών Περιβάλλον και Αειφόρος Ανάπτυξη του ΥΠ.ΟΙΑ</t>
  </si>
  <si>
    <t>Π.Σ μεταξύ του Υπ. Εσωτερικών &amp; Διοικ. Ανασυγκρότησης /Γενική Γραμ. Πολιτ. Προστασίας / Αρχηγείο Πυροσβεστικού Σώματος, ΠΝΑ &amp; Δ. Σύρου Ερμούπολης  για το έργο: ΕΠΙΣΚΕΥΗ-ΣΥΝΤΗΡΗΣΗ-ΔΙΑΜΟΡΦΩΣΗ ΚΤΙΡΙΑΚΩΝ ΕΓΚΑΤΑΣΤΑΣΕΩΝ ΠΥΡΟΣΒΕΣΤΙΚΗΣ ΥΠΗΡΕΣΙΑΣ (Π.Υ.) ΕΡΜΟΥΠΟΛΗΣ</t>
  </si>
  <si>
    <t>Πραγματικές Απορροφήσεις            Από 01-07-2016 έως 31-12-2016</t>
  </si>
  <si>
    <t>Έξοδα Δημοσίευσης Περίληψης Διακήρυξης Αρχιτεκτονικών Διαγωνισμών</t>
  </si>
  <si>
    <t>Πραγματικές Απορροφήσεις Από 01-07-2016               έως 31-12-2016</t>
  </si>
  <si>
    <t>Ενισχύσεις Βιομηχανίας Βιοτεχνίας Ξενοδοχειακών Επιχειρήσεων κλπ Επιχορηγήσεις  Αναπτυξιακός  Νόμος 2601/1998</t>
  </si>
  <si>
    <t>Ενισχύσεις Βιομηχανίας Βιοτεχνίας Ξενοδοχειακών Επιχειρήσεων κλπ Επιχορηγήσεις  Αναπτυξιακός Νόμος 3908/2011</t>
  </si>
  <si>
    <t>Ενισχύσεις Βιομηχανίας Βιοτεχνίας Ξενοδοχειακών Επιχειρήσεων κλπ Επιχορηγήσεις  Αναπτυξιακός Νόμος 4399/2016</t>
  </si>
  <si>
    <t xml:space="preserve">Δαπάνες Πάσης Φύσεως Αποζημιώσεων Αναπτυξιακών Νόμων </t>
  </si>
  <si>
    <t>Στάδιο Yλοποίησης</t>
  </si>
  <si>
    <t>ΚΕΑ/ΚΥΘΝΟΣ/   ΣΥΡΟΣ/ΤΗΝΟΣ/  ΜΥΚΟΝΟΣ/ΠΑΡΟΣ</t>
  </si>
  <si>
    <t>Νέο Υποέργο</t>
  </si>
  <si>
    <t>Σήμανση Ασφάλεια οδικού Δικτύου νήσων Ίου, Σικίνου, Φολεγάνδρου, Θηρασιάς Ανάφης.</t>
  </si>
  <si>
    <t>Πληρωμές 2016</t>
  </si>
  <si>
    <t xml:space="preserve">Συμβασιοποιημένος Π/Υ </t>
  </si>
  <si>
    <t>Συντήρηση ισογείου κτιρίου πρώην Νομαρχιακής Αυτοδιοίκησης Κυκλάδων</t>
  </si>
  <si>
    <t>Συντήρηση οδικού δικτύου ν. Άνδρου (2017)</t>
  </si>
  <si>
    <t>Συντήρηση οδικού δικτύου ν. Κύθνου (χρήση 2017)</t>
  </si>
  <si>
    <t>Βελτίωση - Συντήρηση οδικού δικτύου Νάξου (χρήση 2017)</t>
  </si>
  <si>
    <t>Στάδιο υλοποίησης Χρηματοδότηση από πρ. ΤΕΟ ΑΕ / Έγκριση 3ου ΑΠΕ (– 15.305,46 €)</t>
  </si>
  <si>
    <t>Πραγματικές Απορροφήσεις             Από                          01-07-2016 έως 31-12-2016</t>
  </si>
  <si>
    <t>Οικονομικά Στοιχεία Ιδιωτικών Επενδύσεων των Αναπτυξιακών Νόμων (Ν 2601/98, Ν 3299/04, Ν 3908/11 &amp; Ν 4399/2016)</t>
  </si>
  <si>
    <t>ΣΥΝΟΛΟ ΙI</t>
  </si>
  <si>
    <t>ΣΥΝΟΛΟ I &amp; ΙI</t>
  </si>
  <si>
    <t>ΣΥΝΟΛΟ ΙΙI</t>
  </si>
  <si>
    <t>ΣΥΝΟΛΟ V</t>
  </si>
  <si>
    <t>ΓΕΝΙΚΟ ΣΥΝΟΛΟ (Ι+ΙΙ+ΙΙΙ+IV+V)</t>
  </si>
  <si>
    <t>ΠΣ ΠΝΑ &amp; Δ. Ανάφης για το έργο: Διαμόρφωση και Ολοκλήρωση των χώρων του κτηρίου ως Πολυχώρος Πολιτισμού νήσου Ανάφης</t>
  </si>
  <si>
    <t xml:space="preserve">ΠΣ ΠΝΑ &amp; Δήμος Φολεγάνδρου για το έργο: Επισκευή Στεγάστρου ΧΥΤΑ, Δήμου Φολεγάνδρου </t>
  </si>
  <si>
    <t>Δαπάνες υποδομών σε ειδικούς χώρους υποδοχής και παραμονής μεταναστών στην ΠΝΑ</t>
  </si>
  <si>
    <t xml:space="preserve">Πράξη "Αποκεντρωμένες προμήθειες τροφίμων και βασικής υλικής συνδρομής, διοικητικές δαπάνες και παροχή συνοδευτικών μέτρων 2015-2016" - Κοινωνική Σύμπραξη Νοτίου Αιγαίου στο ΕΠ "Επισιτιστικής και Βασικής Υλικής Συνδρομής" του Ταμείου Ευρωπαϊκής Βοήθειας προς τους Απόρους (ΤΕΒΑ) 2014-2020 </t>
  </si>
  <si>
    <t>Η συμμετοχή της ΠΕ Κυκλάδων ανέρχεται στο ποσό των 6.000€</t>
  </si>
  <si>
    <t>ΝΑΞΟΣ/ΑΜΟΡΓΟΣ/  ΗΡΑΚΛΕΙΑ</t>
  </si>
  <si>
    <t>ΜΗΛΟΣ/ΚΙΜΩΛΟΣ/  ΣΙΦΝΟΣ/ΣΕΡΙΦΟΣ</t>
  </si>
  <si>
    <t>ΔΟΝΟΥΣΑ, ΗΡΑΚΛΕΙΑ, ΚΟΥΦΟΝΗΣΙΑ, ΣΧΟΙΝΟΥΣΑ</t>
  </si>
  <si>
    <t>ΠΝΑ Δ/ΝΣΗ ΠΟΛΙΤΙΚΗΣ ΠΡΟΣΤΑΣΙΑΣ</t>
  </si>
  <si>
    <t>ΠΣ ΠΝΑ &amp; Δ. Άνδρου για την υλοποίηση του έργου "Κατασκευή Παιδικών Χαρών Δήμου Άνδρου"</t>
  </si>
  <si>
    <t>Συντήρηση Καθαρισμός Τάφρων ΕΟΔ ν. Πάρου (2017)</t>
  </si>
  <si>
    <t>Συντήρηση Καθαρισμός Τάφρων ΕΟΔ ν. Τήνου (2017)</t>
  </si>
  <si>
    <t>Συντήρηση Καθαρισμός Τάφρων ΕΟΔ ν. Σύρου (2017)</t>
  </si>
  <si>
    <r>
      <t>Μετατόπιση στύλου &amp; Υπογείων Καλωδίων της ΔΕΗ ν. Σίφνου</t>
    </r>
    <r>
      <rPr>
        <sz val="8"/>
        <color theme="1"/>
        <rFont val="Times New Roman"/>
        <family val="1"/>
        <charset val="161"/>
      </rPr>
      <t xml:space="preserve"> </t>
    </r>
  </si>
  <si>
    <t>ΠΑΡΟΣ / ΑΝΤΙΠΑΡΟΣ</t>
  </si>
  <si>
    <t>Συντήρηση Οδικού Δικτύου ν. Σύρου (2017)</t>
  </si>
  <si>
    <t>ΣΑΕΠ 067/2</t>
  </si>
  <si>
    <t>Αποκατάσταση ΧΑΔΑ Δήμου Μυκόνου (τε 2012ΕΠ06780004)</t>
  </si>
  <si>
    <t>2017ΕΠ06720002</t>
  </si>
  <si>
    <t>Έργο μεταφερόμενο από τη ΣΑΕΠ 067/8 προς ολοκλήρωση &amp; αποπληρωμή από τη ΣΑΕΠ 067/2. Στάδιο Υλοποίησης</t>
  </si>
  <si>
    <t>Πρόγραμμα ολοκληρωμένης διαχείρισης απορριμμάτων Δήμου Σικίνου (τε 2012ΕΠ06780016)</t>
  </si>
  <si>
    <t>2017ΕΠ06720009</t>
  </si>
  <si>
    <t>Πληρωμές 2017</t>
  </si>
  <si>
    <t>Έτος Εγγραφής στο Τεχνικό Πρόγραμμα</t>
  </si>
  <si>
    <t>2014 α</t>
  </si>
  <si>
    <t>2014 β</t>
  </si>
  <si>
    <t>ΠΡΙΝ ΤΟ 2011</t>
  </si>
  <si>
    <t>Εγκεκριμένη  Πίστωση                  έτους 2017</t>
  </si>
  <si>
    <t>Απλήρωτοι Λογαριασμοί στην Δ/νση Οικονομικού</t>
  </si>
  <si>
    <t>1ος λογαριασμός</t>
  </si>
  <si>
    <t>1ος &amp; 2ος λογαριασμός</t>
  </si>
  <si>
    <t>7ος, 8ος &amp; 9ος λογαριασμός</t>
  </si>
  <si>
    <t xml:space="preserve">ΠΣ ΠΝΑ &amp; Δήμος Σικίνου για την χρηματοδότηση της μελέτης ''Συντήρηση - Αποκατάσταση &amp; Μετατροπή του Παλαιού Γυμνασίου Λυκείου Σικίνου σε Πολιτιστικό Κέντρο </t>
  </si>
  <si>
    <t>ΔΤΕ ΚΥΚΛΑΔΩΝ</t>
  </si>
  <si>
    <t>Εγκεκριμένη Πίστωση                  έτους 2017</t>
  </si>
  <si>
    <t>Εγκεκριμένη Πίστωση έτους 2017</t>
  </si>
  <si>
    <t>Συντήρηση Οδικού Δικτύου ν. Σίφνου (χρήση 2017)</t>
  </si>
  <si>
    <t>2013ΕΠ06700007</t>
  </si>
  <si>
    <t>2013ΕΠ06700012</t>
  </si>
  <si>
    <t>2013ΕΠ06700014</t>
  </si>
  <si>
    <t>ΔΣ ΠΝΑ &amp; Δ. Μυκονίων για την Κατασκευή Βρεφονηπιακού Σταθμού Δ. Μυκόνου</t>
  </si>
  <si>
    <t>Κατασκευή Δημοτικού Σχολείου ν. Κέας (τε 2010ΝΑ02880004)</t>
  </si>
  <si>
    <t>2017ΕΠ06720011</t>
  </si>
  <si>
    <t>Έργο μεταφερόμενο από τη ΣΑΝΑ 028/8 προς ολοκλήρωση &amp; αποπληρωμή από τη ΣΑΕΠ 067/2. Στάδιο Υλοποίησης</t>
  </si>
  <si>
    <t>Πολυδύναμο περιφερειακό Ιατρείο Κουφονησίου (τε 2013ΕΠ06780027)</t>
  </si>
  <si>
    <t xml:space="preserve">Το έργο είναι ενταγμένο στη ΣΑΕΠ 267/1. </t>
  </si>
  <si>
    <t>Μελέτη αποκατάστασης - αναρρύθμισης κτιρίου παλαιάς μονής Ουρσουλινών Λουτρών Τήνου</t>
  </si>
  <si>
    <t>2017ΜΠ06700003</t>
  </si>
  <si>
    <t>Κατασκευή - αποπερατώσεις - συντηρήσεις  - εκσυγχρονισμοί σφαγείων νησιών ΠΕ Κυκλάδων</t>
  </si>
  <si>
    <t>2017ΕΠ56700000</t>
  </si>
  <si>
    <t>Συντηρήσεις - επισκευές χώρων αθλοπαιδιών &amp; αθλητικών εγκαταστάσεων νησιών ΠΕ Κυκλάδων</t>
  </si>
  <si>
    <t>2017ΕΠ56700002</t>
  </si>
  <si>
    <t>Αποθεματικό: Συντηρήσεις - επισκευές χώρων αθλοπαιδιών &amp; αθλητικών εγκαταστάσεων νησιών ΠΕ Κυκλάδων</t>
  </si>
  <si>
    <t>Έργο για την Αντιμετώπιση Εκτάκτων Αναγκών</t>
  </si>
  <si>
    <t>ΔΣ μεταξύ της Περιφέρειας Νοτίου Αιγαίου και του Δήμου Σερίφου για την υλοποίηση του έργου «Επισκευή Γυμνασίου - Λυκείου νήσου Σερίφου»</t>
  </si>
  <si>
    <t>ΠΣ ΥΠ.ΠΟ&amp;ΑΘ, ΠΝΑ &amp; Δήμος Κέας για την Εκτέλεση του Έργου ''Ευπρεπισμός &amp; Ανάδειξη Αρχ. Χώρων Καρθαίας και Αγίας Ειρήνης  στη ν. Κέα".</t>
  </si>
  <si>
    <t>2013ΕΠ06700013</t>
  </si>
  <si>
    <t>Βελτίωση Αποκατάσταση φθορών Ασφαλτοτάπητα στο ΕΟΔ της Νάξου  (χρήση 2017).</t>
  </si>
  <si>
    <t>Συντήρηση οδικού δικτύου ν. Άνδρου (2018)</t>
  </si>
  <si>
    <t>Αποθεματικό: Συντήρηση οδικού δικτύου ν. Άνδρου</t>
  </si>
  <si>
    <t>Συντήρηση Οδικού Δικτύου ν. Κέας (2017)</t>
  </si>
  <si>
    <t>Συντήρηση Οδικού Δικτύου ν. Μυκόνου (χρήση 2017)</t>
  </si>
  <si>
    <t>Συντήρηση οδικού Δικτύου ν. Πάρου (2017)</t>
  </si>
  <si>
    <t xml:space="preserve">ΠΑΡΟΣ </t>
  </si>
  <si>
    <t>Συντήρηση οδικού Δικτύου ν. Τήνου (2017)</t>
  </si>
  <si>
    <t>Συντήρηση οδικού Δικτύου ν. Πάρου - Αντιπάρου (2018)</t>
  </si>
  <si>
    <t>Συντήρηση Οδικού Δικτύου ν. Σύρου (2018)</t>
  </si>
  <si>
    <t>Καθαρισμός τάφρων επαρχιακού οδικού Δικτύου ν. Νάξου (2017)</t>
  </si>
  <si>
    <t xml:space="preserve">Συντήρηση Οδικού Δικτύου ν. Τήνου (2018) </t>
  </si>
  <si>
    <t xml:space="preserve">ΔΣ μεταξύ ΠΝΑ &amp; Δήμου Αντιπάρου για ''Επισκευές - Συντηρήσεις σε σχολικά κτήρια (Β Φάση) Δήμου Αντιπάρου </t>
  </si>
  <si>
    <t>ΠΣ μεταξύ ΠΝΑ &amp; Δήμου Μήλου για ''Επισκευές - Συντηρήσεις σε σχολικά κτήρια (Β Φάση) Δήμου Μήλου</t>
  </si>
  <si>
    <t>ΔΣ μεταξύ ΠΝΑ &amp; Δήμου Κύθνου για ''Επισκευές - Συντηρήσεις σε σχολικά κτήρια (Β Φάση) Δήμου Κύθνου</t>
  </si>
  <si>
    <t>ΠΣ μεταξύ ΠΝΑ &amp; Δήμου Τήνου για ''Επισκευές - Συντηρήσεις σε σχολικά κτήρια (Β Φάση) Δήμου Τήνου</t>
  </si>
  <si>
    <t>ΠΣ μεταξύ ΠΝΑ &amp; Δήμου Αμοργού για ''Επισκευές - Συντηρήσεις σε σχολικά κτήρια (Β Φάση) Δήμου Αμοργού</t>
  </si>
  <si>
    <t>ΠΣ μεταξύ ΠΝΑ &amp; Δήμου Πάρου για ''Επισκευές - Συντηρήσεις σε σχολικά κτήρια (Β Φάση) Δήμου Πάρου</t>
  </si>
  <si>
    <t>Κατασκευή πλήρους μόνωσης στο Κτίριο του Κτηνιατρείου Τήνου</t>
  </si>
  <si>
    <r>
      <t>Κατασκευή Λιμενικού έργου στην περιοχή Πολλωνίων νήσου Μήλου</t>
    </r>
    <r>
      <rPr>
        <sz val="9"/>
        <color theme="1"/>
        <rFont val="Tahoma"/>
        <family val="2"/>
        <charset val="161"/>
      </rPr>
      <t xml:space="preserve"> (τε 2011ΕΠ06780010)</t>
    </r>
  </si>
  <si>
    <t>Διαγραμμίσεις - Στηθαία Ασφαλείας Επαρχιακού Οδικού Δικτύου ν. Άνδρου</t>
  </si>
  <si>
    <t>ΠΣ ΠΝΑ &amp; Δ. Κέας για την υλοποίηση του έργου ''Ανακατασκευή γηπέδου 5χ5 στην Ιουλίδα Ν. Κέας"</t>
  </si>
  <si>
    <t>ΔΣ ΠΝΑ &amp; Δ. Σύρου Ερμούπολης για την Κατασκευή γηπέδου 5χ5 στην περιοχή Καμίνια Σύρου</t>
  </si>
  <si>
    <t>Συντήρηση Οδικού Δικτύου ν. Μυκόνου (2018)</t>
  </si>
  <si>
    <t>Συντήρηση οδικού Δικτύου ν. Θήρας (2017)</t>
  </si>
  <si>
    <t>απαλλοτρίωση ακινήτων για την κατασκευή φράγματος στη θέση Βωλάξ Ν. Τήνου</t>
  </si>
  <si>
    <t>ΑΝΤΩΝΗΣ</t>
  </si>
  <si>
    <t>Υπόλοιπο την 01/01/2018</t>
  </si>
  <si>
    <t>Α</t>
  </si>
  <si>
    <t xml:space="preserve">ΑΠΟΘΕΜΑΤΙΚΟ : Έργα &amp; Δράσεις Κοινωνικής Μέριμνας ΠΕ Κυκλάδων </t>
  </si>
  <si>
    <t>Α/Α</t>
  </si>
  <si>
    <t>Τίτλος έργου</t>
  </si>
  <si>
    <t>Φορέας Υλοποίησης και Παρακολούθησης</t>
  </si>
  <si>
    <t>Π/Υ</t>
  </si>
  <si>
    <t>Συνολικές Πληρωμές έως 31/12/2017</t>
  </si>
  <si>
    <t>Δ/νση Αθλ. Τουρ. Πολιτισμού-Τμ. Πολιτισμού</t>
  </si>
  <si>
    <r>
      <rPr>
        <b/>
        <sz val="8"/>
        <rFont val="Tahoma"/>
        <family val="2"/>
        <charset val="161"/>
      </rPr>
      <t>Προτεινόμενος</t>
    </r>
    <r>
      <rPr>
        <b/>
        <sz val="8.5"/>
        <rFont val="Tahoma"/>
        <family val="2"/>
        <charset val="161"/>
      </rPr>
      <t xml:space="preserve"> Π/Υ Προγραμ.</t>
    </r>
  </si>
  <si>
    <t>Έτος Εγγραφής</t>
  </si>
  <si>
    <t>Νέα Δράση</t>
  </si>
  <si>
    <t>Έργα &amp; Δράσεις Κοινωνικής Μέριμνας ΠΕ Κυκλάδων</t>
  </si>
  <si>
    <t>Δ/νση Κοινωνικής Μέριμνας ΠΕ Κυκλάδων</t>
  </si>
  <si>
    <t>A1</t>
  </si>
  <si>
    <t xml:space="preserve">Προμήθεια Ειδών Παντοπωλείου για το Κοινωνικό Παντοπωλείο Π.Ενότητας Σύρου </t>
  </si>
  <si>
    <t>A2</t>
  </si>
  <si>
    <t>A4</t>
  </si>
  <si>
    <t>Διάφορες Συνδιοργανώσεις -Προγραμματικές Συμβάσεις.</t>
  </si>
  <si>
    <t>Προμήθεια Ειδών Παντοπωλείου για το Κοινωνικό Παντοπωλείο Π.Ε Τήνου</t>
  </si>
  <si>
    <t>Σύρος</t>
  </si>
  <si>
    <t>Νομός</t>
  </si>
  <si>
    <t>Τήνος</t>
  </si>
  <si>
    <t xml:space="preserve">Νομός </t>
  </si>
  <si>
    <t>Γενική Δράση</t>
  </si>
  <si>
    <t>ΜΕΝΕΙ</t>
  </si>
  <si>
    <t>ΠΙΝ 100</t>
  </si>
  <si>
    <t>ΜΕΝΕΙ ΠΡΟΣΘΗΚΗ ΧΗΜ ΤΟΥΑΛΕΤΑ</t>
  </si>
  <si>
    <t>Συνολικές πληρωμές έως 31/12/2017</t>
  </si>
  <si>
    <t>16=8+15</t>
  </si>
  <si>
    <t>17=7-16</t>
  </si>
  <si>
    <t>πληρωμές 2017</t>
  </si>
  <si>
    <r>
      <t>Προμήθεια Χημικής Τουαλέτας για τις ανάγκες της Περιφέρειας</t>
    </r>
    <r>
      <rPr>
        <sz val="11"/>
        <color theme="1"/>
        <rFont val="Calibri"/>
        <family val="2"/>
        <charset val="161"/>
        <scheme val="minor"/>
      </rPr>
      <t xml:space="preserve">           </t>
    </r>
  </si>
  <si>
    <t xml:space="preserve">Αποθεματικό: Έργα Περιβάλλοντος </t>
  </si>
  <si>
    <t>Αποθεματικό: Μελέτες &amp; Προετοιμασία ΠΝΑ για την Προγραμματική Περίοδο 2014-2020</t>
  </si>
  <si>
    <t>Αποθεματικό Έργου: Μελέτη αποκατάστασης κεντρικού κτιρίου πρώην Νομαρχιακής Αυτοδιοίκησης Κυκλάδων</t>
  </si>
  <si>
    <t>Προγρ. Σύμβαση Πολιτισμικής Ανάπτυξης  μεταξύ του ΥΠ.ΠΟ.ΑΘ (Εφορεία Αρχ. Κυκλάδων), του Δήμου Θήρας και της ΠΝΑ για την Εκτέλεση του έργου "Πρόγραμμα Μελετών, Συντήρησης και Προβολής Μνημείων Μνημειακών Συνόλων και Μουσείων στα όρια του Δήμου Θήρας''</t>
  </si>
  <si>
    <t>Προμήθεια εξοπλισμού &amp; εφαρμογών υπηρεσιών Περιφέρειας / software &amp; hardware (χρήση 2018)</t>
  </si>
  <si>
    <t>Σταδιο Δημοπρατησης</t>
  </si>
  <si>
    <t>αλλαγή hard softwares 2018</t>
  </si>
  <si>
    <t>Στάδιο υλοποίησης</t>
  </si>
  <si>
    <t xml:space="preserve">Στάδιο Υλοποίησης. </t>
  </si>
  <si>
    <t>Το Φ.Αντικείμενο έχει ολοκληρωθεί. Εκκρεμεί η πληρωμή του τελικού Λογαριασμού ποσού 14.844,68€</t>
  </si>
  <si>
    <t>Το Φ.Α. έχει ολοκληρωθεί. Εκκρεμεί η πληρωμή του τελικού λογαριασμού 5.866,68€</t>
  </si>
  <si>
    <t xml:space="preserve">Στάδιο Δημοπράτησης </t>
  </si>
  <si>
    <t>Εκκρεμεί η πληρωμή δαπάνης</t>
  </si>
  <si>
    <t>Στάδιο Σύνταξης μελέτης</t>
  </si>
  <si>
    <t xml:space="preserve">ΔΤΕ ΚΥΚΛΑΔΩΝ              </t>
  </si>
  <si>
    <t>ΔΣ μεταξύ της ΠΝΑ και του Δ. Μήλου, για  την υλοποίηση του έργου: Επισκευή Πλατείας έμπροσθεν Ιερού Ναού Αγίου Νικολάου Τρυπητής Μήλου</t>
  </si>
  <si>
    <t>Διαμόρφωση, Ανάπλαση, Ανάδειξη Κοινόχρηστων Χώρων (Αστικές Αναπλάσεις)</t>
  </si>
  <si>
    <t>Το Φ.Αντικείμενο έχει ολοκληρωθεί. Εκκρεμεί η πληρωμή του τελικού 1ου &amp; 2ου Λογαριασμού συνολικού ποσού 42.125,34€</t>
  </si>
  <si>
    <t>Το Φ.Αντικείμενο έχει ολοκληρωθεί. Εκκρεμεί η πληρωμή του τελικού Λογαριασμού ποσού 14.711,73€</t>
  </si>
  <si>
    <t>Εκκρεμεί πληρωμή δαπάνης ποσού 98.000,48€</t>
  </si>
  <si>
    <t>Εκκρεμεί πληρωμή δαπάνης ποσού 20.000,00€</t>
  </si>
  <si>
    <t>Εκκρεμεί πληρωμή δαπάνης ποσού 24.600,00€</t>
  </si>
  <si>
    <t>Γενικό 'Εργο / Εκκρεμεί πληρωμή δαπάνης απαλλοτρίωσης ποσού 5.996,14€</t>
  </si>
  <si>
    <t>Το Φ.Α. έχει ολοκληρωθεί. Εκκρεμεί πληρωμή δαπάνης ποσού 32.665,60€</t>
  </si>
  <si>
    <t>Το Φ.Α. έχει ολοκληρωθεί. Εκκρεμεί η πληρωμή του 5ου λογαριασμού ποσού 2.155,86€</t>
  </si>
  <si>
    <t>Το Φ.Α. έχει ολοκληρωθεί. Εκκρεμεί η πληρωμή λογαριασμού ποσού 10.979,45€</t>
  </si>
  <si>
    <t>Το Φ.Α. έχει ολοκληρωθεί. Εκκρεμεί η πληρωμή λογαριασμού ποσού 8.715,00€</t>
  </si>
  <si>
    <t>Το Φ.Α. έχει ολοκληρωθεί. Εκκρεμεί η πληρωμή λογαριασμού ποσού 10.887,41€</t>
  </si>
  <si>
    <t>Το Φ.Α. έχει ολοκληρωθεί. Εκκρεμεί η πληρωμή λογαριασμού ποσού 10.850,00€</t>
  </si>
  <si>
    <t>ΠΣ ΠΝΑ Δ. Σύρου Ερμ. &amp; Πολυδ. Κέντρου Κοιν. Παρέμβασης Ν. Κυκλάδων για την Χρηματοδότηση της Δομής ΚΔΑΠ ΜΕΑ Σύρου Ερμ. από Σεπτέμβριο 2017 έως Αύγουστο 2018</t>
  </si>
  <si>
    <t xml:space="preserve">Στάδιο υλοποίησης </t>
  </si>
  <si>
    <t>Για τις ΜΠΕ εξετάζεται η δυνατότητα συμπλήρωσης τους από το τμήμα περιβάλλοντος Δωδεκανήσου. Σε διαφορετική περίπτωση συντάσσεται φάκελος από τη ΔΤΕ να δημοπρατηθούν εκ νέου και οι δύο μελέτες με τον Ν. 3316</t>
  </si>
  <si>
    <t>Πληρωμή Δαπάνης που εκκρεμεί στην Δ/νση Οικονομικού Κυκλάδων</t>
  </si>
  <si>
    <t>ΠΝΑ Δ/ΝΣΗ ΚΟΙΝΩΝΙΚΗΣ ΜΕΡΙΜΝΑΣ</t>
  </si>
  <si>
    <t>ΠΝΑ Δ/ΝΣΗ ΑΘΛ. ΤΟΥΡ. ΠΟΛ./ΤΜΗΜΑ ΠΟΛΙΤΙΣΜΟΥ</t>
  </si>
  <si>
    <t>Οι δράσεις υλοποιούνται από την Δ/νση Κοιν. Μέριμνας. Αναλύονται στον ΠΙΝ 1Α του Τεχνικού Προγράμματος</t>
  </si>
  <si>
    <t>Οι δράσεις υλοποιούνται από την Δ/νση Αθλ. Τουρ. Πολιτ . Αναλύονται στον ΠΙΝ 1Β του Τεχνικού Προγράμματος</t>
  </si>
  <si>
    <t>Στάδιο Εκπόνησης μελέτης</t>
  </si>
  <si>
    <t>Στάδιο παράδοσης  μελέτης</t>
  </si>
  <si>
    <t>Κατασκευή και Άδεια Ίδρυσης και Λειτουργίας Υδατοδρομίου στην Ίο</t>
  </si>
  <si>
    <t>Το έργο είναι ενταγμένο στη ΣΑΕΠ 267/1.</t>
  </si>
  <si>
    <t>Ενισχύσεις Βιομηχανίας Βιοτεχνίας Ξενοδοχειακών Επιχειρήσεων κλπ Επιχορηγήσεις Αναπτυξιακός Νόμος 3299/2004</t>
  </si>
  <si>
    <t>Απορρόφηση έως 31/12/2017</t>
  </si>
  <si>
    <t xml:space="preserve">Αποθεματικό: Συντήρηση Οδικού Δικτύου νησιών ΠΕ Κυκλάδων </t>
  </si>
  <si>
    <t>Μετατόπιση ΣΤ ΧΤ, λόγω τοποθέτησης μεταλλικών στηθαίων ασφαλείας στον δρόμο Χώρας - Εγγαρών Νάξου</t>
  </si>
  <si>
    <t xml:space="preserve">ΠΣ ΥΠ.ΠΟ&amp;ΑΘ, ΠΝΑ &amp; Κοινωφελούς Ιδρύματος Καθολικών Νάξου "Ο Τίμιος Σταυρός" για την εκπόνηση μελετών Αποκατάστασης Ιστορικού Διατηρητέου Μεγάρου Ιησουιτών στη θέση Καλαμίτσια Νάξου </t>
  </si>
  <si>
    <t>ΠΣ ΠΝΑ &amp; Δήμου Μήλου για την εκπόνηση μελετών Δημοτικού Σφαγείου με βιοκλιματικά κριτήρια στη θέση Τρυπητές Μήλου</t>
  </si>
  <si>
    <t>ΠΙΝΑΚΑΣ 1α ΤΟΜΕΑΚΕΣ ΔΡΑΣΕΙΣ Δ/ΝΣΗΣ ΚΟΙΝΩΝΙΚΗΣ ΜΕΡΙΜΝΑΣ ΠΕ ΚΥΚΛΑΔΩΝ (ΚΑΕ 071.9479στ12)</t>
  </si>
  <si>
    <t>ΠΙΝΑΚΑΣ 1β ΤΟΜΕΑΚΕΣ ΔΡΑΣΕΙΣ Δ/ΝΣΗΣ ΑΘΛ. ΤΟΥΡ. ΠΟΛΙΤ- ΤΜ.ΠΟΛΙΤΙΣΜΟΥ ΠΕ ΚΥΚΛΑΔΩΝ (ΚΑΕ 071.9479στ12)</t>
  </si>
  <si>
    <t>Στάδιο Σύνταξης Προγρ. Συμβασης</t>
  </si>
  <si>
    <t>Η Εκπόνηση της μελέτης έχει ολοκληρωθεί.</t>
  </si>
  <si>
    <t>Στάδιο συνταξης Φακέλου για Δημοπράτηση.</t>
  </si>
  <si>
    <t xml:space="preserve">Προμήθεια Φωτιστικών Σωμάτων της Περιφερειακής Οδού Πόλης Τήνου </t>
  </si>
  <si>
    <t>Αποπεράτωση Σφαγείου Κύθνου</t>
  </si>
  <si>
    <t xml:space="preserve">ΠΣ ΠΝΑ &amp; Δήμος Νάξου και Μικρών Κυκλάδων για την ολοκλήρωση του Γηπέδου της Δ.Κ Απειράνθου </t>
  </si>
  <si>
    <t>Στάδιο Σύνταξης Μελέτης.           Η συμμετοχή της ΠΝΑ ανέρχεται στο ποσό των 80.000€</t>
  </si>
  <si>
    <t>Συντήρηση - Αποκατάσταση φθορών στις αθλητικές εγκαταστάσεις του Δήμου Αμοργού</t>
  </si>
  <si>
    <t>Βελτιώσεις - συντηρήσεις Αθλητικού Κέντρου Δήμου Σύρου - Ερμούπολης ''Δημήτριος Βικέλας''</t>
  </si>
  <si>
    <t>Στάδιο Υλοποίησης / Χρηματοδότηση από το ΤΕΒΑ</t>
  </si>
  <si>
    <t>Χρηματοδότηση από πόρους του Δ. Μυκόνου.</t>
  </si>
  <si>
    <t>Έργα Πολιτισμού ΠΕ Κυκλάδων</t>
  </si>
  <si>
    <t>Γενικό Έργο προς εξειδίκευση</t>
  </si>
  <si>
    <t>ΔΣ ΠΝΑ &amp; Δ. Αμοργού, Κύθνου, Νάξου &amp; Μικρών Κυκλάδων, Σύρου-Ερμούπολης και Τήνου με τίτλο: Προμήθεια και εγκατάσταση αθλητικών ειδών γηπέδων ποδοσφαίρου των Δήμων Αμοργού, Κύθνου, Νάξου &amp; Μ. Κυκλάδων, Σύρου-Ερμούπολης και Τήνου</t>
  </si>
  <si>
    <t>ΓΕΝΙΚΟ ΣΥΝΟΛΟ (Ι+ΙΙ+ΙΙΙ+IV)</t>
  </si>
  <si>
    <t>Αναδειξη Διαδρομών Πολιτιστικού Ενδιαφέροντος (Επιλεγμένα Μονοπάτια) &amp; Υπαίθριας Παραδοσιακής Αρχιτεκτονικής στις Κυκλάδες</t>
  </si>
  <si>
    <t>ΠΣ μεταξύ ΠΝΑ &amp; Δήμου Άνδρου για ''Επισκευές - Συντηρήσεις σε σχολικά κτήρια (Β Φάση) Δήμου Άνδρου</t>
  </si>
  <si>
    <t xml:space="preserve">  </t>
  </si>
  <si>
    <t>ΠΣ μεταξύ ΟΤΑ Α βαθμού ΠΕ Κυκλάδων και ΠΝΑ για την υλοποίηση του έργου ''Καταπολέμηση Κουνουπιών έτους 2018''.</t>
  </si>
  <si>
    <t>Εκπόνηση Ειδικής Μελέτης Επιπτώσεων για την Εγκ/ση στα διασυνδεμένα νησιά του Αιγαίου Βιομηχανικών ΑΠΕ</t>
  </si>
  <si>
    <t>Νέα μελέτη</t>
  </si>
  <si>
    <t>ΑΜΟΡΓΟΣ/ΚΥΘΝΟΣ/ΝΑΞΟΣ/ΣΥΡΟΣ/ ΤΗΝΟΣ</t>
  </si>
  <si>
    <t>ΠΣ μεταξύ της ΠΝΑ και του Γεωπονικού Πανεπιστημίου Αθηνών για την Έρευνα, Εντοπισμό και Αντιμετώπιση Μελισσοκομικών Προβλημάτων στα νησιά των Κυκλάδων</t>
  </si>
  <si>
    <t>ΔΟΝΟΥΣΑ</t>
  </si>
  <si>
    <t>Νέο Ερευνητικό Πρόγραμμα</t>
  </si>
  <si>
    <t>Γενικό έργο</t>
  </si>
  <si>
    <t>Τοποθέτηση Μόνιμων Μεταλλικών Ανακλαστήρων Οδοστρώματος, για τα νησιά της ΠΕ Κυκλάδων</t>
  </si>
  <si>
    <t>Συντήρηση ΕΟΔ Αμοργού  (Χρήση 2018)</t>
  </si>
  <si>
    <t>Καθαρισμός τάφρων ΕΟΔ ν. Νάξου (2018)</t>
  </si>
  <si>
    <t>Έτος Εγγραφής στο Τεχν. Προγρ.</t>
  </si>
  <si>
    <t>Πληρωμές μέχρι 30-06-2018</t>
  </si>
  <si>
    <t>Απλήρωτες Δαπάνες για Έλεγχο</t>
  </si>
  <si>
    <t>Εκτιμώμενες Απορροφήσεις από 01-07-2018 έως 31-12-2018</t>
  </si>
  <si>
    <t>Συνολικές Εκτιμώμενες πληρωμές εντός 2018</t>
  </si>
  <si>
    <t>Συνολικές πληρωμές έως 31-12-2018</t>
  </si>
  <si>
    <t>Προτεινόμενη Πίστωση                  έτους 2019</t>
  </si>
  <si>
    <t>Δ/ΝΣΗ ΟΙΚΟΝΟΜΙΚΟΥ ΤΜ. ΠΡΟΜΗΘΕΙΩΝ</t>
  </si>
  <si>
    <t>ΠΡΙΝ 2011</t>
  </si>
  <si>
    <t xml:space="preserve">Έργα:  Βελτίωσης - Συντήρησης -  Επισκευής -Αποκαταστάσεις Υποδομών, Πρόληψης Καταστροφών από ακραία καιρικά φαινόμενα, Φυσικές Καταστροφές στο οδικό δίκτυο της ΠΕ Κυκλάδων </t>
  </si>
  <si>
    <t xml:space="preserve">ΔΤΕ Κυκλάδων </t>
  </si>
  <si>
    <t>ΠΕ Κυκλάδων</t>
  </si>
  <si>
    <t>Συνολικές πληρωμές έως 31/12/2018</t>
  </si>
  <si>
    <t>Υπόλοιπο την 01/01/2019</t>
  </si>
  <si>
    <t>Μελέτες &amp; Προετοιμασία ΠΝΑ για την Προγραμματική Περίοδο 2020-2027</t>
  </si>
  <si>
    <t>Μελέτη, κατασκευή και Άδεια Ίδρυσης και Λειτουργίας Υδατοδρομίου στην Σέριφο</t>
  </si>
  <si>
    <t>Μελέτη, κατασκευή και Άδεια Ίδρυσης και Λειτουργίας Υδατοδρομίου στη Ανάφη</t>
  </si>
  <si>
    <t>Μελέτη, κατασκευή και Άδεια Ίδρυσης και Λειτουργίας Υδατοδρομίου στη Δονούσα</t>
  </si>
  <si>
    <t>ΠΙΝΑΚΑΣ 2 ΕΡΓΑ ΚΑΠ ΕΠΕΝΔΥΣΕΩΝ ΚΑΙ ΟΔΟΠΟΙΙΑΣ</t>
  </si>
  <si>
    <t>Ολοκλήρωση μέρους Φ. ΟΙΚ.Α/ Επικαιροποίηση μελέτης για επαναδημοπράτηση</t>
  </si>
  <si>
    <t xml:space="preserve">Ολοκλήρωση Φυσικού Αντικειμένου. Στάδιο Αποπληρωμής </t>
  </si>
  <si>
    <t xml:space="preserve">Έργα Πρόληψης Καταστροφών από Ακραία Καιρικά Φαινομένα, Φυσικές Καταστροφές, Αντιπλημμυρικά, κλπ σε νησιά της ΠΕ Κυκλάδων </t>
  </si>
  <si>
    <t>Πληρωμές έως 30/06/2018</t>
  </si>
  <si>
    <t>Εκτιμώμενες Απορροφήσεις            Από 01-07-2018 έως 31-12-2018</t>
  </si>
  <si>
    <t>Εκτιμώμενο Υπόλοιπο την 01/01/2019</t>
  </si>
  <si>
    <t>πληρωμές 2018</t>
  </si>
  <si>
    <t>Πληρωμές 2018</t>
  </si>
  <si>
    <t>ΠΣ μεταξύ της ΠΝΑ, της Ιεράς Μητρόπολις Σύρου και του Κέντρου Έρευνας και Ανάπτυξης της Ιεράς Μητρόπολης Σύρου, για την έρευνα, για τον εντοπισμό και τη Συστηματική Καταγραφή των ιερών ναών και Μνημείων της Ορθόδοξης Εκκλησίας σε νησιά των Κυκλάδων'</t>
  </si>
  <si>
    <t>Αγορά Εξοπλισμού για τις ανάγκες των  Εθελοντικών Ομάδων Πολιτικής Προστασίας ΠΕ Κυκλάδων.</t>
  </si>
  <si>
    <t>Προτεινόμενη Πίστωση έτους 2019</t>
  </si>
  <si>
    <t>ΠΣ ΠΝΑ Δ. Σύρου Ερμ. &amp; Πολυδ. Κέντρου Κοιν. Παρέμβασης Ν. Κυκλάδων για την Χρηματοδότηση της Δομής ΚΔΑΠ ΜΕΑ Σύρου Ερμ. από Σεπτέμβριο 2018 έως Αύγουστο 2019</t>
  </si>
  <si>
    <t>15=7+14</t>
  </si>
  <si>
    <t xml:space="preserve">Το έργο χρηματοδοτείται από πιστώσεις του Δ. Αντιπάρου  </t>
  </si>
  <si>
    <t>Η μελέτη του έργου χρηματοδοτείται από το ΤΠ α/α 23 Ιδιου Πίνακα / Αφορά σε έναρξη διαδικασιών απαλλοτριώσεων</t>
  </si>
  <si>
    <t xml:space="preserve">Αναμενόμενες Πιστώσεις </t>
  </si>
  <si>
    <t>Αντιπλημμυρική προστασία ΠΕ Σύρου</t>
  </si>
  <si>
    <t>Αντιπλημμυρική προστασία ΠΕ Θήρας</t>
  </si>
  <si>
    <t>ΚΕΑ / ΚΥΘΝΟΣ</t>
  </si>
  <si>
    <t>Αντιπλημμυρική προστασία ΠΕ Μήλου</t>
  </si>
  <si>
    <t>Αντιπλημμυρική προστασία ΠΕ Μυκόνου</t>
  </si>
  <si>
    <t>Αντιπλημμυρική προστασία ΠΕ Νάξου</t>
  </si>
  <si>
    <t>Αντιπλημμυρική προστασία ΠΕ Πάρου</t>
  </si>
  <si>
    <t>Αντιπλημμυρική προστασία ΠΕ Τήνου</t>
  </si>
  <si>
    <t>Μελέτη Βελτίωσης Επαρχιακού Οδικού Δικτύου νησιών ΠΕ Κυκλάδων</t>
  </si>
  <si>
    <t xml:space="preserve">Νέα Μελέτη  </t>
  </si>
  <si>
    <t>ΠΙΝΑΚΑΣ 3 ΕΡΓΑ ΠΔΕ ΧΡΗΜΑΤΟΔΟΤΟΥΜΕΝΑ ΑΠΟ ΣΑΕΠ ΕΘΝΙΚΟΥ ΣΚΕΛΟΥΣ ΤΗΣ ΠΝΑ (ΣΑΕΠ 067, ΣΑΕΠ 767 &amp; ΣΑΕΠ 567)</t>
  </si>
  <si>
    <t>Εγγράφηκε νέο έργο στη ΣΑΕΠ 767 της ΠΝΑ</t>
  </si>
  <si>
    <r>
      <t>Κατασκευή Λιμενικού έργου στην περιοχή Πολλωνίων νήσου Μήλου</t>
    </r>
    <r>
      <rPr>
        <sz val="8.5"/>
        <color theme="1"/>
        <rFont val="Tahoma"/>
        <family val="2"/>
        <charset val="161"/>
      </rPr>
      <t xml:space="preserve"> (τε 2011ΕΠ06780010)</t>
    </r>
  </si>
  <si>
    <t xml:space="preserve">ΠΙΝΑΚΑΣ 6  ΕΡΓΑ ΜΕ ΦΟΡΕΑ ΥΛΟΠΟΙΗΣΗΣ ΤΗΝ ΠΝΑ &amp; ΧΡΗΜΑΤΟΔΟΤΗΣΗ ΑΠΟ ΤΡΙΤΟΥΣ </t>
  </si>
  <si>
    <t xml:space="preserve">Μετατόπιση στύλου ΔΕΔΔΗΕ στον Οικισμό του Πύργου ν. Τήνου </t>
  </si>
  <si>
    <t xml:space="preserve">Μετατόπιση στύλου &amp; Υπογείων Καλωδίων της ΔΕΗ ν. Σίφνου </t>
  </si>
  <si>
    <t>Στάδιο Σύνταξης ΠΣ για την ΠΕ Κυκλάδων</t>
  </si>
  <si>
    <t>ΠΣ ΥΠ.ΠΟ.ΑΘ, ΠΝΑ &amp; Δήμος Αντιπάρου για την εκτέλεση του έργου "Μελέτες &amp; Εργασίες Ανάδειξης του Κάστρου Αντιπάρου και του Ιερού Ναού του Απόλλωνος στο Δεσποτικό''</t>
  </si>
  <si>
    <t>Πράξη "Αποκεντρωμένες προμήθειες τροφίμων και βασικής υλικής συνδρομής, διοικητικές δαπάνες και παροχή συνοδευτικών μέτρων 2018-2019" - Κοινωνική Σύμπραξη Νοτίου Αιγαίου (53)</t>
  </si>
  <si>
    <t>Προσθήκη Αίθουσας Νηπιαγωγείου στο Δημοτικό Σχολείο Δονούσας &amp; Βελτίωση Περιβαλ. Χώρων Σχολείου</t>
  </si>
  <si>
    <t>2018ΕΠ06700000</t>
  </si>
  <si>
    <t>Νέο έργο</t>
  </si>
  <si>
    <t>Κατασκευή Λιμενικού έργου στην περιοχή Πολλωνίων ν. Μήλου</t>
  </si>
  <si>
    <t>2018ΕΠ76700002</t>
  </si>
  <si>
    <t>Μελέτη βελτίωσης οδικού δικτύου ΠΕ Κυκλάδων</t>
  </si>
  <si>
    <t>2018ΜΠ06700000</t>
  </si>
  <si>
    <t>Διαμόρφωση Λιμένος στις Καμάρες ν. Σίφνου</t>
  </si>
  <si>
    <t>2018ΕΠ06710000</t>
  </si>
  <si>
    <t>Ολοκλήρωση νέου λιμανιού Σχοινούσας</t>
  </si>
  <si>
    <t>2018ΕΠ06710001</t>
  </si>
  <si>
    <t>Δράσεις προβολής φυσικής κληρονομιάς, πολιτισμού και τουρισμού</t>
  </si>
  <si>
    <t>2018ΕΠ06710006</t>
  </si>
  <si>
    <t>2014ΕΠ76700002</t>
  </si>
  <si>
    <t>Συντήρηση - καθαρισμός τάφρων επαρχιακού οδικού δικτύου ν. Πάρου (2018)</t>
  </si>
  <si>
    <t>Βελτίωση - Συντήρηση ηλεκτροφωτισμού επαρχιακού οδικού δικτύου ν. Μήλου</t>
  </si>
  <si>
    <t xml:space="preserve">Το Φ.Α. έχει ολοκληρωθεί. </t>
  </si>
  <si>
    <t>ΔΣ μεταξύ της ΠΝΑ και  Δ. Φολεγάνδρου για Επισκευές Συντηρήσεις σε σχολικά κτήρια (Β Φάση) Δήμου Φολεγάνδρου</t>
  </si>
  <si>
    <t xml:space="preserve">ΔΣ μεταξύ της ΠΝΑ και του Δ. Ανάφης για Επισκευές Συντηρήσεις σε σχολικά κτήρια (Β Φάση) Δήμου Ανάφης </t>
  </si>
  <si>
    <t xml:space="preserve">ΠΣ ΠΝΑ &amp; Δήμος Νάξου και Μικρών Κυκλάδων  για την υλοποίηση του έργου ''Συντηρήσεις Επισκευές Αθλητικών Εγκαταστάσεων  ν. Νάξου''.   </t>
  </si>
  <si>
    <t xml:space="preserve">ΠΣ ΠΝΑ &amp; Δήμος Πάρου για την υλοποίηση του έργου ''Συντηρήσεις Επισκευές Αθλητικών Εγκαταστάσεων  ν. Πάρου''.  </t>
  </si>
  <si>
    <t>Αναβάθμιση - Συντήρηση - Ανάπλαση Αστικού Περιβάλλοντος νησιών ΠΕ Κυκλάδων</t>
  </si>
  <si>
    <t>2018ΕΠ56700000</t>
  </si>
  <si>
    <t>Αποθεματικό: Αναβάθμιση - Συντήρηση - Ανάπλαση Αστικού Περιβάλλοντος νησιών ΠΕ Κυκλάδων</t>
  </si>
  <si>
    <t xml:space="preserve">Έργο μεταφερόμενο από τη ΣΑΕΠ 067/8 προς ολοκλήρωση &amp; αποπληρωμή από τη ΣΑΕΠ 067/2. Το Φ.Α του έργου έχει ολοκληρωθεί. </t>
  </si>
  <si>
    <t>ΠΙΝΑΚΑΣ 4 ΕΡΓΑ ΕΝΤΑΓΜΕΝΑ ΣΤΙΣ ΣΑΕΠ ΤΗΣ ΠΝΑ (ΠΕ ΚΥΚΛΑΔΩΝ) ΜΕ ΤΕΛΙΚΟ ΔΙΚΑΙΟΥΧΟ ΤΗΝ ΠΝΑ &amp; ΥΠΟΛΟΓΟ ΤΟ ΠΕΡΙΦΕΡΕΙΑΚΟ ΤΑΜΕΙΟ ΑΝΑΠΤΥΞΗΣ</t>
  </si>
  <si>
    <t>ΠΙΝΑΚΑΣ 5 ΟΙΚΟΝΟΜΙΚΑ ΣΤΟΙΧΕΙΑ ΙΔΙΩΤΙΚΩΝ ΕΠΕΝΔΥΣΕΩΝ ΤΩΝ ΑΝΑΠΤΥΞΙΑΚΩΝ ΝΟΜΩΝ                                                                                                                                                                                                                            (Ν 2601/98, Ν 3299/04, Ν 3908/11 &amp; Ν 4399/2016)</t>
  </si>
  <si>
    <t>ΠΣ ΠΝΑ &amp; Δήμος Ιητών για την υλοποίηση του έργου "Κατασκευή Σφαγείου Ίου''</t>
  </si>
  <si>
    <t>Βελτίωση οδού Χώρας-Μοναστήρι ν. Σικίνου</t>
  </si>
  <si>
    <t>Εκπόνηση Μελετών για την πρόληψη Φυσικών Καταστροφών θεομηνιών, αντιπλημμυρικές μελέτες κλπ για τα νησιά της ΠΕ Κυκλάδων</t>
  </si>
  <si>
    <t>Διαγράμμιση επαρχιακού οδικού δικτύου ν. Μυκόνου (2018)</t>
  </si>
  <si>
    <t>Διαγράμμιση επαρχιακού οδικού δικτύου ν. Θήρας (2018)</t>
  </si>
  <si>
    <t>Διαγράμμιση επαρχιακού οδικού δικτύου ν. Πάρου (2018)</t>
  </si>
  <si>
    <t>Διαγράμμιση επαρχιακού οδικού δικτύου ν. Σύρου (2018)</t>
  </si>
  <si>
    <t>Δαπάνες Δημοσίευσης Διακήρυξης Άγονων Διαγωνισμών</t>
  </si>
  <si>
    <t>Αποθεματικό: Κατασκευή - αποπερατώσεις - συντηρήσεις  - εκσυγχρονισμοί σφαγείων νησιών ΠΕ Κυκλάδων</t>
  </si>
  <si>
    <t xml:space="preserve">ΠΣ ΠΝΑ &amp; Δήμος Άνδρου για την υλοποίηση του έργου Επισκευή Συντήρηση Δημοτικού Σταδίου Άνδρου </t>
  </si>
  <si>
    <t>Τεχνικού Προγράμματος (ΤΠ) ΠΕ Κυκλάδων Έτους 2019</t>
  </si>
  <si>
    <t>Έργα ΚΑΠ Επενδύσεων και Οδοποιίας</t>
  </si>
  <si>
    <t>Ίδιοι Πόροι / Αναμενόμενα έσοδα</t>
  </si>
  <si>
    <t>ΣΥΝΟΛΟ ΙΙ</t>
  </si>
  <si>
    <t>ΣΥΝΟΛΟ ΙII</t>
  </si>
  <si>
    <t>Πληρωμές από 1/7/18</t>
  </si>
  <si>
    <t>Συνολικές Πληρωμές 2018</t>
  </si>
  <si>
    <t>Υπόλοιπο την 01-01-2019</t>
  </si>
  <si>
    <t>ΕΡΓΑ ΒΕΛΤΙΩΣΗΣ ΑΣΦΑΛΕΙΑΣ ΕΠΑΡΧΙΑΚΟΥ ΟΔΙΚΟΥ ΔΙΚΤΥΟΥ ΣΤΑ ΜΙΚΡΑ ΝΗΣΙΑ ΤΩΝ ΚΥΚΛΑΔΩΝ</t>
  </si>
  <si>
    <t>2018ΕΠ06710039</t>
  </si>
  <si>
    <t>ΠΕΡ</t>
  </si>
  <si>
    <t>ΕΡΓΑ ΒΕΛΤΙΩΣΗΣ ΑΣΦΑΛΕΙΑΣ ΕΠΑΡΧΙΑΚΟΥ ΟΔΙΚΟΥ ΔΙΚΤΥΟΥ ΣΤΑ ΜΕΓΑΛΑ ΝΗΣΙΑ ΤΩΝ ΚΥΚΛΑΔΩΝ</t>
  </si>
  <si>
    <t>2018ΕΠ06710044</t>
  </si>
  <si>
    <t>2019ΕΠ06710000</t>
  </si>
  <si>
    <t>Στάδιο Ανάθεσης Μελετών</t>
  </si>
  <si>
    <t>Υπηρεσίες Καταγραφής Καλλιεργητικών Δεδομένων στην Περιφέρεια Νοτίου Αιγαίου</t>
  </si>
  <si>
    <t>Α1</t>
  </si>
  <si>
    <t>Α2</t>
  </si>
  <si>
    <t xml:space="preserve">ΠΣ Πολιτισμικής Ανάπτυξης μεταξύ της ΠΝΑ, του Δήμου Μυκόνου και του Υπουργείου Πολιτισμού &amp; Αθλητισμού για την Εκτέλεση του έργου "Συντήρηση και Βελτίωση Υποδομών - Συντήρηση και Προστασία Μνημείων στις Νήσους Δήλο και Μύκονο''    </t>
  </si>
  <si>
    <t xml:space="preserve">Πολιτική Προστασία: Έργα για την Πρόληψη, Συντήρηση, Αποκατάσταση Υποδομών από Ακραία Καιρικά Φαινομένα, Φυσικές Καταστροφές, κλπ σε νησιά της ΠΕ Κυκλάδων </t>
  </si>
  <si>
    <t>ΠΣ ΠΝΑ &amp; Δ. Νάξου και Μικρών Κυκλάδων για τον Ηλεκτροφωτισμό Οδών στη Νάξο</t>
  </si>
  <si>
    <t>ΠΣ ΠΝΑ &amp; Δήμος Σύρου Ερμούπολης για την υλοποίηση του έργου Συντήρηση Επισκευή κτηριακών Εγκ/σεων Παιδικών και Βρεφικών Σταθμών</t>
  </si>
  <si>
    <t>Αποκατάσταση λιθοδομής στο οδικό δίκτυο ν. Αντιπάρου</t>
  </si>
  <si>
    <t>Κατασκευή Συνοδών Έργων Μονάδας Αφαλάτωσης Κιμώλου</t>
  </si>
  <si>
    <t>Εξωτερικά Δίκτυα Ύδρευσης Χώρας - Αγκάλη - Άνω Μεράς Φολεγάνδρου»</t>
  </si>
  <si>
    <t>Δίκτυα αποχέτευσης &amp; εγκαταστάσεις επεξεργασίας και διάθεσης λυμάτων Δήμου Κέας</t>
  </si>
  <si>
    <t>Δίκτυα αποχέτευσης &amp; εγκαταστάσεις επεξεργασίας λυμάτων (ΕΕΛ) Απολλωνίας και Αρτεμώνα Δήμου Σίφνου</t>
  </si>
  <si>
    <t>Ανάδειξη Σπηλαίου Δρυοπίδας Κύθνου</t>
  </si>
  <si>
    <t xml:space="preserve">Το έργο είναι ενταγμένο στη ΣΑΕΠ 067/1. </t>
  </si>
  <si>
    <t>Υπόλοιπο την         01-01-2019</t>
  </si>
  <si>
    <t>Υπόλοιπο την      01-01-2019</t>
  </si>
  <si>
    <t>Υπόλοιπο την        01-01-2019</t>
  </si>
  <si>
    <t>Συντήρηση ΕΟΔ Νάξου (Χρήση 2018)</t>
  </si>
  <si>
    <t>Πληρωμές έτους έως 30/06/2019</t>
  </si>
  <si>
    <t>Α4</t>
  </si>
  <si>
    <t>Τομεακές Δράσεις Δ/νσης  Αθλ. Τουρ. Πολιτ- Τμήμα Πολιτισμού ΠΕ Κυκλάδων</t>
  </si>
  <si>
    <t>Τομεακές Δράσεις Δ/νσης  Κοινωνικής Μέριμνας ΠΕ Κυκλάδων</t>
  </si>
  <si>
    <t>Νέο υποέργο</t>
  </si>
  <si>
    <t>ΠΣ ΠΝΑ &amp; Δ. Ανδρου για την υλοποίηση του έργου Αποκατάσταση κτηρίου (πρώην Επισκοπείου) του Δ. Ανδρου</t>
  </si>
  <si>
    <t>Το έργο είναι ενταγμένο στη ΣΑΕΠ 067/1. Στάδιο ανάδειξης αναδόχου</t>
  </si>
  <si>
    <t>Το έργο είναι ενταγμένο στη ΣΑΕΠ 067/1. Στάδιο δημοπράτησης</t>
  </si>
  <si>
    <t>εκκρεμει 138,44 φορος</t>
  </si>
  <si>
    <t>3ος λογ</t>
  </si>
  <si>
    <t>Αντιπλημμυρική προστασία ΠΕ Άνδρου</t>
  </si>
  <si>
    <t>Αντιπλημμυρική προστασία ΠΕ Κέας Κύθνου</t>
  </si>
  <si>
    <t>Αποθεματικό Αντιπλημμυρικής προστασίας νησιών ΠΕ Κυκλάδων</t>
  </si>
  <si>
    <t>Αποθεματικό Διαγραμμίσεις - Στηθαία Ασφαλείας, Ανακλαστήρες Οδοστρώματος κ.λπ., για τα νησιά της ΠΕ Κυκλάδων</t>
  </si>
  <si>
    <t>ΔΣ μεταξύ ΠΝΑ και Δ. Σίφνου για το έργο ''Συντηρήσεις Επισκευές Σχολικών Κτηρίων Δ. Σίφνου  Β Φάση''.</t>
  </si>
  <si>
    <t xml:space="preserve">Προμήθεια Φωτιστικών Δρόμου Επαρχιακής οδού Ιστερνίων Τήνου </t>
  </si>
  <si>
    <t>ΠΣ μεταξύ της ΠΝΑ και του Δ. Κέας για την εκτέλεση του έργου ''Διαμόρφωση (Ανάπλαση) Πλατείας Κάτω Μεριάς ν. Κέας"</t>
  </si>
  <si>
    <t>ΠΣ μεταξύ της ΠΝΑ, του Δ. Αμοργού και του Δ.Λ.Τ Αμοργού για το έργο ''Διαμόρφωση - Ανάπλαση Πλατείας Όρμου Αιγιάλης Αμοργού''.</t>
  </si>
  <si>
    <t>Στάδιο Ανάδειξης Οριστικού Αναδόχου</t>
  </si>
  <si>
    <t>Στάδιο Υλοποίησης. Χορήγηση παράτασης με αναθεώρηση έως 31/05/2019</t>
  </si>
  <si>
    <t>Συντήρηση Οδικού Δικτύου ν. Σίφνου(2018)</t>
  </si>
  <si>
    <t>Στάδιο Υλοποίησης. Χορήγηση παράτασης με αναθεώρηση έως 30/03/2019</t>
  </si>
  <si>
    <t>Στάδιο Υπογραφής Σύμβασης. Η συμμετοχή της ΠΝΑ ανέρχεται στο ποσό των 250.000€</t>
  </si>
  <si>
    <t>Στάδιο υλοποίησης. Η συμμετοχή της ΠΝΑ ανέρχεται στο ποσό των 41.000€</t>
  </si>
  <si>
    <t>Συντήρηση, καλλιτεχνική αποκατάσταση και ανακαίνιση Διατηρητέου Μνημείου Ιερού Ναού Αγίας Αικατερίνης Κάμπου, ν. Τήνου</t>
  </si>
  <si>
    <t>Μελέτες Στατικής Επάρκειας Γεφυρών Άγιου Σώστη, Βουρβουριάς, Χαλκείου και Στατική μελέτη Επέκτασης γέφυρας Βορβουριάς ν. Νάξου</t>
  </si>
  <si>
    <t>Μελέτες Στατικής Επάρκειας  και Στατική Μελέτη Επέκτασης Γέφυρας Εγγαρών ν. Νάξου</t>
  </si>
  <si>
    <t>Μελέτη βελτίωσης οδού Χώρας - Λουκάκι - Γαλανάδου, ν. Νάξου</t>
  </si>
  <si>
    <t>Αποθεματικό:Μελέτη Βελτίωσης οδικού δικτύου ΠΕ Κυκλάδων</t>
  </si>
  <si>
    <t>ΥΠΟΣΤΗΡΙΞΗ ΛΕΙΤΟΥΡΓΙΑΣ ΠΕΡΙΦΕΡΕΙΑΚΟΥ ΠΑΡΑΤΗΡΗΤΗΡΙΟΥ ΚΟΙΝΩΝΙΚΗΣ ΕΝΤΑΞΗΣ (Ν.4445/2016)</t>
  </si>
  <si>
    <t>2018ΕΠ0671000638</t>
  </si>
  <si>
    <t>Τεχνική Υποστήριξη της Διεύθυνσης Τεχνικών Έργων Κυκλάδων</t>
  </si>
  <si>
    <t>Πρόγραμμα Περισυλλογής Διαχείρισης η/και Αποτέφρωσης κάθε είδους νεκρών ζώων, λήψη δειγμάτων εγκεφαλικού ιστού από νεκρά βοειδή, αιγοπροβατα και την διαχείριση ζωικών υποππροϊόντων των σφαγειοτεχνικών εγκαταστάσεων</t>
  </si>
  <si>
    <t>2019ΕΠ5670000</t>
  </si>
  <si>
    <t>Ανάδειξη Πεζοπορικών διαδρομών Ανάφης</t>
  </si>
  <si>
    <t>Εκπόνηση μελετών για τους Δασικούς Χάρτες νησιών ΠΕ Κυκλάδων</t>
  </si>
  <si>
    <t xml:space="preserve">Εκπόνηση μελετών για τις Επιπτώσεις  από την Εγκ/ση Βιομηχανικών Ανεμογεννητριών στα νησιά της ΠΕ Κυκλάδων </t>
  </si>
  <si>
    <t>Συντήρηση Οδικού Δικτύου ν. Νάξου (2019)</t>
  </si>
  <si>
    <t>Συντήρηση Οδικού Δικτύου ν. Άνδρου (2019)</t>
  </si>
  <si>
    <t>Συντήρηση Οδικού Δικτύου ν. Τήνου (2019)</t>
  </si>
  <si>
    <t>Συντήρηση Οδικού Δικτύου ν. Θήρας (2019)</t>
  </si>
  <si>
    <t>ΠΣ μεταξύ ΟΤΑ Α βαθμού ΠΕ Κυκλάδων και ΠΝΑ για την υλοποίηση του έργου ''Καταπολέμηση Κουνουπιών έτους 2019''.</t>
  </si>
  <si>
    <t>Αποκατάσταση βλαβών από θεομηνίες στο οδικό δίκτυο της ν. Θήρας (2019)</t>
  </si>
  <si>
    <t>Αποκατάσταση βλαβών από έντονα καιρικά φαινόμενα στη ν. Μήλο</t>
  </si>
  <si>
    <t>Αποκατάσταση βλαβών από έντονα καιρικά φαινόμενα στη ν. Σέριφο</t>
  </si>
  <si>
    <t>Αποκατάσταση βλαβών από έντονα καιρικά φαινόμενα στη ν. Κέα</t>
  </si>
  <si>
    <t>Αποκατάσταση βλαβών από έντονα καιρικά φαινόμενα στη ν. Μύκονο</t>
  </si>
  <si>
    <t>Αποκατάσταση βλαβών από έντονα καιρικά φαινόμενα στη ν. Σύρο</t>
  </si>
  <si>
    <t>ΠΣ ΠΝΑ &amp; Δήμος Σύρου Ερμούπολης για εΠΙΣΚΕΥΈς - σΥΝΤΗΡΉΣΕΙς ΣΕ ΣΧΟΛΙΚΆ ΚΤΊΡΙΑ Δήμου Σύρου - Ερμούπολης (Β΄Φάση)</t>
  </si>
  <si>
    <t>ΠΣ μεταξύ της ΠΝΑ &amp; του Δήμου Πάρου για την Επισκευή Γηπέδου Ποδοσφαίρου Μάρπησσας Πάρου</t>
  </si>
  <si>
    <t>ΔΣ μεταξύ της ΠΝΑ &amp; του Δήμου Σύρου - Ερμούπολης για την Συντήρηση - Επισκευή Αθλητικών Εγκαταστάσεων στη Βάρη ν. Σύρου</t>
  </si>
  <si>
    <t>ΔΣ μεταξύ της ΠΝΑ &amp; του Δήμου Σύρου - Ερμούπολης για την Συντήρηση - Επισκευή Αθλητικών Εγκαταστάσεων στον Πάγο ν. Σύρου</t>
  </si>
  <si>
    <t>ΔΣ μεταξύ της ΠΝΑ &amp; του Δήμου Σύρου - Ερμούπολης για την Σεργασίες Επισκευής και Συντήρησης Εγκαταστάσεων Δημοτικού Κολυμβητηρίου ν. Σύρου</t>
  </si>
  <si>
    <t>Έχει σταλεί έγγραφο στο Δήμο για Σύνταξη Π.Σ</t>
  </si>
  <si>
    <t>Κάλυψη Ιδίας Συμμετοχής της ΠΝΑ (ΠΕ Κυκλάδων) για την υλοποίηση του έργου "Improvingenergyefficiency in the Region of South Aegean" στο πλαίσιο της Πρωτοβουλίας ELENA, EC-EIB</t>
  </si>
  <si>
    <t xml:space="preserve">Προμήθεια Ασφαλτομίγματος για τις ανάγκες του Οδικού Δικτύου της ΠΕ Κυκλάδων </t>
  </si>
  <si>
    <t>Υποστηρικτικές Μελέτες για την Υλοποίηση έργων</t>
  </si>
  <si>
    <t>Στάδιο Ανάθεσης Μελέτης</t>
  </si>
  <si>
    <t>Η ΠΣ έχει λήξει χωρίς να πραγματοποιηθεί. Έχει αποσταλεί έγγραφο στην ΕΦΑ Κυκλάδων για σύνταξη νέας ΠΣ</t>
  </si>
  <si>
    <t>Στάδιο Υλοποίησης . Χορήγηση Παράτασης έως 28/05/2019</t>
  </si>
  <si>
    <t>Α3</t>
  </si>
  <si>
    <t>ΠΣ ΠΝΑ Δ. Σύρου Ερμ. &amp; Πολυδ. Κέντρου Κοιν. Παρέμβασης Ν. Κυκλάδων για την Χρηματοδότηση της Δομής ΚΔΑΠ ΜΕΑ Σύρου Ερμ. από Σεπτέμβριο 2019 έως Αύγουστο 2020</t>
  </si>
  <si>
    <t>Ανάδειξη πεζοπορικών διαδρομών Ανάφης</t>
  </si>
  <si>
    <t>Προστασία Ακτής Πλατύ Γιαλού Σίφνου από τη διάβρωση</t>
  </si>
  <si>
    <t>ΠΣ ΠΝΑ &amp; Δήμου Ιητών για την υλοποίηση του έργου "Αποκαταστάσεις φθορών οδικού δικτύου Ίου (2019)"</t>
  </si>
  <si>
    <t>Στάδιο Ανάδειξης Προσωρινού Αναδόχου</t>
  </si>
  <si>
    <t>Στάδιο Υλοποίησης.</t>
  </si>
  <si>
    <t>Στάδιο Υπογραφής Σύμβασης με ανάδοχο</t>
  </si>
  <si>
    <t>Στάδιο Ολοκλήρωσης μελετών</t>
  </si>
  <si>
    <t>Αποπληρωμή Εεξόδων Δημοσίευσης</t>
  </si>
  <si>
    <t>Στάδιο Υπογραφής της ΠΣ</t>
  </si>
  <si>
    <t>Στάδιο Υλοποίησης. Χορήγηση παράτασης έως 18/05/2019</t>
  </si>
  <si>
    <t>Στάδιο Υλοποίησης. Χορήγηση παράτασης έως 26/06/2019</t>
  </si>
  <si>
    <t>Στάδιο ολοκλήρωσης μελετών</t>
  </si>
  <si>
    <t>Αποπληρωμή Εξόδων Δημοσίευσης</t>
  </si>
  <si>
    <t>Στάδιο Πλοκλήρωσης Μελετών</t>
  </si>
  <si>
    <t xml:space="preserve">Έργο μεταφερόμενο από τη ΣΑΕΠ 067/8 προς ολοκλήρωση &amp; αποπληρωμή από τη ΣΑΕΠ 067/2. Στάδιο Υλοποίησης. </t>
  </si>
  <si>
    <t>2019ΕΠ06700001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</si>
</sst>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_);[Red]\(#,##0.000\)"/>
    <numFmt numFmtId="165" formatCode="#,##0.00_ ;[Red]\-#,##0.00\ "/>
    <numFmt numFmtId="166" formatCode="#,##0.0"/>
    <numFmt numFmtId="167" formatCode="[$-408]General"/>
  </numFmts>
  <fonts count="43">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sz val="11"/>
      <name val="Calibri"/>
      <family val="2"/>
      <charset val="161"/>
      <scheme val="minor"/>
    </font>
    <font>
      <b/>
      <sz val="10"/>
      <color theme="1"/>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color theme="1"/>
      <name val="Tahoma"/>
      <family val="2"/>
      <charset val="161"/>
    </font>
    <font>
      <b/>
      <sz val="8"/>
      <color theme="1"/>
      <name val="Calibri"/>
      <family val="2"/>
      <charset val="161"/>
      <scheme val="minor"/>
    </font>
    <font>
      <sz val="8"/>
      <color theme="1"/>
      <name val="Calibri"/>
      <family val="2"/>
      <charset val="161"/>
      <scheme val="minor"/>
    </font>
    <font>
      <sz val="8.5"/>
      <color theme="1"/>
      <name val="Tahoma"/>
      <family val="2"/>
      <charset val="161"/>
    </font>
    <font>
      <sz val="12"/>
      <color theme="1"/>
      <name val="Calibri"/>
      <family val="2"/>
      <charset val="161"/>
      <scheme val="minor"/>
    </font>
    <font>
      <b/>
      <sz val="8"/>
      <color theme="1"/>
      <name val="Times New Roman"/>
      <family val="1"/>
      <charset val="161"/>
    </font>
    <font>
      <b/>
      <sz val="9"/>
      <color theme="1"/>
      <name val="Tahoma"/>
      <family val="2"/>
      <charset val="161"/>
    </font>
    <font>
      <b/>
      <sz val="9"/>
      <name val="Tahoma"/>
      <family val="2"/>
      <charset val="161"/>
    </font>
    <font>
      <sz val="9"/>
      <name val="Tahoma"/>
      <family val="2"/>
      <charset val="161"/>
    </font>
    <font>
      <sz val="9"/>
      <color theme="1"/>
      <name val="Tahoma"/>
      <family val="2"/>
      <charset val="161"/>
    </font>
    <font>
      <b/>
      <sz val="8.5"/>
      <color theme="1"/>
      <name val="Tahoma"/>
      <family val="2"/>
      <charset val="161"/>
    </font>
    <font>
      <sz val="8"/>
      <color theme="1"/>
      <name val="Times New Roman"/>
      <family val="1"/>
      <charset val="161"/>
    </font>
    <font>
      <sz val="10"/>
      <color theme="1"/>
      <name val="Tahoma"/>
      <family val="2"/>
      <charset val="161"/>
    </font>
    <font>
      <b/>
      <sz val="10"/>
      <color theme="1"/>
      <name val="Tahoma"/>
      <family val="2"/>
      <charset val="161"/>
    </font>
    <font>
      <sz val="11"/>
      <name val="Tahoma"/>
      <family val="2"/>
      <charset val="161"/>
    </font>
    <font>
      <sz val="9"/>
      <color theme="1"/>
      <name val="Calibri"/>
      <family val="2"/>
      <charset val="161"/>
      <scheme val="minor"/>
    </font>
    <font>
      <b/>
      <sz val="9"/>
      <color theme="1"/>
      <name val="Calibri"/>
      <family val="2"/>
      <charset val="161"/>
      <scheme val="minor"/>
    </font>
    <font>
      <b/>
      <sz val="11"/>
      <name val="Tahoma"/>
      <family val="2"/>
      <charset val="161"/>
    </font>
    <font>
      <sz val="8.5"/>
      <color rgb="FFFF0000"/>
      <name val="Tahoma"/>
      <family val="2"/>
      <charset val="161"/>
    </font>
    <font>
      <sz val="11"/>
      <color rgb="FF000000"/>
      <name val="Calibri"/>
      <family val="2"/>
      <charset val="161"/>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6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diagonal/>
    </border>
  </borders>
  <cellStyleXfs count="7">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xf numFmtId="167" fontId="42" fillId="0" borderId="0"/>
  </cellStyleXfs>
  <cellXfs count="550">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0" fontId="7" fillId="0" borderId="0" xfId="0" applyFont="1"/>
    <xf numFmtId="0" fontId="0" fillId="0" borderId="0" xfId="0" applyAlignment="1">
      <alignment horizontal="center" vertical="center"/>
    </xf>
    <xf numFmtId="0" fontId="6" fillId="0"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3"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4" fillId="0" borderId="0" xfId="0" applyFont="1" applyAlignment="1">
      <alignment wrapText="1"/>
    </xf>
    <xf numFmtId="0" fontId="6" fillId="0" borderId="14" xfId="0" applyNumberFormat="1" applyFont="1" applyFill="1" applyBorder="1" applyAlignment="1" applyProtection="1">
      <alignment horizontal="left" vertical="center" wrapText="1" indent="1"/>
    </xf>
    <xf numFmtId="4" fontId="6" fillId="0" borderId="14" xfId="0" applyNumberFormat="1" applyFont="1" applyFill="1" applyBorder="1" applyAlignment="1" applyProtection="1">
      <alignment horizontal="right"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0" fontId="4" fillId="0" borderId="0" xfId="0" applyFont="1" applyAlignment="1">
      <alignment horizontal="center" vertical="center"/>
    </xf>
    <xf numFmtId="0" fontId="10" fillId="0" borderId="8" xfId="0" applyFont="1" applyBorder="1" applyAlignment="1">
      <alignment vertical="center"/>
    </xf>
    <xf numFmtId="0" fontId="10" fillId="0" borderId="20" xfId="0" applyFont="1" applyBorder="1" applyAlignment="1">
      <alignment vertical="center"/>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right" vertical="center"/>
      <protection locked="0"/>
    </xf>
    <xf numFmtId="4" fontId="19" fillId="0" borderId="0" xfId="0" applyNumberFormat="1" applyFont="1" applyFill="1" applyBorder="1" applyAlignment="1" applyProtection="1">
      <alignment horizontal="right" vertical="center"/>
      <protection hidden="1"/>
    </xf>
    <xf numFmtId="4" fontId="6" fillId="0" borderId="14" xfId="0" applyNumberFormat="1" applyFont="1" applyFill="1" applyBorder="1" applyAlignment="1" applyProtection="1">
      <alignment vertical="center"/>
      <protection locked="0"/>
    </xf>
    <xf numFmtId="4" fontId="6" fillId="0" borderId="14" xfId="2" applyNumberFormat="1" applyFont="1" applyFill="1" applyBorder="1" applyAlignment="1" applyProtection="1">
      <alignment horizontal="right" vertical="center"/>
      <protection locked="0"/>
    </xf>
    <xf numFmtId="4" fontId="6" fillId="0" borderId="14" xfId="0" applyNumberFormat="1" applyFont="1" applyFill="1" applyBorder="1" applyAlignment="1" applyProtection="1">
      <alignment vertical="center"/>
      <protection hidden="1"/>
    </xf>
    <xf numFmtId="0" fontId="0" fillId="0" borderId="0" xfId="0" applyFont="1" applyFill="1"/>
    <xf numFmtId="0" fontId="2" fillId="0" borderId="0" xfId="5"/>
    <xf numFmtId="49" fontId="22" fillId="0" borderId="26"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7" xfId="5" applyFont="1" applyFill="1" applyBorder="1" applyAlignment="1">
      <alignment horizontal="center" vertical="center"/>
    </xf>
    <xf numFmtId="0" fontId="22" fillId="0" borderId="26" xfId="5" applyFont="1" applyFill="1" applyBorder="1" applyAlignment="1" applyProtection="1">
      <alignment horizontal="center" vertical="center" wrapText="1"/>
      <protection hidden="1"/>
    </xf>
    <xf numFmtId="49" fontId="5" fillId="0" borderId="10"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4" fillId="0" borderId="0" xfId="0" applyNumberFormat="1" applyFont="1" applyFill="1"/>
    <xf numFmtId="0" fontId="22" fillId="0" borderId="33" xfId="5" applyFont="1" applyFill="1" applyBorder="1" applyAlignment="1" applyProtection="1">
      <alignment vertical="center" wrapText="1"/>
      <protection hidden="1"/>
    </xf>
    <xf numFmtId="0" fontId="22" fillId="0" borderId="34" xfId="5" applyFont="1" applyFill="1" applyBorder="1" applyAlignment="1" applyProtection="1">
      <alignment vertical="center" wrapText="1"/>
      <protection hidden="1"/>
    </xf>
    <xf numFmtId="49" fontId="22" fillId="0" borderId="26" xfId="5" applyNumberFormat="1" applyFont="1" applyFill="1" applyBorder="1" applyAlignment="1">
      <alignment horizontal="center" vertical="center"/>
    </xf>
    <xf numFmtId="0" fontId="22" fillId="0" borderId="25" xfId="5" applyFont="1" applyFill="1" applyBorder="1" applyAlignment="1" applyProtection="1">
      <alignment vertical="center" wrapText="1"/>
      <protection hidden="1"/>
    </xf>
    <xf numFmtId="0" fontId="22" fillId="0" borderId="35" xfId="5" applyFont="1" applyFill="1" applyBorder="1" applyAlignment="1" applyProtection="1">
      <alignment vertical="center" wrapText="1"/>
      <protection hidden="1"/>
    </xf>
    <xf numFmtId="0" fontId="8" fillId="0" borderId="36" xfId="5" applyFont="1" applyFill="1" applyBorder="1" applyAlignment="1">
      <alignment horizontal="center" vertical="center"/>
    </xf>
    <xf numFmtId="0" fontId="8" fillId="0" borderId="37" xfId="5" applyFont="1" applyFill="1" applyBorder="1" applyAlignment="1">
      <alignment horizontal="center" vertical="center"/>
    </xf>
    <xf numFmtId="0" fontId="22" fillId="0" borderId="30" xfId="5" applyFont="1" applyFill="1" applyBorder="1" applyAlignment="1" applyProtection="1">
      <alignment vertical="center"/>
      <protection hidden="1"/>
    </xf>
    <xf numFmtId="165" fontId="22" fillId="0" borderId="30" xfId="5" applyNumberFormat="1" applyFont="1" applyFill="1" applyBorder="1" applyAlignment="1" applyProtection="1">
      <alignment horizontal="right" vertical="center"/>
      <protection hidden="1"/>
    </xf>
    <xf numFmtId="0" fontId="22" fillId="0" borderId="32"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29" xfId="5" applyNumberFormat="1" applyFont="1" applyFill="1" applyBorder="1" applyAlignment="1" applyProtection="1">
      <alignment horizontal="left" vertical="center" wrapText="1" indent="1"/>
      <protection hidden="1"/>
    </xf>
    <xf numFmtId="165" fontId="8" fillId="0" borderId="28" xfId="5" applyNumberFormat="1" applyFont="1" applyFill="1" applyBorder="1" applyAlignment="1" applyProtection="1">
      <alignment vertical="center"/>
      <protection hidden="1"/>
    </xf>
    <xf numFmtId="165" fontId="8" fillId="0" borderId="40" xfId="5" applyNumberFormat="1" applyFont="1" applyFill="1" applyBorder="1" applyAlignment="1" applyProtection="1">
      <alignment vertical="center"/>
      <protection hidden="1"/>
    </xf>
    <xf numFmtId="0" fontId="23" fillId="0" borderId="41" xfId="0" applyFont="1" applyBorder="1" applyAlignment="1">
      <alignment horizontal="left" vertical="center" wrapText="1"/>
    </xf>
    <xf numFmtId="165" fontId="22" fillId="0" borderId="42" xfId="5" applyNumberFormat="1" applyFont="1" applyFill="1" applyBorder="1" applyAlignment="1" applyProtection="1">
      <alignment horizontal="right" vertical="center"/>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2"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4" fontId="19" fillId="0" borderId="0" xfId="2" applyNumberFormat="1" applyFont="1" applyFill="1" applyBorder="1" applyAlignment="1" applyProtection="1">
      <alignment horizontal="right" vertical="center"/>
      <protection locked="0"/>
    </xf>
    <xf numFmtId="0" fontId="15" fillId="0" borderId="0" xfId="0" applyFont="1" applyFill="1"/>
    <xf numFmtId="0" fontId="17" fillId="0" borderId="0" xfId="0" applyFont="1" applyFill="1"/>
    <xf numFmtId="0" fontId="0" fillId="3" borderId="0" xfId="0" applyFill="1"/>
    <xf numFmtId="4" fontId="7" fillId="0" borderId="0" xfId="0" applyNumberFormat="1" applyFont="1" applyFill="1"/>
    <xf numFmtId="0" fontId="7" fillId="0" borderId="0" xfId="0" applyFont="1" applyFill="1"/>
    <xf numFmtId="49" fontId="5" fillId="0" borderId="18" xfId="0" applyNumberFormat="1" applyFont="1" applyFill="1" applyBorder="1" applyAlignment="1" applyProtection="1">
      <alignment horizontal="center" vertical="center" wrapText="1"/>
      <protection locked="0"/>
    </xf>
    <xf numFmtId="4" fontId="6" fillId="0" borderId="18" xfId="0" applyNumberFormat="1" applyFont="1" applyFill="1" applyBorder="1" applyAlignment="1" applyProtection="1">
      <alignment vertical="center"/>
      <protection hidden="1"/>
    </xf>
    <xf numFmtId="4" fontId="6" fillId="0" borderId="18" xfId="2" applyNumberFormat="1" applyFont="1" applyFill="1" applyBorder="1" applyAlignment="1" applyProtection="1">
      <alignment horizontal="right" vertical="center"/>
      <protection locked="0"/>
    </xf>
    <xf numFmtId="4" fontId="26" fillId="0" borderId="2" xfId="0" applyNumberFormat="1" applyFont="1" applyFill="1" applyBorder="1" applyAlignment="1">
      <alignment horizontal="center" vertical="center"/>
    </xf>
    <xf numFmtId="0" fontId="5" fillId="0" borderId="14" xfId="0" applyNumberFormat="1" applyFont="1" applyFill="1" applyBorder="1" applyAlignment="1" applyProtection="1">
      <alignment horizontal="left" vertical="center" wrapText="1" indent="1"/>
    </xf>
    <xf numFmtId="0" fontId="22" fillId="0" borderId="14" xfId="0" applyNumberFormat="1" applyFont="1" applyFill="1" applyBorder="1" applyAlignment="1" applyProtection="1">
      <alignment horizontal="center" vertical="center" wrapText="1"/>
    </xf>
    <xf numFmtId="4" fontId="5" fillId="0" borderId="14" xfId="0" applyNumberFormat="1" applyFont="1" applyFill="1" applyBorder="1" applyAlignment="1" applyProtection="1">
      <alignment vertical="center"/>
      <protection locked="0"/>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0" xfId="0" applyFont="1" applyBorder="1" applyAlignment="1">
      <alignment horizontal="center" vertical="center"/>
    </xf>
    <xf numFmtId="0" fontId="19" fillId="0" borderId="0" xfId="0" applyNumberFormat="1" applyFont="1" applyFill="1" applyBorder="1" applyAlignment="1" applyProtection="1">
      <alignment horizontal="center" vertical="center" wrapText="1"/>
    </xf>
    <xf numFmtId="0" fontId="0" fillId="0" borderId="0" xfId="0" applyAlignment="1">
      <alignment horizontal="center"/>
    </xf>
    <xf numFmtId="4" fontId="6" fillId="0" borderId="24" xfId="2" applyNumberFormat="1" applyFont="1" applyFill="1" applyBorder="1" applyAlignment="1" applyProtection="1">
      <alignment horizontal="right" vertical="center"/>
      <protection locked="0"/>
    </xf>
    <xf numFmtId="4" fontId="6" fillId="0" borderId="24" xfId="0" applyNumberFormat="1" applyFont="1" applyFill="1" applyBorder="1" applyAlignment="1" applyProtection="1">
      <alignment vertical="center"/>
      <protection hidden="1"/>
    </xf>
    <xf numFmtId="4" fontId="14" fillId="0" borderId="18" xfId="0" applyNumberFormat="1" applyFont="1" applyFill="1" applyBorder="1" applyAlignment="1" applyProtection="1">
      <alignment vertical="center"/>
      <protection hidden="1"/>
    </xf>
    <xf numFmtId="4" fontId="14" fillId="0" borderId="18" xfId="2" applyNumberFormat="1" applyFont="1" applyFill="1" applyBorder="1" applyAlignment="1" applyProtection="1">
      <alignment horizontal="right" vertical="center"/>
      <protection locked="0"/>
    </xf>
    <xf numFmtId="0" fontId="22" fillId="0" borderId="31" xfId="5" applyFont="1" applyFill="1" applyBorder="1" applyAlignment="1">
      <alignment horizontal="center" vertical="center"/>
    </xf>
    <xf numFmtId="0" fontId="0" fillId="0" borderId="0" xfId="0"/>
    <xf numFmtId="0" fontId="0" fillId="0" borderId="0" xfId="0" applyFill="1" applyBorder="1"/>
    <xf numFmtId="0" fontId="5" fillId="2" borderId="10"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2"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49" fontId="26" fillId="0" borderId="0" xfId="0" applyNumberFormat="1" applyFont="1" applyFill="1"/>
    <xf numFmtId="2" fontId="8" fillId="0" borderId="2" xfId="5" applyNumberFormat="1" applyFont="1" applyFill="1" applyBorder="1" applyAlignment="1" applyProtection="1">
      <alignment horizontal="left" vertical="center" wrapText="1" indent="1"/>
      <protection hidden="1"/>
    </xf>
    <xf numFmtId="165" fontId="8" fillId="0" borderId="44" xfId="5" applyNumberFormat="1" applyFont="1" applyFill="1" applyBorder="1" applyAlignment="1" applyProtection="1">
      <alignment vertical="center"/>
      <protection hidden="1"/>
    </xf>
    <xf numFmtId="4" fontId="5" fillId="0" borderId="18" xfId="0" applyNumberFormat="1" applyFont="1" applyFill="1" applyBorder="1" applyAlignment="1" applyProtection="1">
      <alignment vertical="center"/>
      <protection hidden="1"/>
    </xf>
    <xf numFmtId="49" fontId="5" fillId="2" borderId="2" xfId="0" applyNumberFormat="1" applyFont="1" applyFill="1" applyBorder="1" applyAlignment="1" applyProtection="1">
      <alignment horizontal="center" vertical="center" wrapText="1"/>
      <protection locked="0"/>
    </xf>
    <xf numFmtId="4" fontId="4" fillId="0" borderId="0" xfId="0" applyNumberFormat="1" applyFont="1" applyFill="1"/>
    <xf numFmtId="0" fontId="0" fillId="0" borderId="0" xfId="0" applyFill="1" applyAlignment="1">
      <alignment wrapText="1"/>
    </xf>
    <xf numFmtId="0" fontId="4" fillId="2" borderId="0" xfId="0" applyFont="1" applyFill="1"/>
    <xf numFmtId="4" fontId="4" fillId="0" borderId="0" xfId="0" applyNumberFormat="1" applyFont="1"/>
    <xf numFmtId="4" fontId="4" fillId="0" borderId="0" xfId="0" applyNumberFormat="1" applyFont="1" applyFill="1" applyAlignment="1">
      <alignment wrapText="1"/>
    </xf>
    <xf numFmtId="0" fontId="10" fillId="2" borderId="20" xfId="0" applyFont="1" applyFill="1" applyBorder="1" applyAlignment="1">
      <alignment vertical="center"/>
    </xf>
    <xf numFmtId="0" fontId="10" fillId="0" borderId="20" xfId="0" applyFont="1" applyFill="1" applyBorder="1" applyAlignment="1">
      <alignment vertical="center"/>
    </xf>
    <xf numFmtId="0" fontId="4" fillId="0" borderId="0" xfId="0" applyFont="1" applyFill="1" applyBorder="1"/>
    <xf numFmtId="0" fontId="27" fillId="0" borderId="20" xfId="0" applyFont="1" applyBorder="1" applyAlignment="1">
      <alignment vertical="center"/>
    </xf>
    <xf numFmtId="0" fontId="2" fillId="2" borderId="0" xfId="5" applyFont="1" applyFill="1"/>
    <xf numFmtId="0" fontId="22" fillId="2" borderId="26" xfId="5" applyFont="1" applyFill="1" applyBorder="1" applyAlignment="1" applyProtection="1">
      <alignment horizontal="center" vertical="center" wrapText="1"/>
      <protection hidden="1"/>
    </xf>
    <xf numFmtId="49" fontId="22" fillId="2" borderId="26" xfId="5" applyNumberFormat="1" applyFont="1" applyFill="1" applyBorder="1" applyAlignment="1" applyProtection="1">
      <alignment horizontal="center" vertical="center" wrapText="1"/>
      <protection hidden="1"/>
    </xf>
    <xf numFmtId="165" fontId="8" fillId="2" borderId="28"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0" fontId="8" fillId="2" borderId="0" xfId="5" applyFont="1" applyFill="1"/>
    <xf numFmtId="165" fontId="8" fillId="2" borderId="0" xfId="5" applyNumberFormat="1" applyFont="1" applyFill="1"/>
    <xf numFmtId="0" fontId="2" fillId="2" borderId="0" xfId="5" applyFill="1"/>
    <xf numFmtId="0" fontId="0" fillId="2" borderId="0" xfId="0" applyFill="1"/>
    <xf numFmtId="4" fontId="0" fillId="0" borderId="0" xfId="0" applyNumberFormat="1"/>
    <xf numFmtId="4" fontId="6" fillId="0" borderId="10" xfId="0" applyNumberFormat="1" applyFont="1" applyFill="1" applyBorder="1" applyAlignment="1" applyProtection="1">
      <alignment horizontal="center" vertical="center"/>
      <protection locked="0"/>
    </xf>
    <xf numFmtId="4" fontId="6" fillId="0" borderId="14" xfId="0" applyNumberFormat="1" applyFont="1" applyFill="1" applyBorder="1" applyAlignment="1" applyProtection="1">
      <alignment horizontal="center" vertical="center"/>
      <protection hidden="1"/>
    </xf>
    <xf numFmtId="0" fontId="18" fillId="0" borderId="2" xfId="0" applyFont="1" applyFill="1" applyBorder="1"/>
    <xf numFmtId="0" fontId="18" fillId="0" borderId="2" xfId="0" applyFont="1" applyFill="1" applyBorder="1" applyAlignment="1">
      <alignment horizontal="center"/>
    </xf>
    <xf numFmtId="0" fontId="24" fillId="0" borderId="2" xfId="0" applyFont="1" applyFill="1" applyBorder="1" applyAlignment="1">
      <alignment horizontal="center" vertical="center"/>
    </xf>
    <xf numFmtId="4" fontId="18" fillId="0" borderId="2" xfId="0" applyNumberFormat="1" applyFont="1" applyFill="1" applyBorder="1"/>
    <xf numFmtId="0" fontId="7" fillId="0" borderId="0" xfId="0" applyFont="1" applyFill="1" applyAlignment="1">
      <alignment horizontal="center"/>
    </xf>
    <xf numFmtId="0" fontId="25" fillId="0" borderId="0" xfId="0" applyFont="1" applyFill="1" applyAlignment="1">
      <alignment horizontal="center" vertical="center"/>
    </xf>
    <xf numFmtId="0" fontId="16" fillId="0" borderId="0" xfId="0" applyFont="1" applyFill="1"/>
    <xf numFmtId="0" fontId="16" fillId="0" borderId="0" xfId="0" applyFont="1" applyFill="1" applyAlignment="1">
      <alignment horizontal="center"/>
    </xf>
    <xf numFmtId="0" fontId="24" fillId="0" borderId="0" xfId="0" applyFont="1" applyFill="1" applyAlignment="1">
      <alignment horizontal="center" vertical="center"/>
    </xf>
    <xf numFmtId="4" fontId="16" fillId="0" borderId="0" xfId="0" applyNumberFormat="1" applyFont="1" applyFill="1" applyAlignment="1">
      <alignment horizontal="right"/>
    </xf>
    <xf numFmtId="4" fontId="16" fillId="0" borderId="0" xfId="0" applyNumberFormat="1" applyFont="1" applyFill="1"/>
    <xf numFmtId="4" fontId="14" fillId="0" borderId="6" xfId="0" applyNumberFormat="1" applyFont="1" applyFill="1" applyBorder="1" applyAlignment="1" applyProtection="1">
      <alignment vertical="center"/>
      <protection hidden="1"/>
    </xf>
    <xf numFmtId="0" fontId="4" fillId="0" borderId="0" xfId="0" applyFont="1" applyFill="1" applyBorder="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right" vertical="center"/>
    </xf>
    <xf numFmtId="0" fontId="29" fillId="0" borderId="20" xfId="0" applyFont="1" applyBorder="1" applyAlignment="1">
      <alignment vertical="center"/>
    </xf>
    <xf numFmtId="164" fontId="30" fillId="2" borderId="6" xfId="1"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left" vertical="center" wrapText="1" indent="1"/>
    </xf>
    <xf numFmtId="0" fontId="31" fillId="0" borderId="2" xfId="0" applyNumberFormat="1" applyFont="1" applyFill="1" applyBorder="1" applyAlignment="1" applyProtection="1">
      <alignment horizontal="left" vertical="center" wrapText="1" indent="1"/>
    </xf>
    <xf numFmtId="0" fontId="31" fillId="0" borderId="0" xfId="0" applyNumberFormat="1" applyFont="1" applyFill="1" applyBorder="1" applyAlignment="1" applyProtection="1">
      <alignment horizontal="left" vertical="center" wrapText="1" indent="1"/>
    </xf>
    <xf numFmtId="0" fontId="32" fillId="0" borderId="0" xfId="0" applyFont="1" applyFill="1" applyBorder="1"/>
    <xf numFmtId="0" fontId="32" fillId="0" borderId="0" xfId="0" applyFont="1"/>
    <xf numFmtId="0" fontId="30" fillId="2" borderId="16" xfId="0" applyFont="1" applyFill="1" applyBorder="1" applyAlignment="1" applyProtection="1">
      <alignment horizontal="center" vertical="center"/>
      <protection locked="0"/>
    </xf>
    <xf numFmtId="0" fontId="30" fillId="2" borderId="9" xfId="0" applyFont="1" applyFill="1" applyBorder="1" applyAlignment="1" applyProtection="1">
      <alignment horizontal="center" vertical="center" wrapText="1"/>
      <protection locked="0"/>
    </xf>
    <xf numFmtId="3" fontId="30" fillId="2" borderId="6" xfId="0" applyNumberFormat="1"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3" fontId="30" fillId="2" borderId="6" xfId="1" applyNumberFormat="1" applyFont="1" applyFill="1" applyBorder="1" applyAlignment="1" applyProtection="1">
      <alignment horizontal="center" vertical="center" wrapText="1"/>
    </xf>
    <xf numFmtId="3" fontId="30" fillId="2" borderId="2" xfId="1" applyNumberFormat="1" applyFont="1" applyFill="1" applyBorder="1" applyAlignment="1" applyProtection="1">
      <alignment horizontal="center" vertical="center" wrapText="1"/>
    </xf>
    <xf numFmtId="4" fontId="32" fillId="0" borderId="0" xfId="0" applyNumberFormat="1" applyFont="1"/>
    <xf numFmtId="49" fontId="30" fillId="0" borderId="10" xfId="0" applyNumberFormat="1" applyFont="1" applyFill="1" applyBorder="1" applyAlignment="1" applyProtection="1">
      <alignment horizontal="center" vertical="center"/>
      <protection locked="0"/>
    </xf>
    <xf numFmtId="49" fontId="30" fillId="0" borderId="2" xfId="0" applyNumberFormat="1" applyFont="1" applyFill="1" applyBorder="1" applyAlignment="1" applyProtection="1">
      <alignment horizontal="center" vertical="center" wrapText="1"/>
      <protection locked="0"/>
    </xf>
    <xf numFmtId="49" fontId="30" fillId="0" borderId="2" xfId="1" applyNumberFormat="1" applyFont="1" applyFill="1" applyBorder="1" applyAlignment="1" applyProtection="1">
      <alignment horizontal="center" vertical="center" wrapText="1"/>
    </xf>
    <xf numFmtId="49" fontId="30" fillId="2" borderId="2" xfId="0" applyNumberFormat="1" applyFont="1" applyFill="1" applyBorder="1" applyAlignment="1" applyProtection="1">
      <alignment horizontal="center" vertical="center" wrapText="1"/>
      <protection locked="0"/>
    </xf>
    <xf numFmtId="4" fontId="32" fillId="0" borderId="0" xfId="0" applyNumberFormat="1" applyFont="1" applyFill="1"/>
    <xf numFmtId="49" fontId="32" fillId="0" borderId="0" xfId="0" applyNumberFormat="1" applyFont="1" applyFill="1"/>
    <xf numFmtId="0" fontId="30" fillId="0" borderId="10"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wrapText="1"/>
    </xf>
    <xf numFmtId="4" fontId="30" fillId="0" borderId="2" xfId="0" applyNumberFormat="1" applyFont="1" applyFill="1" applyBorder="1" applyAlignment="1" applyProtection="1">
      <alignment horizontal="right" vertical="center"/>
      <protection locked="0"/>
    </xf>
    <xf numFmtId="0" fontId="31" fillId="0" borderId="5"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4" fontId="31" fillId="0" borderId="2" xfId="0" applyNumberFormat="1" applyFont="1" applyFill="1" applyBorder="1" applyAlignment="1" applyProtection="1">
      <alignment horizontal="right" vertical="center"/>
      <protection locked="0"/>
    </xf>
    <xf numFmtId="4" fontId="31" fillId="0" borderId="2" xfId="2" applyNumberFormat="1" applyFont="1" applyFill="1" applyBorder="1" applyAlignment="1" applyProtection="1">
      <alignment horizontal="right" vertical="center"/>
      <protection locked="0"/>
    </xf>
    <xf numFmtId="4" fontId="31" fillId="0" borderId="2" xfId="0" applyNumberFormat="1" applyFont="1" applyFill="1" applyBorder="1" applyAlignment="1" applyProtection="1">
      <alignment horizontal="right" vertical="center"/>
      <protection hidden="1"/>
    </xf>
    <xf numFmtId="0" fontId="32" fillId="0" borderId="3" xfId="0" applyFont="1" applyFill="1" applyBorder="1" applyAlignment="1">
      <alignment horizontal="left" vertical="center" wrapText="1"/>
    </xf>
    <xf numFmtId="0" fontId="32" fillId="0" borderId="0" xfId="0" applyFont="1" applyFill="1"/>
    <xf numFmtId="4" fontId="29" fillId="0" borderId="0" xfId="0" applyNumberFormat="1" applyFont="1" applyFill="1"/>
    <xf numFmtId="0" fontId="29" fillId="0" borderId="0" xfId="0" applyFont="1" applyFill="1"/>
    <xf numFmtId="0" fontId="31" fillId="0" borderId="10" xfId="0" applyFont="1" applyFill="1" applyBorder="1" applyAlignment="1" applyProtection="1">
      <alignment horizontal="center" vertical="center"/>
      <protection locked="0"/>
    </xf>
    <xf numFmtId="0" fontId="31" fillId="0" borderId="2" xfId="0" applyNumberFormat="1" applyFont="1" applyFill="1" applyBorder="1" applyAlignment="1" applyProtection="1">
      <alignment horizontal="center" vertical="center" wrapText="1"/>
    </xf>
    <xf numFmtId="4" fontId="30" fillId="0" borderId="2" xfId="2" applyNumberFormat="1" applyFont="1" applyFill="1" applyBorder="1" applyAlignment="1" applyProtection="1">
      <alignment horizontal="right" vertical="center"/>
      <protection locked="0"/>
    </xf>
    <xf numFmtId="4" fontId="30" fillId="0" borderId="2" xfId="0" applyNumberFormat="1" applyFont="1" applyFill="1" applyBorder="1" applyAlignment="1" applyProtection="1">
      <alignment horizontal="right" vertical="center"/>
      <protection hidden="1"/>
    </xf>
    <xf numFmtId="0" fontId="30" fillId="0" borderId="2" xfId="0"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4" fontId="19" fillId="2" borderId="0" xfId="0" applyNumberFormat="1" applyFont="1" applyFill="1" applyBorder="1" applyAlignment="1" applyProtection="1">
      <alignment horizontal="right" vertical="center"/>
      <protection hidden="1"/>
    </xf>
    <xf numFmtId="0" fontId="4" fillId="2" borderId="0" xfId="0" applyFont="1" applyFill="1" applyBorder="1"/>
    <xf numFmtId="49" fontId="13" fillId="0" borderId="18" xfId="0" applyNumberFormat="1" applyFont="1" applyFill="1" applyBorder="1" applyAlignment="1" applyProtection="1">
      <alignment horizontal="center" vertical="center" wrapText="1"/>
      <protection locked="0"/>
    </xf>
    <xf numFmtId="1" fontId="30" fillId="0" borderId="2" xfId="0" applyNumberFormat="1" applyFont="1" applyFill="1" applyBorder="1" applyAlignment="1" applyProtection="1">
      <alignment horizontal="center" vertical="center" wrapText="1"/>
      <protection locked="0"/>
    </xf>
    <xf numFmtId="49" fontId="30" fillId="2" borderId="18" xfId="0" applyNumberFormat="1" applyFont="1" applyFill="1" applyBorder="1" applyAlignment="1" applyProtection="1">
      <alignment horizontal="center" vertical="center" wrapText="1"/>
      <protection locked="0"/>
    </xf>
    <xf numFmtId="49" fontId="30" fillId="0" borderId="18" xfId="0" applyNumberFormat="1" applyFont="1" applyFill="1" applyBorder="1" applyAlignment="1" applyProtection="1">
      <alignment horizontal="center" vertical="center" wrapText="1"/>
      <protection locked="0"/>
    </xf>
    <xf numFmtId="49" fontId="30" fillId="0" borderId="3" xfId="1" applyNumberFormat="1" applyFont="1" applyFill="1" applyBorder="1" applyAlignment="1" applyProtection="1">
      <alignment horizontal="center" vertical="center" wrapText="1"/>
      <protection locked="0"/>
    </xf>
    <xf numFmtId="4" fontId="15" fillId="0" borderId="11" xfId="0" applyNumberFormat="1" applyFont="1" applyFill="1" applyBorder="1" applyAlignment="1">
      <alignment horizontal="center"/>
    </xf>
    <xf numFmtId="0" fontId="15" fillId="0" borderId="0" xfId="0" applyFont="1"/>
    <xf numFmtId="0" fontId="6" fillId="0" borderId="14" xfId="0" applyFont="1" applyFill="1" applyBorder="1" applyAlignment="1" applyProtection="1">
      <alignment horizontal="left" vertical="center" wrapText="1" indent="1"/>
    </xf>
    <xf numFmtId="0" fontId="6" fillId="0" borderId="1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1" fontId="8" fillId="0" borderId="28" xfId="5" applyNumberFormat="1" applyFont="1" applyFill="1" applyBorder="1" applyAlignment="1" applyProtection="1">
      <alignment horizontal="center" vertical="center" wrapText="1"/>
      <protection hidden="1"/>
    </xf>
    <xf numFmtId="1" fontId="22" fillId="0" borderId="30" xfId="5" applyNumberFormat="1" applyFont="1" applyFill="1" applyBorder="1" applyAlignment="1" applyProtection="1">
      <alignment horizontal="center" vertical="center"/>
      <protection hidden="1"/>
    </xf>
    <xf numFmtId="4" fontId="0" fillId="0" borderId="0" xfId="0" applyNumberFormat="1" applyFill="1" applyBorder="1"/>
    <xf numFmtId="4" fontId="5" fillId="0" borderId="2" xfId="0" applyNumberFormat="1" applyFont="1" applyFill="1" applyBorder="1" applyAlignment="1" applyProtection="1">
      <alignment horizontal="center" vertical="center" wrapText="1"/>
      <protection locked="0"/>
    </xf>
    <xf numFmtId="4" fontId="0" fillId="0" borderId="0" xfId="0" applyNumberFormat="1" applyFill="1"/>
    <xf numFmtId="0" fontId="19" fillId="0" borderId="0" xfId="0" applyFont="1" applyFill="1"/>
    <xf numFmtId="4" fontId="19" fillId="0" borderId="0" xfId="0" applyNumberFormat="1" applyFont="1" applyFill="1"/>
    <xf numFmtId="49" fontId="19" fillId="0" borderId="0" xfId="0" applyNumberFormat="1" applyFont="1" applyFill="1"/>
    <xf numFmtId="4" fontId="13" fillId="0" borderId="11" xfId="0" applyNumberFormat="1" applyFont="1" applyFill="1" applyBorder="1"/>
    <xf numFmtId="0" fontId="14" fillId="0" borderId="0" xfId="0" applyFont="1" applyFill="1"/>
    <xf numFmtId="0" fontId="19" fillId="0" borderId="0" xfId="0" applyFont="1" applyFill="1" applyAlignment="1">
      <alignment horizontal="center"/>
    </xf>
    <xf numFmtId="0" fontId="14" fillId="0" borderId="0" xfId="0" applyFont="1" applyFill="1" applyAlignment="1">
      <alignment horizontal="center" vertical="center"/>
    </xf>
    <xf numFmtId="0" fontId="19" fillId="0" borderId="0" xfId="0" applyFont="1" applyFill="1" applyBorder="1" applyAlignment="1">
      <alignment horizontal="center"/>
    </xf>
    <xf numFmtId="4" fontId="13" fillId="0" borderId="0" xfId="0" applyNumberFormat="1" applyFont="1" applyFill="1" applyBorder="1"/>
    <xf numFmtId="0" fontId="0" fillId="0" borderId="20" xfId="0" applyFill="1" applyBorder="1"/>
    <xf numFmtId="4" fontId="6" fillId="0" borderId="18" xfId="0" applyNumberFormat="1" applyFont="1" applyFill="1" applyBorder="1" applyAlignment="1" applyProtection="1">
      <alignment horizontal="right" vertical="center"/>
      <protection hidden="1"/>
    </xf>
    <xf numFmtId="4" fontId="26" fillId="0" borderId="14" xfId="0" applyNumberFormat="1" applyFont="1" applyFill="1" applyBorder="1" applyAlignment="1">
      <alignment horizontal="center" vertical="center"/>
    </xf>
    <xf numFmtId="0" fontId="0" fillId="0" borderId="0" xfId="0" applyFill="1" applyAlignment="1">
      <alignment horizontal="center"/>
    </xf>
    <xf numFmtId="4" fontId="15" fillId="0" borderId="11" xfId="0" applyNumberFormat="1" applyFont="1" applyFill="1" applyBorder="1"/>
    <xf numFmtId="0" fontId="0" fillId="0" borderId="0" xfId="0" applyFont="1" applyFill="1" applyAlignment="1">
      <alignment vertical="center"/>
    </xf>
    <xf numFmtId="0" fontId="30" fillId="2" borderId="10"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164" fontId="30" fillId="2" borderId="2" xfId="1" applyNumberFormat="1" applyFont="1" applyFill="1" applyBorder="1" applyAlignment="1" applyProtection="1">
      <alignment horizontal="center" vertical="center" wrapText="1"/>
      <protection locked="0"/>
    </xf>
    <xf numFmtId="3" fontId="30" fillId="2" borderId="2"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xf>
    <xf numFmtId="0" fontId="31" fillId="0" borderId="0" xfId="0" applyFont="1" applyFill="1"/>
    <xf numFmtId="0" fontId="32" fillId="0" borderId="0" xfId="0" applyFont="1" applyFill="1" applyAlignment="1">
      <alignment vertical="center"/>
    </xf>
    <xf numFmtId="0" fontId="23" fillId="0" borderId="40" xfId="0" applyFont="1" applyBorder="1" applyAlignment="1">
      <alignment horizontal="left" vertical="center" wrapText="1"/>
    </xf>
    <xf numFmtId="1" fontId="22" fillId="0" borderId="26" xfId="5" applyNumberFormat="1" applyFont="1" applyFill="1" applyBorder="1" applyAlignment="1" applyProtection="1">
      <alignment horizontal="center" vertical="center" wrapText="1"/>
      <protection hidden="1"/>
    </xf>
    <xf numFmtId="1" fontId="8" fillId="0" borderId="2" xfId="5" applyNumberFormat="1" applyFont="1" applyFill="1" applyBorder="1" applyAlignment="1">
      <alignment horizontal="center" vertical="center" wrapText="1"/>
    </xf>
    <xf numFmtId="1" fontId="8" fillId="0" borderId="29" xfId="5" applyNumberFormat="1" applyFont="1" applyFill="1" applyBorder="1" applyAlignment="1" applyProtection="1">
      <alignment horizontal="center" vertical="center" wrapText="1"/>
      <protection hidden="1"/>
    </xf>
    <xf numFmtId="0" fontId="22" fillId="0" borderId="47" xfId="5" applyFont="1" applyFill="1" applyBorder="1" applyAlignment="1" applyProtection="1">
      <alignment vertical="center"/>
      <protection hidden="1"/>
    </xf>
    <xf numFmtId="165" fontId="22" fillId="0" borderId="47" xfId="5" applyNumberFormat="1" applyFont="1" applyFill="1" applyBorder="1" applyAlignment="1" applyProtection="1">
      <alignment horizontal="right" vertical="center"/>
      <protection hidden="1"/>
    </xf>
    <xf numFmtId="165" fontId="22" fillId="2" borderId="47" xfId="5" applyNumberFormat="1" applyFont="1" applyFill="1" applyBorder="1" applyAlignment="1" applyProtection="1">
      <alignment horizontal="right" vertical="center"/>
      <protection hidden="1"/>
    </xf>
    <xf numFmtId="165" fontId="22" fillId="0" borderId="48" xfId="5" applyNumberFormat="1" applyFont="1" applyFill="1" applyBorder="1" applyAlignment="1" applyProtection="1">
      <alignment horizontal="right" vertical="center"/>
      <protection hidden="1"/>
    </xf>
    <xf numFmtId="0" fontId="22" fillId="0" borderId="2" xfId="5" applyFont="1" applyFill="1" applyBorder="1" applyAlignment="1" applyProtection="1">
      <alignment vertical="center"/>
      <protection hidden="1"/>
    </xf>
    <xf numFmtId="165" fontId="22" fillId="0" borderId="2" xfId="5" applyNumberFormat="1" applyFont="1" applyFill="1" applyBorder="1" applyAlignment="1" applyProtection="1">
      <alignment horizontal="right" vertical="center"/>
      <protection hidden="1"/>
    </xf>
    <xf numFmtId="165" fontId="22" fillId="0" borderId="41" xfId="5" applyNumberFormat="1" applyFont="1" applyFill="1" applyBorder="1" applyAlignment="1" applyProtection="1">
      <alignment horizontal="right" vertical="center"/>
      <protection hidden="1"/>
    </xf>
    <xf numFmtId="1" fontId="22" fillId="0" borderId="47" xfId="5" applyNumberFormat="1" applyFont="1" applyFill="1" applyBorder="1" applyAlignment="1" applyProtection="1">
      <alignment horizontal="center" vertical="center"/>
      <protection hidden="1"/>
    </xf>
    <xf numFmtId="0" fontId="35" fillId="0" borderId="3" xfId="0" applyFont="1" applyFill="1" applyBorder="1" applyAlignment="1">
      <alignment horizontal="left" vertical="center" wrapText="1"/>
    </xf>
    <xf numFmtId="0" fontId="35" fillId="0" borderId="10" xfId="0" applyFont="1" applyFill="1" applyBorder="1" applyAlignment="1">
      <alignment horizontal="center" vertical="center"/>
    </xf>
    <xf numFmtId="0" fontId="14" fillId="0" borderId="2" xfId="3" applyFont="1" applyFill="1" applyBorder="1" applyAlignment="1">
      <alignment horizontal="center" vertical="center" wrapText="1"/>
    </xf>
    <xf numFmtId="49" fontId="14" fillId="0" borderId="2" xfId="3" applyNumberFormat="1" applyFont="1" applyFill="1" applyBorder="1" applyAlignment="1">
      <alignment horizontal="center" vertical="center" wrapText="1"/>
    </xf>
    <xf numFmtId="4" fontId="14" fillId="0" borderId="2"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wrapText="1"/>
    </xf>
    <xf numFmtId="4" fontId="14" fillId="0" borderId="9" xfId="3" applyNumberFormat="1" applyFont="1" applyFill="1" applyBorder="1" applyAlignment="1">
      <alignment horizontal="right" vertical="center"/>
    </xf>
    <xf numFmtId="4" fontId="14" fillId="0" borderId="2" xfId="3" applyNumberFormat="1" applyFont="1" applyFill="1" applyBorder="1" applyAlignment="1">
      <alignment horizontal="right" vertical="center"/>
    </xf>
    <xf numFmtId="4" fontId="35" fillId="0" borderId="0" xfId="0" applyNumberFormat="1" applyFont="1" applyFill="1"/>
    <xf numFmtId="0" fontId="35" fillId="0" borderId="0" xfId="0" applyFont="1" applyFill="1"/>
    <xf numFmtId="49" fontId="14" fillId="0" borderId="5" xfId="3" applyNumberFormat="1" applyFont="1" applyFill="1" applyBorder="1" applyAlignment="1">
      <alignment horizontal="center" vertical="center" wrapText="1"/>
    </xf>
    <xf numFmtId="4" fontId="14" fillId="0" borderId="5" xfId="3" applyNumberFormat="1" applyFont="1" applyFill="1" applyBorder="1" applyAlignment="1">
      <alignment horizontal="right" vertical="center" wrapText="1"/>
    </xf>
    <xf numFmtId="49" fontId="14" fillId="0" borderId="2" xfId="3" applyNumberFormat="1" applyFont="1" applyFill="1" applyBorder="1" applyAlignment="1">
      <alignment horizontal="center" vertical="center"/>
    </xf>
    <xf numFmtId="49" fontId="14" fillId="0" borderId="5" xfId="3" applyNumberFormat="1" applyFont="1" applyFill="1" applyBorder="1" applyAlignment="1">
      <alignment horizontal="center" vertical="center"/>
    </xf>
    <xf numFmtId="4" fontId="14" fillId="0" borderId="5" xfId="3" applyNumberFormat="1" applyFont="1" applyFill="1" applyBorder="1" applyAlignment="1">
      <alignment horizontal="right" vertical="center"/>
    </xf>
    <xf numFmtId="4" fontId="14" fillId="0" borderId="18" xfId="3" applyNumberFormat="1" applyFont="1" applyFill="1" applyBorder="1" applyAlignment="1">
      <alignment horizontal="right" vertical="center"/>
    </xf>
    <xf numFmtId="49" fontId="14" fillId="0" borderId="14" xfId="3"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 fontId="14" fillId="0" borderId="7" xfId="3" applyNumberFormat="1" applyFont="1" applyFill="1" applyBorder="1" applyAlignment="1">
      <alignment horizontal="right" vertical="center"/>
    </xf>
    <xf numFmtId="4" fontId="14" fillId="0" borderId="14" xfId="3" applyNumberFormat="1" applyFont="1" applyFill="1" applyBorder="1" applyAlignment="1">
      <alignment horizontal="right" vertical="center"/>
    </xf>
    <xf numFmtId="4" fontId="14" fillId="0" borderId="24" xfId="3" applyNumberFormat="1" applyFont="1" applyFill="1" applyBorder="1" applyAlignment="1">
      <alignment horizontal="right" vertical="center"/>
    </xf>
    <xf numFmtId="0" fontId="36" fillId="0" borderId="10" xfId="0" applyFont="1" applyFill="1" applyBorder="1" applyAlignment="1">
      <alignment horizontal="center" vertical="center"/>
    </xf>
    <xf numFmtId="0" fontId="13" fillId="0" borderId="2" xfId="3" applyFont="1" applyFill="1" applyBorder="1" applyAlignment="1">
      <alignment horizontal="center" vertical="center" wrapText="1"/>
    </xf>
    <xf numFmtId="49" fontId="13" fillId="0" borderId="14" xfId="3" applyNumberFormat="1" applyFont="1" applyFill="1" applyBorder="1" applyAlignment="1">
      <alignment horizontal="center" vertical="center"/>
    </xf>
    <xf numFmtId="49" fontId="13" fillId="0" borderId="7" xfId="3" applyNumberFormat="1" applyFont="1" applyFill="1" applyBorder="1" applyAlignment="1">
      <alignment horizontal="center" vertical="center"/>
    </xf>
    <xf numFmtId="4" fontId="13" fillId="0" borderId="7" xfId="3" applyNumberFormat="1" applyFont="1" applyFill="1" applyBorder="1" applyAlignment="1">
      <alignment horizontal="right" vertical="center"/>
    </xf>
    <xf numFmtId="4" fontId="13" fillId="0" borderId="9" xfId="3" applyNumberFormat="1" applyFont="1" applyFill="1" applyBorder="1" applyAlignment="1">
      <alignment horizontal="right" vertical="center"/>
    </xf>
    <xf numFmtId="4" fontId="13" fillId="0" borderId="2" xfId="3" applyNumberFormat="1" applyFont="1" applyFill="1" applyBorder="1" applyAlignment="1">
      <alignment horizontal="right" vertical="center"/>
    </xf>
    <xf numFmtId="0" fontId="36" fillId="0" borderId="3" xfId="0" applyFont="1" applyFill="1" applyBorder="1" applyAlignment="1">
      <alignment horizontal="left" vertical="center" wrapText="1"/>
    </xf>
    <xf numFmtId="4" fontId="36" fillId="0" borderId="0" xfId="0" applyNumberFormat="1" applyFont="1" applyFill="1"/>
    <xf numFmtId="0" fontId="36" fillId="0" borderId="0" xfId="0" applyFont="1" applyFill="1"/>
    <xf numFmtId="4" fontId="35" fillId="0" borderId="10" xfId="0" applyNumberFormat="1" applyFont="1" applyFill="1" applyBorder="1" applyAlignment="1">
      <alignment horizontal="center" vertical="center"/>
    </xf>
    <xf numFmtId="49" fontId="14" fillId="0" borderId="7" xfId="3" applyNumberFormat="1" applyFont="1" applyFill="1" applyBorder="1" applyAlignment="1">
      <alignment horizontal="center" vertical="center" wrapText="1"/>
    </xf>
    <xf numFmtId="4" fontId="13" fillId="0" borderId="5" xfId="3" applyNumberFormat="1" applyFont="1" applyFill="1" applyBorder="1" applyAlignment="1">
      <alignment horizontal="right" vertical="center"/>
    </xf>
    <xf numFmtId="4" fontId="14" fillId="0" borderId="6" xfId="3" applyNumberFormat="1" applyFont="1" applyFill="1" applyBorder="1" applyAlignment="1">
      <alignment horizontal="right" vertical="center"/>
    </xf>
    <xf numFmtId="4" fontId="13" fillId="0" borderId="11" xfId="3" applyNumberFormat="1" applyFont="1" applyFill="1" applyBorder="1" applyAlignment="1">
      <alignment horizontal="right" vertical="center"/>
    </xf>
    <xf numFmtId="4" fontId="13" fillId="0" borderId="12" xfId="3" applyNumberFormat="1" applyFont="1" applyFill="1" applyBorder="1" applyAlignment="1">
      <alignment horizontal="right" vertical="center"/>
    </xf>
    <xf numFmtId="1" fontId="22" fillId="0" borderId="2" xfId="5" applyNumberFormat="1" applyFont="1" applyFill="1" applyBorder="1" applyAlignment="1" applyProtection="1">
      <alignment horizontal="center" vertical="center"/>
      <protection hidden="1"/>
    </xf>
    <xf numFmtId="0" fontId="0" fillId="0" borderId="0" xfId="0" applyFill="1" applyBorder="1"/>
    <xf numFmtId="4" fontId="6" fillId="0" borderId="18" xfId="0" applyNumberFormat="1" applyFont="1" applyFill="1" applyBorder="1" applyAlignment="1" applyProtection="1">
      <alignment vertical="center"/>
      <protection locked="0"/>
    </xf>
    <xf numFmtId="0" fontId="0" fillId="0" borderId="0" xfId="0" applyFill="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0" fontId="7" fillId="0" borderId="0" xfId="0" applyFont="1" applyFill="1" applyAlignment="1">
      <alignment horizontal="center" vertical="center"/>
    </xf>
    <xf numFmtId="0" fontId="16" fillId="0" borderId="0" xfId="0" applyFont="1" applyFill="1" applyAlignment="1">
      <alignment horizontal="center" vertical="center"/>
    </xf>
    <xf numFmtId="3" fontId="6" fillId="0" borderId="2" xfId="0" applyNumberFormat="1" applyFont="1" applyFill="1" applyBorder="1" applyAlignment="1" applyProtection="1">
      <alignment horizontal="left" vertical="center" wrapText="1" indent="1"/>
      <protection locked="0"/>
    </xf>
    <xf numFmtId="4" fontId="26" fillId="0" borderId="0" xfId="0" applyNumberFormat="1" applyFont="1" applyFill="1" applyAlignment="1">
      <alignment horizontal="right" vertical="center" wrapText="1"/>
    </xf>
    <xf numFmtId="4" fontId="26" fillId="0" borderId="20"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4" fontId="33"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26" fillId="0" borderId="2" xfId="0" applyFont="1" applyFill="1" applyBorder="1" applyAlignment="1">
      <alignment horizontal="right" vertical="center"/>
    </xf>
    <xf numFmtId="4" fontId="33" fillId="0" borderId="0" xfId="0" applyNumberFormat="1" applyFont="1" applyFill="1" applyAlignment="1">
      <alignment horizontal="right" vertical="center" wrapText="1"/>
    </xf>
    <xf numFmtId="4" fontId="14" fillId="0" borderId="0" xfId="0" applyNumberFormat="1" applyFont="1" applyFill="1"/>
    <xf numFmtId="0" fontId="17" fillId="0" borderId="0" xfId="0" applyFont="1" applyFill="1" applyAlignment="1">
      <alignment wrapText="1"/>
    </xf>
    <xf numFmtId="49" fontId="17" fillId="0" borderId="0" xfId="0" applyNumberFormat="1" applyFont="1" applyFill="1" applyAlignment="1">
      <alignment wrapText="1"/>
    </xf>
    <xf numFmtId="0" fontId="37" fillId="0" borderId="0" xfId="0" applyFont="1" applyFill="1" applyAlignment="1">
      <alignment wrapText="1"/>
    </xf>
    <xf numFmtId="3" fontId="5" fillId="2" borderId="2" xfId="1"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6" fillId="4" borderId="2" xfId="0" applyNumberFormat="1" applyFont="1" applyFill="1" applyBorder="1" applyAlignment="1" applyProtection="1">
      <alignment horizontal="left" vertical="center" wrapText="1" indent="1"/>
    </xf>
    <xf numFmtId="0" fontId="14" fillId="2" borderId="2" xfId="0" applyNumberFormat="1" applyFont="1" applyFill="1" applyBorder="1" applyAlignment="1" applyProtection="1">
      <alignment horizontal="center" vertical="center" wrapText="1"/>
      <protection locked="0"/>
    </xf>
    <xf numFmtId="0" fontId="14" fillId="2" borderId="2" xfId="0" applyNumberFormat="1" applyFont="1" applyFill="1" applyBorder="1" applyAlignment="1" applyProtection="1">
      <alignment horizontal="center" vertical="center" wrapText="1"/>
    </xf>
    <xf numFmtId="0" fontId="7" fillId="0" borderId="0" xfId="0" applyFont="1" applyAlignment="1">
      <alignment horizontal="center"/>
    </xf>
    <xf numFmtId="4" fontId="30" fillId="0" borderId="2" xfId="0" applyNumberFormat="1" applyFont="1" applyFill="1" applyBorder="1" applyAlignment="1" applyProtection="1">
      <alignment horizontal="center" vertical="center"/>
      <protection locked="0"/>
    </xf>
    <xf numFmtId="4" fontId="31" fillId="0" borderId="2" xfId="0" applyNumberFormat="1" applyFont="1" applyFill="1" applyBorder="1" applyAlignment="1" applyProtection="1">
      <alignment horizontal="center" vertical="center"/>
      <protection locked="0"/>
    </xf>
    <xf numFmtId="0" fontId="32" fillId="0" borderId="0" xfId="0" applyFont="1" applyFill="1" applyAlignment="1">
      <alignment horizontal="center"/>
    </xf>
    <xf numFmtId="4" fontId="30" fillId="0" borderId="2" xfId="2"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left" vertical="center" wrapText="1" indent="1"/>
      <protection locked="0"/>
    </xf>
    <xf numFmtId="3" fontId="6" fillId="0" borderId="6" xfId="0" applyNumberFormat="1" applyFont="1" applyFill="1" applyBorder="1" applyAlignment="1" applyProtection="1">
      <alignment horizontal="left" vertical="center" wrapText="1" indent="1"/>
      <protection locked="0"/>
    </xf>
    <xf numFmtId="0" fontId="14" fillId="0" borderId="2" xfId="0" applyNumberFormat="1" applyFont="1" applyFill="1" applyBorder="1" applyAlignment="1" applyProtection="1">
      <alignment horizontal="left" vertical="center" wrapText="1" indent="1"/>
      <protection locked="0"/>
    </xf>
    <xf numFmtId="0" fontId="5" fillId="2" borderId="6" xfId="0"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3" fontId="8" fillId="0" borderId="2" xfId="0" applyNumberFormat="1" applyFont="1" applyFill="1" applyBorder="1" applyAlignment="1" applyProtection="1">
      <alignment horizontal="left" vertical="center" wrapText="1" indent="1"/>
      <protection locked="0"/>
    </xf>
    <xf numFmtId="3" fontId="5" fillId="0" borderId="11" xfId="0" applyNumberFormat="1" applyFont="1" applyFill="1" applyBorder="1" applyAlignment="1" applyProtection="1">
      <alignment horizontal="left" vertical="center" wrapText="1" indent="1"/>
      <protection locked="0"/>
    </xf>
    <xf numFmtId="3" fontId="13" fillId="2" borderId="50" xfId="1" applyNumberFormat="1" applyFont="1" applyFill="1" applyBorder="1" applyAlignment="1" applyProtection="1">
      <alignment horizontal="center" vertical="center" wrapText="1"/>
    </xf>
    <xf numFmtId="4" fontId="14" fillId="0" borderId="5" xfId="0" applyNumberFormat="1" applyFont="1" applyFill="1" applyBorder="1"/>
    <xf numFmtId="4" fontId="13" fillId="0" borderId="15" xfId="0" applyNumberFormat="1" applyFont="1" applyFill="1" applyBorder="1"/>
    <xf numFmtId="3" fontId="13" fillId="2" borderId="51" xfId="1" applyNumberFormat="1" applyFont="1" applyFill="1" applyBorder="1" applyAlignment="1" applyProtection="1">
      <alignment horizontal="center" vertical="center" wrapText="1"/>
    </xf>
    <xf numFmtId="3" fontId="14" fillId="0" borderId="3" xfId="0" applyNumberFormat="1" applyFont="1" applyFill="1" applyBorder="1" applyAlignment="1" applyProtection="1">
      <alignment horizontal="left" vertical="center" wrapText="1" indent="1"/>
      <protection locked="0"/>
    </xf>
    <xf numFmtId="0" fontId="14" fillId="0" borderId="12" xfId="0" applyFont="1" applyFill="1" applyBorder="1"/>
    <xf numFmtId="0" fontId="31" fillId="0" borderId="17" xfId="0" applyFont="1" applyFill="1" applyBorder="1" applyAlignment="1" applyProtection="1">
      <alignment horizontal="center" vertical="center"/>
      <protection locked="0"/>
    </xf>
    <xf numFmtId="0" fontId="31" fillId="0" borderId="14" xfId="0" applyNumberFormat="1" applyFont="1" applyFill="1" applyBorder="1" applyAlignment="1" applyProtection="1">
      <alignment horizontal="center" vertical="center" wrapText="1"/>
    </xf>
    <xf numFmtId="4" fontId="31" fillId="0" borderId="14" xfId="0" applyNumberFormat="1" applyFont="1" applyFill="1" applyBorder="1" applyAlignment="1" applyProtection="1">
      <alignment horizontal="right" vertical="center"/>
      <protection locked="0"/>
    </xf>
    <xf numFmtId="4" fontId="31" fillId="0" borderId="14" xfId="2" applyNumberFormat="1" applyFont="1" applyFill="1" applyBorder="1" applyAlignment="1" applyProtection="1">
      <alignment horizontal="right" vertical="center"/>
      <protection locked="0"/>
    </xf>
    <xf numFmtId="4" fontId="31" fillId="0" borderId="14" xfId="0" applyNumberFormat="1" applyFont="1" applyFill="1" applyBorder="1" applyAlignment="1" applyProtection="1">
      <alignment horizontal="right" vertical="center"/>
      <protection hidden="1"/>
    </xf>
    <xf numFmtId="4" fontId="31" fillId="2" borderId="14" xfId="0" applyNumberFormat="1" applyFont="1" applyFill="1" applyBorder="1" applyAlignment="1" applyProtection="1">
      <alignment horizontal="right" vertical="center"/>
      <protection locked="0"/>
    </xf>
    <xf numFmtId="0" fontId="31" fillId="0" borderId="7" xfId="0" applyFont="1" applyFill="1" applyBorder="1" applyAlignment="1" applyProtection="1">
      <alignment horizontal="center" vertical="center" wrapText="1"/>
      <protection locked="0"/>
    </xf>
    <xf numFmtId="0" fontId="31" fillId="0" borderId="14" xfId="0" applyNumberFormat="1" applyFont="1" applyFill="1" applyBorder="1" applyAlignment="1" applyProtection="1">
      <alignment horizontal="left" vertical="center" wrapText="1" indent="1"/>
    </xf>
    <xf numFmtId="4" fontId="0" fillId="0" borderId="0" xfId="0" applyNumberFormat="1" applyFill="1" applyAlignment="1">
      <alignment horizontal="center"/>
    </xf>
    <xf numFmtId="4" fontId="0" fillId="0" borderId="20" xfId="0" applyNumberFormat="1" applyFill="1" applyBorder="1" applyAlignment="1">
      <alignment horizontal="center"/>
    </xf>
    <xf numFmtId="4" fontId="18" fillId="0" borderId="0" xfId="0" applyNumberFormat="1" applyFont="1" applyFill="1" applyAlignment="1">
      <alignment horizontal="center"/>
    </xf>
    <xf numFmtId="4" fontId="4" fillId="0" borderId="0" xfId="0" applyNumberFormat="1" applyFont="1" applyFill="1" applyAlignment="1">
      <alignment horizontal="center"/>
    </xf>
    <xf numFmtId="4" fontId="0" fillId="0" borderId="0" xfId="0" applyNumberFormat="1" applyFont="1" applyFill="1" applyAlignment="1">
      <alignment horizontal="center"/>
    </xf>
    <xf numFmtId="4" fontId="15" fillId="0" borderId="0" xfId="0" applyNumberFormat="1" applyFont="1" applyFill="1" applyAlignment="1">
      <alignment horizontal="center"/>
    </xf>
    <xf numFmtId="4" fontId="17" fillId="0" borderId="0" xfId="0" applyNumberFormat="1" applyFont="1" applyFill="1" applyAlignment="1">
      <alignment horizontal="center"/>
    </xf>
    <xf numFmtId="4" fontId="19" fillId="0" borderId="0" xfId="0" applyNumberFormat="1" applyFont="1" applyFill="1" applyAlignment="1">
      <alignment horizontal="center"/>
    </xf>
    <xf numFmtId="4" fontId="0" fillId="0" borderId="0" xfId="0" applyNumberFormat="1" applyAlignment="1">
      <alignment horizontal="center"/>
    </xf>
    <xf numFmtId="4" fontId="26" fillId="0" borderId="0" xfId="0" applyNumberFormat="1" applyFont="1" applyFill="1" applyAlignment="1">
      <alignment horizontal="center"/>
    </xf>
    <xf numFmtId="4" fontId="4" fillId="0" borderId="0" xfId="0" applyNumberFormat="1" applyFont="1" applyAlignment="1">
      <alignment horizontal="center"/>
    </xf>
    <xf numFmtId="4" fontId="32" fillId="0" borderId="0" xfId="0" applyNumberFormat="1" applyFont="1" applyFill="1" applyAlignment="1">
      <alignment horizontal="center"/>
    </xf>
    <xf numFmtId="0" fontId="0" fillId="0" borderId="0" xfId="0" applyFill="1" applyBorder="1"/>
    <xf numFmtId="14" fontId="0" fillId="0" borderId="0" xfId="0" applyNumberFormat="1" applyFill="1"/>
    <xf numFmtId="14" fontId="0" fillId="0" borderId="0" xfId="0" applyNumberFormat="1" applyFill="1" applyAlignment="1">
      <alignment wrapText="1"/>
    </xf>
    <xf numFmtId="14" fontId="0" fillId="0" borderId="0" xfId="0" applyNumberFormat="1" applyFill="1" applyAlignment="1">
      <alignment horizontal="center"/>
    </xf>
    <xf numFmtId="4" fontId="6" fillId="0" borderId="53" xfId="0" applyNumberFormat="1" applyFont="1" applyFill="1" applyBorder="1" applyAlignment="1" applyProtection="1">
      <alignment vertical="center"/>
      <protection hidden="1"/>
    </xf>
    <xf numFmtId="0" fontId="15" fillId="0" borderId="2" xfId="0" applyFont="1" applyBorder="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4" fontId="38" fillId="0" borderId="2" xfId="0" applyNumberFormat="1" applyFont="1" applyBorder="1" applyAlignment="1">
      <alignment horizontal="center" vertical="center"/>
    </xf>
    <xf numFmtId="0" fontId="39" fillId="0" borderId="2" xfId="0" applyFont="1" applyBorder="1" applyAlignment="1">
      <alignment horizontal="center" vertical="center"/>
    </xf>
    <xf numFmtId="4" fontId="18" fillId="0" borderId="2" xfId="0" applyNumberFormat="1" applyFont="1" applyBorder="1" applyAlignment="1">
      <alignment horizontal="center" vertical="center"/>
    </xf>
    <xf numFmtId="4" fontId="38" fillId="0" borderId="2" xfId="0" applyNumberFormat="1" applyFont="1" applyBorder="1" applyAlignment="1">
      <alignment horizontal="left" vertical="center" wrapText="1"/>
    </xf>
    <xf numFmtId="0" fontId="15" fillId="0" borderId="2" xfId="0" applyFont="1" applyBorder="1"/>
    <xf numFmtId="4" fontId="15" fillId="0" borderId="2" xfId="0" applyNumberFormat="1" applyFont="1" applyBorder="1"/>
    <xf numFmtId="0" fontId="38" fillId="0" borderId="0" xfId="0" applyFont="1" applyBorder="1"/>
    <xf numFmtId="4" fontId="38" fillId="0" borderId="0" xfId="0" applyNumberFormat="1" applyFont="1" applyBorder="1"/>
    <xf numFmtId="0" fontId="0" fillId="0" borderId="0" xfId="0" applyBorder="1"/>
    <xf numFmtId="4" fontId="15" fillId="0" borderId="2" xfId="0" applyNumberFormat="1" applyFont="1" applyBorder="1" applyAlignment="1">
      <alignment horizontal="center" vertical="center"/>
    </xf>
    <xf numFmtId="0" fontId="0" fillId="0" borderId="0" xfId="0" applyFill="1" applyBorder="1"/>
    <xf numFmtId="4" fontId="6" fillId="0" borderId="18" xfId="0" applyNumberFormat="1" applyFont="1" applyFill="1" applyBorder="1" applyAlignment="1" applyProtection="1">
      <alignment horizontal="right" vertical="center" wrapText="1"/>
      <protection hidden="1"/>
    </xf>
    <xf numFmtId="0" fontId="17" fillId="0" borderId="0" xfId="0" applyFont="1" applyFill="1" applyBorder="1"/>
    <xf numFmtId="0" fontId="0" fillId="0" borderId="20" xfId="0" applyFill="1" applyBorder="1" applyAlignment="1">
      <alignment wrapText="1"/>
    </xf>
    <xf numFmtId="0" fontId="4" fillId="0" borderId="0" xfId="0" applyFont="1" applyFill="1" applyAlignment="1">
      <alignment wrapText="1"/>
    </xf>
    <xf numFmtId="49" fontId="4" fillId="0" borderId="0" xfId="0" applyNumberFormat="1" applyFont="1" applyFill="1" applyAlignment="1">
      <alignment wrapText="1"/>
    </xf>
    <xf numFmtId="0" fontId="17" fillId="0" borderId="0" xfId="0" applyFont="1"/>
    <xf numFmtId="4" fontId="5" fillId="0" borderId="18" xfId="0" applyNumberFormat="1" applyFont="1" applyFill="1" applyBorder="1" applyAlignment="1" applyProtection="1">
      <alignment vertical="center"/>
      <protection locked="0"/>
    </xf>
    <xf numFmtId="4" fontId="5" fillId="0" borderId="18" xfId="0" applyNumberFormat="1" applyFont="1" applyFill="1" applyBorder="1" applyAlignment="1" applyProtection="1">
      <alignment horizontal="right" vertical="center"/>
      <protection hidden="1"/>
    </xf>
    <xf numFmtId="4" fontId="6" fillId="0" borderId="18" xfId="2" applyNumberFormat="1" applyFont="1" applyFill="1" applyBorder="1" applyAlignment="1" applyProtection="1">
      <alignment horizontal="left" vertical="center"/>
      <protection locked="0"/>
    </xf>
    <xf numFmtId="4" fontId="35" fillId="0" borderId="2" xfId="0" applyNumberFormat="1" applyFont="1" applyFill="1" applyBorder="1" applyAlignment="1">
      <alignment horizontal="right" vertical="center" wrapText="1"/>
    </xf>
    <xf numFmtId="4" fontId="14" fillId="0" borderId="2" xfId="0" applyNumberFormat="1" applyFont="1" applyFill="1" applyBorder="1" applyAlignment="1" applyProtection="1">
      <alignment horizontal="right" vertical="center" wrapText="1" indent="1"/>
      <protection locked="0"/>
    </xf>
    <xf numFmtId="4" fontId="14" fillId="0" borderId="14" xfId="0" applyNumberFormat="1" applyFont="1" applyFill="1" applyBorder="1" applyAlignment="1" applyProtection="1">
      <alignment vertical="center"/>
      <protection hidden="1"/>
    </xf>
    <xf numFmtId="4" fontId="14" fillId="0" borderId="14" xfId="0" applyNumberFormat="1" applyFont="1" applyFill="1" applyBorder="1" applyAlignment="1" applyProtection="1">
      <alignment vertical="center"/>
      <protection locked="0"/>
    </xf>
    <xf numFmtId="4" fontId="6" fillId="0" borderId="14" xfId="0" applyNumberFormat="1" applyFont="1" applyFill="1" applyBorder="1" applyAlignment="1" applyProtection="1">
      <alignment horizontal="left" vertical="center"/>
      <protection locked="0"/>
    </xf>
    <xf numFmtId="0" fontId="39" fillId="0" borderId="2" xfId="0" applyFont="1" applyBorder="1" applyAlignment="1">
      <alignment horizontal="center" vertical="center" wrapText="1"/>
    </xf>
    <xf numFmtId="4" fontId="39" fillId="0" borderId="2" xfId="0" applyNumberFormat="1" applyFont="1" applyBorder="1" applyAlignment="1">
      <alignment horizontal="center" vertical="center"/>
    </xf>
    <xf numFmtId="4" fontId="39" fillId="0" borderId="2" xfId="0" applyNumberFormat="1" applyFont="1" applyBorder="1" applyAlignment="1">
      <alignment horizontal="left" vertical="center" wrapText="1"/>
    </xf>
    <xf numFmtId="3" fontId="6" fillId="0" borderId="14" xfId="0" applyNumberFormat="1" applyFont="1" applyFill="1" applyBorder="1" applyAlignment="1" applyProtection="1">
      <alignment horizontal="left" vertical="center" wrapText="1" indent="1"/>
      <protection locked="0"/>
    </xf>
    <xf numFmtId="4" fontId="26" fillId="0" borderId="14" xfId="0" applyNumberFormat="1" applyFont="1" applyFill="1" applyBorder="1" applyAlignment="1">
      <alignment horizontal="right" vertical="center" wrapText="1"/>
    </xf>
    <xf numFmtId="4" fontId="6" fillId="0" borderId="24" xfId="2" applyNumberFormat="1" applyFont="1" applyFill="1" applyBorder="1" applyAlignment="1" applyProtection="1">
      <alignment horizontal="left" vertical="center"/>
      <protection locked="0"/>
    </xf>
    <xf numFmtId="4" fontId="5" fillId="0" borderId="18" xfId="0" applyNumberFormat="1" applyFont="1" applyFill="1" applyBorder="1" applyAlignment="1" applyProtection="1">
      <alignment horizontal="left" vertical="center" wrapText="1"/>
      <protection hidden="1"/>
    </xf>
    <xf numFmtId="0" fontId="15" fillId="0" borderId="22" xfId="0" applyFont="1" applyFill="1" applyBorder="1" applyAlignment="1">
      <alignment horizontal="center"/>
    </xf>
    <xf numFmtId="4" fontId="30" fillId="2" borderId="2" xfId="1" applyNumberFormat="1" applyFont="1" applyFill="1" applyBorder="1" applyAlignment="1" applyProtection="1">
      <alignment horizontal="center" vertical="center" wrapText="1"/>
    </xf>
    <xf numFmtId="0" fontId="35" fillId="0" borderId="2" xfId="0" applyFont="1" applyFill="1" applyBorder="1" applyAlignment="1">
      <alignment horizontal="left" vertical="center" wrapText="1"/>
    </xf>
    <xf numFmtId="4" fontId="14" fillId="0" borderId="53" xfId="3" applyNumberFormat="1" applyFont="1" applyFill="1" applyBorder="1" applyAlignment="1">
      <alignment horizontal="right" vertical="center"/>
    </xf>
    <xf numFmtId="4" fontId="14" fillId="0" borderId="6" xfId="3" applyNumberFormat="1" applyFont="1" applyFill="1" applyBorder="1" applyAlignment="1">
      <alignment horizontal="right" vertical="center" wrapText="1"/>
    </xf>
    <xf numFmtId="0" fontId="38" fillId="0" borderId="2" xfId="0" applyFont="1" applyBorder="1" applyAlignment="1">
      <alignment horizontal="left" vertical="center" wrapText="1"/>
    </xf>
    <xf numFmtId="0" fontId="6" fillId="0" borderId="2" xfId="0" applyFont="1" applyFill="1" applyBorder="1" applyAlignment="1" applyProtection="1">
      <alignment horizontal="left" vertical="center" wrapText="1" indent="1"/>
    </xf>
    <xf numFmtId="0" fontId="6"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protection locked="0"/>
    </xf>
    <xf numFmtId="4" fontId="13" fillId="0" borderId="14" xfId="3" applyNumberFormat="1" applyFont="1" applyFill="1" applyBorder="1" applyAlignment="1">
      <alignment horizontal="right" vertical="center"/>
    </xf>
    <xf numFmtId="4" fontId="13" fillId="0" borderId="2" xfId="3" applyNumberFormat="1" applyFont="1" applyFill="1" applyBorder="1" applyAlignment="1">
      <alignment horizontal="right" vertical="center" wrapText="1"/>
    </xf>
    <xf numFmtId="4" fontId="13" fillId="0" borderId="9" xfId="3" applyNumberFormat="1" applyFont="1" applyFill="1" applyBorder="1" applyAlignment="1">
      <alignment horizontal="right" vertical="center" wrapText="1"/>
    </xf>
    <xf numFmtId="0" fontId="0" fillId="0" borderId="0" xfId="0" applyFill="1" applyBorder="1"/>
    <xf numFmtId="0" fontId="6" fillId="0" borderId="14" xfId="0" applyNumberFormat="1"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protection locked="0"/>
    </xf>
    <xf numFmtId="0" fontId="6" fillId="3" borderId="2" xfId="0" applyNumberFormat="1" applyFont="1" applyFill="1" applyBorder="1" applyAlignment="1" applyProtection="1">
      <alignment horizontal="left" vertical="center" wrapText="1" indent="1"/>
    </xf>
    <xf numFmtId="0" fontId="6" fillId="3" borderId="2" xfId="0" applyNumberFormat="1" applyFont="1" applyFill="1" applyBorder="1" applyAlignment="1" applyProtection="1">
      <alignment horizontal="center" vertical="center" wrapText="1"/>
    </xf>
    <xf numFmtId="0" fontId="8" fillId="3" borderId="2" xfId="0" applyNumberFormat="1" applyFont="1" applyFill="1" applyBorder="1" applyAlignment="1" applyProtection="1">
      <alignment horizontal="center" vertical="center" wrapText="1"/>
    </xf>
    <xf numFmtId="4" fontId="6" fillId="3" borderId="2" xfId="0" applyNumberFormat="1" applyFont="1" applyFill="1" applyBorder="1" applyAlignment="1" applyProtection="1">
      <alignment vertical="center"/>
      <protection locked="0"/>
    </xf>
    <xf numFmtId="4" fontId="6" fillId="3" borderId="2" xfId="2" applyNumberFormat="1" applyFont="1" applyFill="1" applyBorder="1" applyAlignment="1" applyProtection="1">
      <alignment horizontal="right" vertical="center"/>
      <protection locked="0"/>
    </xf>
    <xf numFmtId="4" fontId="6" fillId="3" borderId="2" xfId="0" applyNumberFormat="1" applyFont="1" applyFill="1" applyBorder="1" applyAlignment="1" applyProtection="1">
      <alignment vertical="center"/>
      <protection hidden="1"/>
    </xf>
    <xf numFmtId="3" fontId="6" fillId="3" borderId="2" xfId="0" applyNumberFormat="1" applyFont="1" applyFill="1" applyBorder="1" applyAlignment="1" applyProtection="1">
      <alignment horizontal="left" vertical="center" wrapText="1" indent="1"/>
      <protection locked="0"/>
    </xf>
    <xf numFmtId="0" fontId="6" fillId="3" borderId="14" xfId="0" applyNumberFormat="1" applyFont="1" applyFill="1" applyBorder="1" applyAlignment="1" applyProtection="1">
      <alignment horizontal="center" vertical="center" wrapText="1"/>
    </xf>
    <xf numFmtId="4" fontId="6" fillId="3" borderId="14" xfId="0" applyNumberFormat="1" applyFont="1" applyFill="1" applyBorder="1" applyAlignment="1" applyProtection="1">
      <alignment vertical="center"/>
      <protection hidden="1"/>
    </xf>
    <xf numFmtId="0" fontId="6" fillId="3" borderId="14" xfId="0" applyNumberFormat="1" applyFont="1" applyFill="1" applyBorder="1" applyAlignment="1" applyProtection="1">
      <alignment horizontal="left" vertical="center" wrapText="1" indent="1"/>
    </xf>
    <xf numFmtId="0" fontId="8" fillId="3" borderId="14" xfId="0" applyNumberFormat="1" applyFont="1" applyFill="1" applyBorder="1" applyAlignment="1" applyProtection="1">
      <alignment horizontal="center" vertical="center" wrapText="1"/>
    </xf>
    <xf numFmtId="4" fontId="6" fillId="3" borderId="14" xfId="0" applyNumberFormat="1" applyFont="1" applyFill="1" applyBorder="1" applyAlignment="1" applyProtection="1">
      <alignment vertical="center"/>
      <protection locked="0"/>
    </xf>
    <xf numFmtId="4" fontId="6" fillId="3" borderId="14" xfId="2" applyNumberFormat="1" applyFont="1" applyFill="1" applyBorder="1" applyAlignment="1" applyProtection="1">
      <alignment horizontal="right" vertical="center"/>
      <protection locked="0"/>
    </xf>
    <xf numFmtId="3" fontId="6" fillId="3" borderId="14" xfId="0" applyNumberFormat="1" applyFont="1" applyFill="1" applyBorder="1" applyAlignment="1" applyProtection="1">
      <alignment horizontal="left" vertical="center" wrapText="1" indent="1"/>
      <protection locked="0"/>
    </xf>
    <xf numFmtId="4" fontId="31" fillId="0" borderId="14" xfId="0" applyNumberFormat="1" applyFont="1" applyFill="1" applyBorder="1" applyAlignment="1" applyProtection="1">
      <alignment horizontal="center" vertical="center"/>
      <protection locked="0"/>
    </xf>
    <xf numFmtId="4" fontId="31" fillId="0" borderId="14" xfId="2" applyNumberFormat="1" applyFont="1" applyFill="1" applyBorder="1" applyAlignment="1" applyProtection="1">
      <alignment horizontal="center" vertical="center"/>
      <protection locked="0"/>
    </xf>
    <xf numFmtId="4" fontId="31" fillId="0" borderId="14" xfId="0" applyNumberFormat="1" applyFont="1" applyFill="1" applyBorder="1" applyAlignment="1" applyProtection="1">
      <alignment horizontal="center" vertical="center"/>
      <protection hidden="1"/>
    </xf>
    <xf numFmtId="4" fontId="31" fillId="0" borderId="2" xfId="0" applyNumberFormat="1" applyFont="1" applyFill="1" applyBorder="1" applyAlignment="1" applyProtection="1">
      <alignment horizontal="center" vertical="center"/>
      <protection hidden="1"/>
    </xf>
    <xf numFmtId="4" fontId="31" fillId="2" borderId="14" xfId="0" applyNumberFormat="1" applyFont="1" applyFill="1" applyBorder="1" applyAlignment="1" applyProtection="1">
      <alignment horizontal="center" vertical="center"/>
      <protection locked="0"/>
    </xf>
    <xf numFmtId="4" fontId="6" fillId="3" borderId="0" xfId="0" applyNumberFormat="1" applyFont="1" applyFill="1" applyBorder="1" applyAlignment="1" applyProtection="1">
      <alignment vertical="center"/>
      <protection hidden="1"/>
    </xf>
    <xf numFmtId="3" fontId="6" fillId="3" borderId="0" xfId="0" applyNumberFormat="1" applyFont="1" applyFill="1" applyBorder="1" applyAlignment="1" applyProtection="1">
      <alignment horizontal="left" vertical="center" wrapText="1" indent="1"/>
      <protection locked="0"/>
    </xf>
    <xf numFmtId="4" fontId="26" fillId="3" borderId="0" xfId="0" applyNumberFormat="1" applyFont="1" applyFill="1" applyBorder="1" applyAlignment="1">
      <alignment horizontal="right" vertical="center" wrapText="1"/>
    </xf>
    <xf numFmtId="0" fontId="0" fillId="3" borderId="0" xfId="0" applyFill="1" applyBorder="1"/>
    <xf numFmtId="4" fontId="0" fillId="3" borderId="0" xfId="0" applyNumberFormat="1" applyFill="1" applyBorder="1" applyAlignment="1">
      <alignment horizontal="center"/>
    </xf>
    <xf numFmtId="0" fontId="6" fillId="3" borderId="17"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0" fillId="3" borderId="2" xfId="0" applyFill="1" applyBorder="1"/>
    <xf numFmtId="0" fontId="0" fillId="3" borderId="6" xfId="0" applyFill="1" applyBorder="1"/>
    <xf numFmtId="4" fontId="32" fillId="0" borderId="0" xfId="0" applyNumberFormat="1" applyFont="1" applyFill="1" applyAlignment="1">
      <alignment horizontal="center" vertical="center"/>
    </xf>
    <xf numFmtId="0" fontId="32" fillId="0" borderId="3" xfId="0" applyFont="1" applyFill="1" applyBorder="1" applyAlignment="1">
      <alignment horizontal="center" vertical="center" wrapText="1"/>
    </xf>
    <xf numFmtId="0" fontId="15" fillId="0" borderId="22" xfId="0" applyFont="1" applyFill="1" applyBorder="1" applyAlignment="1">
      <alignment horizontal="center"/>
    </xf>
    <xf numFmtId="0" fontId="10" fillId="0" borderId="0" xfId="0" applyFont="1" applyBorder="1" applyAlignment="1">
      <alignment vertical="center"/>
    </xf>
    <xf numFmtId="0" fontId="10" fillId="2" borderId="0" xfId="0" applyFont="1" applyFill="1" applyBorder="1" applyAlignment="1">
      <alignment vertical="center"/>
    </xf>
    <xf numFmtId="3" fontId="13" fillId="2" borderId="2" xfId="1" applyNumberFormat="1" applyFont="1" applyFill="1" applyBorder="1" applyAlignment="1" applyProtection="1">
      <alignment horizontal="center" vertical="center" wrapText="1"/>
    </xf>
    <xf numFmtId="2" fontId="8" fillId="0" borderId="28" xfId="5" applyNumberFormat="1" applyFont="1" applyFill="1" applyBorder="1" applyAlignment="1" applyProtection="1">
      <alignment horizontal="left" vertical="center" wrapText="1" indent="1"/>
      <protection hidden="1"/>
    </xf>
    <xf numFmtId="166" fontId="35" fillId="0" borderId="10" xfId="0" applyNumberFormat="1" applyFont="1" applyFill="1" applyBorder="1" applyAlignment="1">
      <alignment horizontal="center" vertical="center"/>
    </xf>
    <xf numFmtId="0" fontId="8" fillId="0" borderId="54" xfId="5" applyFont="1" applyFill="1" applyBorder="1" applyAlignment="1">
      <alignment horizontal="center" vertical="center"/>
    </xf>
    <xf numFmtId="165" fontId="8" fillId="0" borderId="6" xfId="5" applyNumberFormat="1" applyFont="1" applyFill="1" applyBorder="1" applyAlignment="1" applyProtection="1">
      <alignment vertical="center"/>
      <protection hidden="1"/>
    </xf>
    <xf numFmtId="165" fontId="8" fillId="2" borderId="6" xfId="5" applyNumberFormat="1" applyFont="1" applyFill="1" applyBorder="1" applyAlignment="1" applyProtection="1">
      <alignment vertical="center"/>
      <protection hidden="1"/>
    </xf>
    <xf numFmtId="165" fontId="8" fillId="0" borderId="8" xfId="5" applyNumberFormat="1" applyFont="1" applyFill="1" applyBorder="1" applyAlignment="1" applyProtection="1">
      <alignment vertical="center"/>
      <protection hidden="1"/>
    </xf>
    <xf numFmtId="49" fontId="22" fillId="0" borderId="55" xfId="5" applyNumberFormat="1" applyFont="1" applyFill="1" applyBorder="1" applyAlignment="1" applyProtection="1">
      <alignment horizontal="center" vertical="center" wrapText="1"/>
      <protection hidden="1"/>
    </xf>
    <xf numFmtId="165" fontId="8" fillId="0" borderId="29" xfId="5" applyNumberFormat="1" applyFont="1" applyFill="1" applyBorder="1" applyAlignment="1" applyProtection="1">
      <alignment vertical="center"/>
      <protection hidden="1"/>
    </xf>
    <xf numFmtId="165" fontId="8" fillId="2" borderId="29" xfId="5" applyNumberFormat="1" applyFont="1" applyFill="1" applyBorder="1" applyAlignment="1" applyProtection="1">
      <alignment vertical="center"/>
      <protection hidden="1"/>
    </xf>
    <xf numFmtId="165" fontId="8" fillId="0" borderId="56" xfId="5" applyNumberFormat="1" applyFont="1" applyFill="1" applyBorder="1" applyAlignment="1" applyProtection="1">
      <alignment vertical="center"/>
      <protection hidden="1"/>
    </xf>
    <xf numFmtId="165" fontId="8" fillId="0" borderId="18" xfId="5" applyNumberFormat="1" applyFont="1" applyFill="1" applyBorder="1" applyAlignment="1" applyProtection="1">
      <alignment vertical="center"/>
      <protection hidden="1"/>
    </xf>
    <xf numFmtId="0" fontId="8" fillId="0" borderId="19" xfId="5" applyFont="1" applyBorder="1"/>
    <xf numFmtId="1" fontId="2" fillId="0" borderId="0" xfId="5" applyNumberFormat="1" applyAlignment="1">
      <alignment horizontal="center"/>
    </xf>
    <xf numFmtId="1" fontId="8" fillId="0" borderId="6" xfId="5" applyNumberFormat="1" applyFont="1" applyFill="1" applyBorder="1" applyAlignment="1" applyProtection="1">
      <alignment horizontal="center" vertical="center" wrapText="1"/>
      <protection hidden="1"/>
    </xf>
    <xf numFmtId="0" fontId="8" fillId="0" borderId="20" xfId="5" applyFont="1" applyBorder="1"/>
    <xf numFmtId="1" fontId="8" fillId="0" borderId="0" xfId="5" applyNumberFormat="1" applyFont="1" applyFill="1" applyAlignment="1">
      <alignment horizontal="center"/>
    </xf>
    <xf numFmtId="0" fontId="23" fillId="0" borderId="57" xfId="0" applyFont="1" applyBorder="1" applyAlignment="1">
      <alignment horizontal="left" vertical="center" wrapText="1"/>
    </xf>
    <xf numFmtId="165" fontId="22" fillId="0" borderId="58" xfId="5" applyNumberFormat="1" applyFont="1" applyFill="1" applyBorder="1" applyAlignment="1" applyProtection="1">
      <alignment horizontal="right" vertical="center"/>
      <protection hidden="1"/>
    </xf>
    <xf numFmtId="0" fontId="22" fillId="0" borderId="31" xfId="5" applyFont="1" applyFill="1" applyBorder="1" applyAlignment="1" applyProtection="1">
      <alignment horizontal="center" vertical="center" wrapText="1"/>
      <protection hidden="1"/>
    </xf>
    <xf numFmtId="165" fontId="8" fillId="0" borderId="53" xfId="5" applyNumberFormat="1" applyFont="1" applyFill="1" applyBorder="1" applyAlignment="1" applyProtection="1">
      <alignment vertical="center"/>
      <protection hidden="1"/>
    </xf>
    <xf numFmtId="165" fontId="8" fillId="0" borderId="59" xfId="5" applyNumberFormat="1" applyFont="1" applyFill="1" applyBorder="1" applyAlignment="1" applyProtection="1">
      <alignment vertical="center"/>
      <protection hidden="1"/>
    </xf>
    <xf numFmtId="0" fontId="23" fillId="0" borderId="59" xfId="0" applyFont="1" applyBorder="1" applyAlignment="1">
      <alignment horizontal="left" vertical="center" wrapText="1"/>
    </xf>
    <xf numFmtId="165" fontId="22" fillId="0" borderId="35" xfId="5" applyNumberFormat="1" applyFont="1" applyFill="1" applyBorder="1" applyAlignment="1" applyProtection="1">
      <alignment horizontal="right" vertical="center"/>
      <protection hidden="1"/>
    </xf>
    <xf numFmtId="0" fontId="0" fillId="3" borderId="0" xfId="0" applyFont="1" applyFill="1"/>
    <xf numFmtId="4" fontId="0" fillId="0" borderId="0" xfId="0" applyNumberFormat="1" applyFont="1"/>
    <xf numFmtId="4" fontId="15" fillId="0" borderId="0" xfId="0" applyNumberFormat="1" applyFont="1"/>
    <xf numFmtId="4" fontId="38" fillId="3" borderId="2" xfId="0" applyNumberFormat="1" applyFont="1" applyFill="1" applyBorder="1" applyAlignment="1">
      <alignment horizontal="center" vertical="center"/>
    </xf>
    <xf numFmtId="4" fontId="13" fillId="0" borderId="0" xfId="0" applyNumberFormat="1" applyFont="1" applyFill="1" applyAlignment="1">
      <alignment horizontal="center"/>
    </xf>
    <xf numFmtId="4" fontId="41" fillId="3" borderId="2" xfId="0" applyNumberFormat="1" applyFont="1" applyFill="1" applyBorder="1" applyAlignment="1" applyProtection="1">
      <alignment vertical="center"/>
      <protection hidden="1"/>
    </xf>
    <xf numFmtId="49" fontId="13" fillId="0" borderId="2" xfId="3" applyNumberFormat="1" applyFont="1" applyFill="1" applyBorder="1" applyAlignment="1">
      <alignment horizontal="center" vertical="center"/>
    </xf>
    <xf numFmtId="4" fontId="13" fillId="0" borderId="24" xfId="3" applyNumberFormat="1" applyFont="1" applyFill="1" applyBorder="1" applyAlignment="1">
      <alignment horizontal="right" vertical="center"/>
    </xf>
    <xf numFmtId="0" fontId="0" fillId="0" borderId="0" xfId="0" applyFill="1" applyBorder="1"/>
    <xf numFmtId="4" fontId="14" fillId="0" borderId="2" xfId="0" applyNumberFormat="1" applyFont="1" applyFill="1" applyBorder="1" applyAlignment="1" applyProtection="1">
      <alignment vertical="center" wrapText="1"/>
      <protection hidden="1"/>
    </xf>
    <xf numFmtId="4" fontId="15" fillId="0" borderId="0" xfId="0" applyNumberFormat="1" applyFont="1" applyFill="1"/>
    <xf numFmtId="4" fontId="0" fillId="0" borderId="0" xfId="0" applyNumberFormat="1" applyFont="1" applyFill="1"/>
    <xf numFmtId="4" fontId="0" fillId="3" borderId="0" xfId="0" applyNumberFormat="1" applyFont="1" applyFill="1" applyAlignment="1">
      <alignment horizontal="center"/>
    </xf>
    <xf numFmtId="4" fontId="0" fillId="3" borderId="0" xfId="0" applyNumberFormat="1" applyFill="1"/>
    <xf numFmtId="4" fontId="0" fillId="3" borderId="0" xfId="0" applyNumberFormat="1" applyFont="1" applyFill="1"/>
    <xf numFmtId="49" fontId="30" fillId="2" borderId="3" xfId="1"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2" xfId="1" applyNumberFormat="1" applyFont="1" applyFill="1" applyBorder="1" applyAlignment="1" applyProtection="1">
      <alignment horizontal="center" vertical="center" wrapText="1"/>
    </xf>
    <xf numFmtId="4" fontId="0" fillId="0" borderId="0" xfId="0" applyNumberFormat="1" applyFill="1" applyAlignment="1">
      <alignment horizontal="center" wrapText="1"/>
    </xf>
    <xf numFmtId="0" fontId="36" fillId="0" borderId="15" xfId="0" applyFont="1" applyFill="1" applyBorder="1" applyAlignment="1">
      <alignment horizontal="center" vertical="center"/>
    </xf>
    <xf numFmtId="49" fontId="31" fillId="0" borderId="17" xfId="0" applyNumberFormat="1" applyFont="1" applyFill="1" applyBorder="1" applyAlignment="1" applyProtection="1">
      <alignment horizontal="center" vertical="center"/>
      <protection locked="0"/>
    </xf>
    <xf numFmtId="0" fontId="29" fillId="0" borderId="3" xfId="0" applyFont="1" applyFill="1" applyBorder="1" applyAlignment="1">
      <alignment horizontal="left" vertical="center"/>
    </xf>
    <xf numFmtId="0" fontId="32" fillId="0" borderId="3" xfId="0" applyFont="1" applyFill="1" applyBorder="1" applyAlignment="1">
      <alignment horizontal="left" vertical="center"/>
    </xf>
    <xf numFmtId="0" fontId="35" fillId="0" borderId="0" xfId="0" applyFont="1" applyFill="1" applyBorder="1"/>
    <xf numFmtId="4" fontId="14" fillId="0" borderId="0" xfId="3" applyNumberFormat="1" applyFont="1" applyFill="1" applyBorder="1" applyAlignment="1">
      <alignment horizontal="right" vertical="center"/>
    </xf>
    <xf numFmtId="0" fontId="14" fillId="4" borderId="2" xfId="3" applyFont="1" applyFill="1" applyBorder="1" applyAlignment="1">
      <alignment horizontal="center" vertical="center" wrapText="1"/>
    </xf>
    <xf numFmtId="0" fontId="31" fillId="4" borderId="2" xfId="0" applyNumberFormat="1" applyFont="1" applyFill="1" applyBorder="1" applyAlignment="1" applyProtection="1">
      <alignment horizontal="left" vertical="center" wrapText="1" indent="1"/>
    </xf>
    <xf numFmtId="49" fontId="14" fillId="4" borderId="14" xfId="3" applyNumberFormat="1" applyFont="1" applyFill="1" applyBorder="1" applyAlignment="1">
      <alignment horizontal="center" vertical="center"/>
    </xf>
    <xf numFmtId="49" fontId="14" fillId="4" borderId="7" xfId="3" applyNumberFormat="1" applyFont="1" applyFill="1" applyBorder="1" applyAlignment="1">
      <alignment horizontal="center" vertical="center"/>
    </xf>
    <xf numFmtId="4" fontId="14" fillId="4" borderId="7" xfId="3" applyNumberFormat="1" applyFont="1" applyFill="1" applyBorder="1" applyAlignment="1">
      <alignment horizontal="right" vertical="center"/>
    </xf>
    <xf numFmtId="4" fontId="13" fillId="0" borderId="0" xfId="3" applyNumberFormat="1" applyFont="1" applyFill="1" applyBorder="1" applyAlignment="1">
      <alignment horizontal="right" vertical="center"/>
    </xf>
    <xf numFmtId="49" fontId="15" fillId="4" borderId="2" xfId="0" applyNumberFormat="1"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2" fontId="35" fillId="0" borderId="10" xfId="0" applyNumberFormat="1" applyFont="1" applyFill="1" applyBorder="1" applyAlignment="1">
      <alignment horizontal="center" vertical="center"/>
    </xf>
    <xf numFmtId="49" fontId="0" fillId="0" borderId="2" xfId="0" applyNumberForma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indent="1"/>
    </xf>
    <xf numFmtId="4" fontId="31" fillId="0" borderId="0" xfId="0" applyNumberFormat="1" applyFont="1" applyFill="1"/>
    <xf numFmtId="4" fontId="14" fillId="0" borderId="60" xfId="3" applyNumberFormat="1" applyFont="1" applyFill="1" applyBorder="1" applyAlignment="1">
      <alignment horizontal="right" vertical="center"/>
    </xf>
    <xf numFmtId="0" fontId="35" fillId="0" borderId="5" xfId="0" applyFont="1" applyFill="1" applyBorder="1" applyAlignment="1">
      <alignment horizontal="left" vertical="center" wrapText="1"/>
    </xf>
    <xf numFmtId="0" fontId="3" fillId="0" borderId="0" xfId="0" applyFont="1" applyFill="1" applyBorder="1" applyAlignment="1">
      <alignment horizontal="center"/>
    </xf>
    <xf numFmtId="0" fontId="0" fillId="0" borderId="0" xfId="0" applyFill="1" applyBorder="1"/>
    <xf numFmtId="0" fontId="9" fillId="0" borderId="2" xfId="0" applyFont="1" applyBorder="1" applyAlignment="1">
      <alignment horizontal="center"/>
    </xf>
    <xf numFmtId="0" fontId="15" fillId="0" borderId="2" xfId="0" applyFont="1" applyBorder="1" applyAlignment="1">
      <alignment horizont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19" fillId="0" borderId="4" xfId="0" applyFont="1" applyFill="1" applyBorder="1" applyAlignment="1">
      <alignment horizontal="center"/>
    </xf>
    <xf numFmtId="0" fontId="13" fillId="0" borderId="23" xfId="0" applyFont="1" applyFill="1" applyBorder="1" applyAlignment="1">
      <alignment horizontal="center"/>
    </xf>
    <xf numFmtId="0" fontId="13" fillId="0" borderId="22" xfId="0" applyFont="1" applyFill="1" applyBorder="1" applyAlignment="1">
      <alignment horizontal="center"/>
    </xf>
    <xf numFmtId="0" fontId="13" fillId="0" borderId="15" xfId="0" applyFont="1" applyFill="1" applyBorder="1" applyAlignment="1">
      <alignment horizontal="center"/>
    </xf>
    <xf numFmtId="0" fontId="20" fillId="0" borderId="43"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9" fillId="0" borderId="0" xfId="0" applyFont="1" applyBorder="1" applyAlignment="1">
      <alignment horizontal="center" vertical="center" wrapText="1"/>
    </xf>
    <xf numFmtId="0" fontId="36" fillId="0" borderId="21"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1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15" fillId="0" borderId="21" xfId="0" applyFont="1" applyFill="1" applyBorder="1" applyAlignment="1">
      <alignment horizontal="center"/>
    </xf>
    <xf numFmtId="0" fontId="15" fillId="0" borderId="22" xfId="0" applyFont="1" applyFill="1" applyBorder="1" applyAlignment="1">
      <alignment horizontal="center"/>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38" xfId="5" applyFont="1" applyFill="1" applyBorder="1" applyAlignment="1" applyProtection="1">
      <alignment horizontal="center" vertical="center"/>
      <protection hidden="1"/>
    </xf>
    <xf numFmtId="0" fontId="22" fillId="0" borderId="39" xfId="5" applyFont="1" applyFill="1" applyBorder="1" applyAlignment="1" applyProtection="1">
      <alignment horizontal="center" vertical="center"/>
      <protection hidden="1"/>
    </xf>
    <xf numFmtId="0" fontId="22" fillId="0" borderId="45" xfId="5" applyFont="1" applyFill="1" applyBorder="1" applyAlignment="1" applyProtection="1">
      <alignment horizontal="center" vertical="center"/>
      <protection hidden="1"/>
    </xf>
    <xf numFmtId="0" fontId="22" fillId="0" borderId="46" xfId="5" applyFont="1" applyFill="1" applyBorder="1" applyAlignment="1" applyProtection="1">
      <alignment horizontal="center" vertical="center"/>
      <protection hidden="1"/>
    </xf>
    <xf numFmtId="0" fontId="40" fillId="0" borderId="0" xfId="5" applyFont="1" applyFill="1" applyBorder="1" applyAlignment="1" applyProtection="1">
      <alignment horizontal="center" vertical="center"/>
      <protection hidden="1"/>
    </xf>
    <xf numFmtId="0" fontId="21" fillId="0" borderId="25" xfId="5" applyFont="1" applyBorder="1" applyAlignment="1">
      <alignment horizontal="center"/>
    </xf>
    <xf numFmtId="2" fontId="8" fillId="0" borderId="28" xfId="5" applyNumberFormat="1" applyFont="1" applyFill="1" applyBorder="1" applyAlignment="1" applyProtection="1">
      <alignment horizontal="left" vertical="center" wrapText="1" indent="1"/>
      <protection hidden="1"/>
    </xf>
    <xf numFmtId="2" fontId="8" fillId="0" borderId="6"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2" fontId="8" fillId="0" borderId="2" xfId="5" applyNumberFormat="1" applyFont="1" applyFill="1" applyBorder="1" applyAlignment="1" applyProtection="1">
      <alignment horizontal="left" vertical="center" wrapText="1" indent="1"/>
      <protection hidden="1"/>
    </xf>
    <xf numFmtId="0" fontId="22" fillId="0" borderId="49" xfId="5" applyFont="1" applyFill="1" applyBorder="1" applyAlignment="1" applyProtection="1">
      <alignment horizontal="center" vertical="center"/>
      <protection hidden="1"/>
    </xf>
    <xf numFmtId="0" fontId="22" fillId="0" borderId="5" xfId="5" applyFont="1" applyFill="1" applyBorder="1" applyAlignment="1" applyProtection="1">
      <alignment horizontal="center" vertical="center"/>
      <protection hidden="1"/>
    </xf>
  </cellXfs>
  <cellStyles count="7">
    <cellStyle name="Excel Built-in Normal" xfId="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_2018_&#932;&#924;&#919;&#924;&#913;_&#917;&#934;&#913;&#929;&#924;&#927;&#915;&#919;&#931;_&#928;&#929;&#927;&#915;&#929;&#913;&#924;&#924;&#913;&#932;&#937;&#925;/&#932;&#917;&#935;&#925;&#921;&#922;&#927;%20&#928;&#929;&#927;&#915;&#929;&#913;&#924;&#924;&#913;%20&#928;&#917;%20&#922;&#933;&#922;&#923;&#913;&#916;&#937;&#925;/&#928;&#921;&#925;&#913;&#922;&#917;&#931;_&#932;&#917;&#935;&#925;&#921;&#922;&#927;&#933;_&#928;&#929;&#927;&#915;&#929;&#913;&#924;&#924;&#913;&#932;&#927;&#931;_2018/&#931;&#935;&#917;&#916;&#921;&#927;_&#932;&#929;&#927;&#928;&#927;&#928;&#927;&#921;&#919;&#931;&#919;&#931;_&#932;&#917;&#935;&#925;&#921;&#922;&#927;&#933;_&#928;&#929;&#927;&#915;&#929;&#913;&#924;&#924;&#913;&#932;&#927;&#931;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ΙΝ1_ΑΔΙΑΘ.ΥΠΟΛΟΙΠΑ"/>
      <sheetName val="100_ΕΡΓΑ_ΠΡΟΣ_ΑΠΟΠΛΗΡΩΜΗ"/>
      <sheetName val="ΠΙΝ 2 ΣΑΕΠ_067 &amp; 0672"/>
      <sheetName val="ΠΙΝ 3 ΣΑΕΠ 0678 &amp; ΣΑΝΑ 0288"/>
      <sheetName val="ΠΙΝ 4 ΥΠΟΛΟΓΟΣ ΠΤΑ"/>
      <sheetName val="ΠΙΝ 5 ΧΡΗΜΑΤΟΔΟΤΗΣΗ ΤΡΙΤΟΥΣ"/>
      <sheetName val="ΠΙΝ 6 ΙΔΙΩΤΙΚΕΣ ΕΠΕΝΔΥΣΕΙΣ"/>
      <sheetName val="ΣΥΓΚΕΝΤΡΩΤΙΚΟΣ"/>
      <sheetName val="ΣΥΓΚΕΝΤΡΩΤΙΚΟΣ (2)"/>
      <sheetName val="ΣΥΓΚΕΝΤΡΩΤΙΚΟΣ (3)"/>
      <sheetName val="ΕΡΓΑ_072"/>
      <sheetName val="ΠΡΟΣ ΔΙΑΓΡΑΦΗ ΚΑΤΑΡΤΙΣΗ"/>
      <sheetName val="ΠΡΟΣ ΔΙΑΓΡΑΦΗ 1Η ΤΡΟΠ"/>
    </sheetNames>
    <sheetDataSet>
      <sheetData sheetId="0" refreshError="1">
        <row r="102">
          <cell r="E102">
            <v>12943601.059999999</v>
          </cell>
          <cell r="H102" t="e">
            <v>#REF!</v>
          </cell>
          <cell r="I102" t="e">
            <v>#REF!</v>
          </cell>
          <cell r="J102" t="e">
            <v>#REF!</v>
          </cell>
          <cell r="K102" t="e">
            <v>#REF!</v>
          </cell>
          <cell r="L102" t="e">
            <v>#REF!</v>
          </cell>
          <cell r="M102" t="e">
            <v>#REF!</v>
          </cell>
          <cell r="N102" t="e">
            <v>#REF!</v>
          </cell>
          <cell r="O102" t="e">
            <v>#REF!</v>
          </cell>
          <cell r="P102" t="e">
            <v>#REF!</v>
          </cell>
          <cell r="Q102">
            <v>2886320.52</v>
          </cell>
          <cell r="S102">
            <v>161044.63</v>
          </cell>
          <cell r="T102">
            <v>310721.13</v>
          </cell>
          <cell r="U102">
            <v>0</v>
          </cell>
          <cell r="W102">
            <v>354034.3</v>
          </cell>
          <cell r="X102">
            <v>73812.789999999994</v>
          </cell>
        </row>
      </sheetData>
      <sheetData sheetId="1" refreshError="1"/>
      <sheetData sheetId="2" refreshError="1">
        <row r="40">
          <cell r="E40">
            <v>16644063.510000002</v>
          </cell>
          <cell r="Q40">
            <v>3139514.4800000004</v>
          </cell>
          <cell r="S40">
            <v>150822.72</v>
          </cell>
          <cell r="T40">
            <v>217472.2</v>
          </cell>
          <cell r="U40">
            <v>0</v>
          </cell>
          <cell r="W40">
            <v>377454</v>
          </cell>
          <cell r="X40">
            <v>746854.55</v>
          </cell>
        </row>
      </sheetData>
      <sheetData sheetId="3" refreshError="1"/>
      <sheetData sheetId="4" refreshError="1"/>
      <sheetData sheetId="5" refreshError="1">
        <row r="14">
          <cell r="D14">
            <v>2703564.91</v>
          </cell>
          <cell r="P14">
            <v>568108.89</v>
          </cell>
          <cell r="Q14">
            <v>2120150.5300000003</v>
          </cell>
          <cell r="R14">
            <v>61111.96</v>
          </cell>
          <cell r="S14">
            <v>8382.4</v>
          </cell>
          <cell r="T14">
            <v>0</v>
          </cell>
          <cell r="V14">
            <v>0</v>
          </cell>
          <cell r="W14">
            <v>77762.25</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2"/>
  <sheetViews>
    <sheetView zoomScaleNormal="100" zoomScaleSheetLayoutView="80" workbookViewId="0">
      <pane ySplit="5" topLeftCell="A92" activePane="bottomLeft" state="frozen"/>
      <selection pane="bottomLeft" activeCell="A97" sqref="A97:XFD107"/>
    </sheetView>
  </sheetViews>
  <sheetFormatPr defaultRowHeight="15"/>
  <cols>
    <col min="1" max="1" width="5.85546875" style="97" customWidth="1"/>
    <col min="2" max="2" width="22.42578125" style="97" customWidth="1"/>
    <col min="3" max="4" width="12.140625" style="301" hidden="1" customWidth="1"/>
    <col min="5" max="5" width="16" style="156" customWidth="1"/>
    <col min="6" max="6" width="13.28515625" style="157" customWidth="1"/>
    <col min="7" max="7" width="13.7109375" style="97" customWidth="1"/>
    <col min="8" max="8" width="15.42578125" style="97" customWidth="1"/>
    <col min="9" max="9" width="15.28515625" style="97" customWidth="1"/>
    <col min="10" max="10" width="16" style="97" hidden="1" customWidth="1"/>
    <col min="11" max="11" width="16.42578125" style="97" hidden="1" customWidth="1"/>
    <col min="12" max="12" width="15.5703125" style="97" hidden="1" customWidth="1"/>
    <col min="13" max="13" width="15.85546875" style="97" hidden="1" customWidth="1"/>
    <col min="14" max="14" width="16.5703125" style="97" hidden="1" customWidth="1"/>
    <col min="15" max="15" width="19.140625" style="97" hidden="1" customWidth="1"/>
    <col min="16" max="16" width="18.7109375" style="97" hidden="1" customWidth="1"/>
    <col min="17" max="18" width="16" style="97" hidden="1" customWidth="1"/>
    <col min="19" max="19" width="19.5703125" style="97" hidden="1" customWidth="1"/>
    <col min="20" max="20" width="16.42578125" style="97" hidden="1" customWidth="1"/>
    <col min="21" max="21" width="18.85546875" style="97" hidden="1" customWidth="1"/>
    <col min="22" max="22" width="25.140625" style="97" hidden="1" customWidth="1"/>
    <col min="23" max="23" width="23.140625" style="97" hidden="1" customWidth="1"/>
    <col min="24" max="24" width="27.85546875" style="97" hidden="1" customWidth="1"/>
    <col min="25" max="25" width="25.42578125" style="96" hidden="1" customWidth="1"/>
    <col min="26" max="26" width="25.42578125" style="97" hidden="1" customWidth="1"/>
    <col min="27" max="27" width="23.42578125" style="97" hidden="1" customWidth="1"/>
    <col min="28" max="28" width="13.7109375" style="97" hidden="1" customWidth="1"/>
    <col min="29" max="29" width="17.42578125" style="97" hidden="1" customWidth="1"/>
    <col min="30" max="31" width="14.7109375" style="97" hidden="1" customWidth="1"/>
    <col min="32" max="36" width="17.7109375" style="97" hidden="1" customWidth="1"/>
    <col min="37" max="37" width="17.7109375" style="97" customWidth="1"/>
    <col min="38" max="40" width="17.7109375" style="97" hidden="1" customWidth="1"/>
    <col min="41" max="41" width="17.7109375" style="97" customWidth="1"/>
    <col min="42" max="42" width="14.7109375" style="97" customWidth="1"/>
    <col min="43" max="43" width="16.5703125" style="97" hidden="1" customWidth="1"/>
    <col min="44" max="44" width="20.42578125" style="97" customWidth="1"/>
    <col min="45" max="45" width="15.5703125" style="304" hidden="1" customWidth="1"/>
    <col min="46" max="47" width="13.42578125" style="347" hidden="1" customWidth="1"/>
    <col min="48" max="48" width="9.140625" style="15" hidden="1" customWidth="1"/>
    <col min="49" max="51" width="13.42578125" style="347" hidden="1" customWidth="1"/>
    <col min="52" max="52" width="9.7109375" style="15" bestFit="1" customWidth="1"/>
    <col min="53" max="53" width="13.42578125" style="347" bestFit="1" customWidth="1"/>
    <col min="54" max="16384" width="9.140625" style="15"/>
  </cols>
  <sheetData>
    <row r="1" spans="1:53" ht="15" customHeight="1">
      <c r="A1" s="511" t="s">
        <v>71</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row>
    <row r="2" spans="1:53" ht="15.75" customHeight="1">
      <c r="A2" s="512"/>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512"/>
      <c r="AO2" s="512"/>
      <c r="AP2" s="512"/>
      <c r="AQ2" s="512"/>
      <c r="AR2" s="512"/>
    </row>
    <row r="3" spans="1:53" s="233" customFormat="1" ht="15.75" customHeight="1">
      <c r="A3" s="116"/>
      <c r="B3" s="116"/>
      <c r="C3" s="298"/>
      <c r="D3" s="298"/>
      <c r="E3" s="116"/>
      <c r="F3" s="116"/>
      <c r="G3" s="116"/>
      <c r="H3" s="116"/>
      <c r="I3" s="116"/>
      <c r="J3" s="116"/>
      <c r="K3" s="116"/>
      <c r="L3" s="116"/>
      <c r="M3" s="116"/>
      <c r="N3" s="116"/>
      <c r="O3" s="116"/>
      <c r="P3" s="116"/>
      <c r="Q3" s="116"/>
      <c r="R3" s="116"/>
      <c r="S3" s="116"/>
      <c r="T3" s="116"/>
      <c r="U3" s="116"/>
      <c r="V3" s="116"/>
      <c r="W3" s="116"/>
      <c r="X3" s="116"/>
      <c r="Y3" s="221"/>
      <c r="Z3" s="116"/>
      <c r="AA3" s="116"/>
      <c r="AB3" s="377"/>
      <c r="AC3" s="116"/>
      <c r="AD3" s="116"/>
      <c r="AE3" s="116"/>
      <c r="AF3" s="296"/>
      <c r="AG3" s="412"/>
      <c r="AH3" s="412"/>
      <c r="AI3" s="412"/>
      <c r="AJ3" s="412"/>
      <c r="AK3" s="480"/>
      <c r="AL3" s="412"/>
      <c r="AM3" s="412"/>
      <c r="AN3" s="412"/>
      <c r="AO3" s="412"/>
      <c r="AP3" s="116"/>
      <c r="AQ3" s="359"/>
      <c r="AR3" s="116"/>
      <c r="AS3" s="305"/>
      <c r="AT3" s="348"/>
      <c r="AU3" s="348"/>
      <c r="AW3" s="348"/>
      <c r="AX3" s="348"/>
      <c r="AY3" s="348"/>
      <c r="BA3" s="348"/>
    </row>
    <row r="4" spans="1:53" s="1" customFormat="1" ht="63" customHeight="1">
      <c r="A4" s="117" t="s">
        <v>0</v>
      </c>
      <c r="B4" s="118" t="s">
        <v>1</v>
      </c>
      <c r="C4" s="118" t="s">
        <v>407</v>
      </c>
      <c r="D4" s="118" t="s">
        <v>579</v>
      </c>
      <c r="E4" s="118" t="s">
        <v>114</v>
      </c>
      <c r="F4" s="119" t="s">
        <v>94</v>
      </c>
      <c r="G4" s="120" t="s">
        <v>25</v>
      </c>
      <c r="H4" s="79" t="s">
        <v>2</v>
      </c>
      <c r="I4" s="106" t="s">
        <v>26</v>
      </c>
      <c r="J4" s="79" t="s">
        <v>138</v>
      </c>
      <c r="K4" s="121" t="s">
        <v>139</v>
      </c>
      <c r="L4" s="121" t="s">
        <v>180</v>
      </c>
      <c r="M4" s="121" t="s">
        <v>158</v>
      </c>
      <c r="N4" s="121" t="s">
        <v>159</v>
      </c>
      <c r="O4" s="121" t="s">
        <v>160</v>
      </c>
      <c r="P4" s="121" t="s">
        <v>230</v>
      </c>
      <c r="Q4" s="121" t="s">
        <v>172</v>
      </c>
      <c r="R4" s="121" t="s">
        <v>215</v>
      </c>
      <c r="S4" s="121" t="s">
        <v>244</v>
      </c>
      <c r="T4" s="121" t="s">
        <v>216</v>
      </c>
      <c r="U4" s="121" t="s">
        <v>291</v>
      </c>
      <c r="V4" s="121" t="s">
        <v>158</v>
      </c>
      <c r="W4" s="121" t="s">
        <v>159</v>
      </c>
      <c r="X4" s="121" t="s">
        <v>160</v>
      </c>
      <c r="Y4" s="121" t="s">
        <v>292</v>
      </c>
      <c r="Z4" s="121" t="s">
        <v>354</v>
      </c>
      <c r="AA4" s="121" t="s">
        <v>290</v>
      </c>
      <c r="AB4" s="79" t="s">
        <v>406</v>
      </c>
      <c r="AC4" s="121" t="s">
        <v>496</v>
      </c>
      <c r="AD4" s="121" t="s">
        <v>468</v>
      </c>
      <c r="AE4" s="79" t="s">
        <v>217</v>
      </c>
      <c r="AF4" s="79" t="s">
        <v>419</v>
      </c>
      <c r="AG4" s="79" t="s">
        <v>580</v>
      </c>
      <c r="AH4" s="79" t="s">
        <v>581</v>
      </c>
      <c r="AI4" s="79" t="s">
        <v>159</v>
      </c>
      <c r="AJ4" s="79" t="s">
        <v>160</v>
      </c>
      <c r="AK4" s="106" t="s">
        <v>591</v>
      </c>
      <c r="AL4" s="106" t="s">
        <v>582</v>
      </c>
      <c r="AM4" s="106" t="s">
        <v>583</v>
      </c>
      <c r="AN4" s="106" t="s">
        <v>584</v>
      </c>
      <c r="AO4" s="106" t="s">
        <v>677</v>
      </c>
      <c r="AP4" s="106" t="s">
        <v>585</v>
      </c>
      <c r="AQ4" s="79" t="s">
        <v>467</v>
      </c>
      <c r="AR4" s="315" t="s">
        <v>3</v>
      </c>
      <c r="AS4" s="315" t="s">
        <v>412</v>
      </c>
      <c r="AT4" s="315" t="s">
        <v>675</v>
      </c>
      <c r="AU4" s="315" t="s">
        <v>676</v>
      </c>
      <c r="AW4" s="315" t="s">
        <v>703</v>
      </c>
      <c r="AX4" s="347"/>
      <c r="AY4" s="349"/>
      <c r="BA4" s="349"/>
    </row>
    <row r="5" spans="1:53" s="60" customFormat="1" ht="23.25" customHeight="1">
      <c r="A5" s="56" t="s">
        <v>161</v>
      </c>
      <c r="B5" s="57" t="s">
        <v>162</v>
      </c>
      <c r="C5" s="57" t="s">
        <v>163</v>
      </c>
      <c r="D5" s="57"/>
      <c r="E5" s="80" t="s">
        <v>163</v>
      </c>
      <c r="F5" s="58" t="s">
        <v>164</v>
      </c>
      <c r="G5" s="58" t="s">
        <v>165</v>
      </c>
      <c r="H5" s="59" t="s">
        <v>166</v>
      </c>
      <c r="I5" s="58" t="s">
        <v>167</v>
      </c>
      <c r="J5" s="206" t="s">
        <v>169</v>
      </c>
      <c r="K5" s="206">
        <v>10</v>
      </c>
      <c r="L5" s="206">
        <v>11</v>
      </c>
      <c r="M5" s="206">
        <v>12</v>
      </c>
      <c r="N5" s="58" t="s">
        <v>170</v>
      </c>
      <c r="O5" s="58" t="s">
        <v>171</v>
      </c>
      <c r="P5" s="58" t="s">
        <v>175</v>
      </c>
      <c r="Q5" s="58" t="s">
        <v>175</v>
      </c>
      <c r="R5" s="58" t="s">
        <v>168</v>
      </c>
      <c r="S5" s="58" t="s">
        <v>245</v>
      </c>
      <c r="T5" s="206">
        <v>10</v>
      </c>
      <c r="U5" s="206">
        <v>11</v>
      </c>
      <c r="V5" s="206">
        <v>12</v>
      </c>
      <c r="W5" s="58" t="s">
        <v>296</v>
      </c>
      <c r="X5" s="222" t="s">
        <v>171</v>
      </c>
      <c r="Y5" s="58"/>
      <c r="Z5" s="58" t="s">
        <v>293</v>
      </c>
      <c r="AA5" s="58" t="s">
        <v>168</v>
      </c>
      <c r="AB5" s="98" t="s">
        <v>168</v>
      </c>
      <c r="AC5" s="58" t="s">
        <v>168</v>
      </c>
      <c r="AD5" s="58" t="s">
        <v>245</v>
      </c>
      <c r="AE5" s="98" t="s">
        <v>294</v>
      </c>
      <c r="AF5" s="98" t="s">
        <v>176</v>
      </c>
      <c r="AG5" s="98" t="s">
        <v>176</v>
      </c>
      <c r="AH5" s="98" t="s">
        <v>177</v>
      </c>
      <c r="AI5" s="98" t="s">
        <v>325</v>
      </c>
      <c r="AJ5" s="98" t="s">
        <v>296</v>
      </c>
      <c r="AK5" s="98" t="s">
        <v>168</v>
      </c>
      <c r="AL5" s="98" t="s">
        <v>171</v>
      </c>
      <c r="AM5" s="98" t="s">
        <v>293</v>
      </c>
      <c r="AN5" s="98" t="s">
        <v>497</v>
      </c>
      <c r="AO5" s="98" t="s">
        <v>245</v>
      </c>
      <c r="AP5" s="98" t="s">
        <v>176</v>
      </c>
      <c r="AQ5" s="98"/>
      <c r="AR5" s="57" t="s">
        <v>177</v>
      </c>
      <c r="AS5" s="306"/>
      <c r="AT5" s="350"/>
      <c r="AU5" s="350"/>
      <c r="AW5" s="350"/>
      <c r="AX5" s="350"/>
      <c r="AY5" s="350"/>
      <c r="BA5" s="350"/>
    </row>
    <row r="6" spans="1:53" ht="45.75" customHeight="1">
      <c r="A6" s="13">
        <v>1</v>
      </c>
      <c r="B6" s="2" t="s">
        <v>4</v>
      </c>
      <c r="C6" s="85">
        <v>2011</v>
      </c>
      <c r="D6" s="413">
        <v>2011</v>
      </c>
      <c r="E6" s="88" t="s">
        <v>515</v>
      </c>
      <c r="F6" s="81" t="s">
        <v>98</v>
      </c>
      <c r="G6" s="3">
        <v>35650.1</v>
      </c>
      <c r="H6" s="4">
        <v>0</v>
      </c>
      <c r="I6" s="3">
        <v>35650.1</v>
      </c>
      <c r="J6" s="5">
        <v>0</v>
      </c>
      <c r="K6" s="5">
        <f t="shared" ref="K6:K8" si="0">I6-J6</f>
        <v>35650.1</v>
      </c>
      <c r="L6" s="5">
        <v>0</v>
      </c>
      <c r="M6" s="5">
        <v>0</v>
      </c>
      <c r="N6" s="5">
        <v>0</v>
      </c>
      <c r="O6" s="5">
        <f t="shared" ref="O6:O37" si="1">SUM(L6:N6)</f>
        <v>0</v>
      </c>
      <c r="P6" s="5">
        <v>0</v>
      </c>
      <c r="Q6" s="5">
        <f t="shared" ref="Q6:Q37" si="2">O6+P6</f>
        <v>0</v>
      </c>
      <c r="R6" s="5">
        <v>0</v>
      </c>
      <c r="S6" s="5">
        <f t="shared" ref="S6:S7" si="3">J6+R6</f>
        <v>0</v>
      </c>
      <c r="T6" s="5">
        <f t="shared" ref="T6:T47" si="4">I6-S6</f>
        <v>35650.1</v>
      </c>
      <c r="U6" s="5">
        <v>0</v>
      </c>
      <c r="V6" s="5">
        <v>0</v>
      </c>
      <c r="W6" s="5">
        <v>0</v>
      </c>
      <c r="X6" s="5">
        <f t="shared" ref="X6:X47" si="5">SUM(U6:W6)</f>
        <v>0</v>
      </c>
      <c r="Y6" s="5">
        <v>0</v>
      </c>
      <c r="Z6" s="5">
        <v>0</v>
      </c>
      <c r="AA6" s="5">
        <f t="shared" ref="AA6:AA47" si="6">SUM(X6+Y6)</f>
        <v>0</v>
      </c>
      <c r="AB6" s="99">
        <v>0</v>
      </c>
      <c r="AC6" s="5">
        <f t="shared" ref="AC6:AC11" si="7">S6+U6+Z6+AB6</f>
        <v>0</v>
      </c>
      <c r="AD6" s="5">
        <f t="shared" ref="AD6:AD28" si="8">SUM(I6-AC6)</f>
        <v>35650.1</v>
      </c>
      <c r="AE6" s="99">
        <v>35650.1</v>
      </c>
      <c r="AF6" s="99">
        <v>5000</v>
      </c>
      <c r="AG6" s="99">
        <v>0</v>
      </c>
      <c r="AH6" s="99">
        <v>0</v>
      </c>
      <c r="AI6" s="99">
        <v>0</v>
      </c>
      <c r="AJ6" s="99">
        <f t="shared" ref="AJ6:AJ12" si="9">AG6+AH6+AI6</f>
        <v>0</v>
      </c>
      <c r="AK6" s="99">
        <f>AC6+AU6</f>
        <v>0</v>
      </c>
      <c r="AL6" s="99">
        <v>0</v>
      </c>
      <c r="AM6" s="99">
        <f t="shared" ref="AM6:AM12" si="10">AJ6+AL6</f>
        <v>0</v>
      </c>
      <c r="AN6" s="99">
        <f t="shared" ref="AN6:AN12" si="11">AC6+AM6</f>
        <v>0</v>
      </c>
      <c r="AO6" s="99">
        <f>I6-AK6</f>
        <v>35650.1</v>
      </c>
      <c r="AP6" s="99">
        <v>1000</v>
      </c>
      <c r="AQ6" s="99" t="s">
        <v>493</v>
      </c>
      <c r="AR6" s="303" t="s">
        <v>238</v>
      </c>
      <c r="AS6" s="306"/>
      <c r="AT6" s="347">
        <v>0</v>
      </c>
      <c r="AU6" s="347">
        <f>AG6+AT6</f>
        <v>0</v>
      </c>
      <c r="AW6" s="347">
        <v>0</v>
      </c>
    </row>
    <row r="7" spans="1:53" ht="45.75" customHeight="1">
      <c r="A7" s="13">
        <v>2</v>
      </c>
      <c r="B7" s="6" t="s">
        <v>5</v>
      </c>
      <c r="C7" s="86">
        <v>2013</v>
      </c>
      <c r="D7" s="86">
        <v>2013</v>
      </c>
      <c r="E7" s="86"/>
      <c r="F7" s="82" t="s">
        <v>101</v>
      </c>
      <c r="G7" s="3">
        <v>100000</v>
      </c>
      <c r="H7" s="4">
        <v>0</v>
      </c>
      <c r="I7" s="3">
        <v>100000</v>
      </c>
      <c r="J7" s="5">
        <v>0</v>
      </c>
      <c r="K7" s="5">
        <f t="shared" si="0"/>
        <v>100000</v>
      </c>
      <c r="L7" s="5">
        <v>0</v>
      </c>
      <c r="M7" s="5">
        <v>0</v>
      </c>
      <c r="N7" s="5">
        <v>0</v>
      </c>
      <c r="O7" s="5">
        <f t="shared" si="1"/>
        <v>0</v>
      </c>
      <c r="P7" s="5">
        <v>0</v>
      </c>
      <c r="Q7" s="5">
        <f t="shared" si="2"/>
        <v>0</v>
      </c>
      <c r="R7" s="5">
        <v>0</v>
      </c>
      <c r="S7" s="5">
        <f t="shared" si="3"/>
        <v>0</v>
      </c>
      <c r="T7" s="5">
        <f t="shared" si="4"/>
        <v>100000</v>
      </c>
      <c r="U7" s="5">
        <v>0</v>
      </c>
      <c r="V7" s="5">
        <v>0</v>
      </c>
      <c r="W7" s="5">
        <v>0</v>
      </c>
      <c r="X7" s="5">
        <f t="shared" si="5"/>
        <v>0</v>
      </c>
      <c r="Y7" s="5">
        <v>0</v>
      </c>
      <c r="Z7" s="5">
        <v>0</v>
      </c>
      <c r="AA7" s="5">
        <f t="shared" si="6"/>
        <v>0</v>
      </c>
      <c r="AB7" s="99">
        <v>0</v>
      </c>
      <c r="AC7" s="5">
        <f t="shared" si="7"/>
        <v>0</v>
      </c>
      <c r="AD7" s="5">
        <f t="shared" si="8"/>
        <v>100000</v>
      </c>
      <c r="AE7" s="99">
        <v>250000</v>
      </c>
      <c r="AF7" s="99">
        <v>140000</v>
      </c>
      <c r="AG7" s="99">
        <v>0</v>
      </c>
      <c r="AH7" s="99">
        <v>0</v>
      </c>
      <c r="AI7" s="99">
        <v>0</v>
      </c>
      <c r="AJ7" s="99">
        <f t="shared" si="9"/>
        <v>0</v>
      </c>
      <c r="AK7" s="99">
        <f t="shared" ref="AK7:AK70" si="12">AC7+AU7</f>
        <v>0</v>
      </c>
      <c r="AL7" s="99">
        <v>0</v>
      </c>
      <c r="AM7" s="99">
        <f t="shared" si="10"/>
        <v>0</v>
      </c>
      <c r="AN7" s="99">
        <f t="shared" si="11"/>
        <v>0</v>
      </c>
      <c r="AO7" s="99">
        <f t="shared" ref="AO7:AO70" si="13">I7-AK7</f>
        <v>100000</v>
      </c>
      <c r="AP7" s="99">
        <v>100000</v>
      </c>
      <c r="AQ7" s="99" t="s">
        <v>493</v>
      </c>
      <c r="AR7" s="303" t="s">
        <v>315</v>
      </c>
      <c r="AS7" s="306"/>
      <c r="AT7" s="347">
        <v>0</v>
      </c>
      <c r="AU7" s="347">
        <f t="shared" ref="AU7:AU70" si="14">AG7+AT7</f>
        <v>0</v>
      </c>
      <c r="AW7" s="347">
        <v>0</v>
      </c>
    </row>
    <row r="8" spans="1:53" s="93" customFormat="1" ht="27.75" customHeight="1">
      <c r="A8" s="14">
        <v>3</v>
      </c>
      <c r="B8" s="7" t="s">
        <v>7</v>
      </c>
      <c r="C8" s="87">
        <v>2013</v>
      </c>
      <c r="D8" s="87">
        <v>2013</v>
      </c>
      <c r="E8" s="87"/>
      <c r="F8" s="83" t="s">
        <v>101</v>
      </c>
      <c r="G8" s="8">
        <v>130000</v>
      </c>
      <c r="H8" s="8">
        <v>36000</v>
      </c>
      <c r="I8" s="8">
        <v>70000</v>
      </c>
      <c r="J8" s="8">
        <v>0</v>
      </c>
      <c r="K8" s="8">
        <f t="shared" si="0"/>
        <v>70000</v>
      </c>
      <c r="L8" s="8">
        <v>0</v>
      </c>
      <c r="M8" s="8">
        <v>0</v>
      </c>
      <c r="N8" s="8">
        <v>0</v>
      </c>
      <c r="O8" s="10">
        <f t="shared" si="1"/>
        <v>0</v>
      </c>
      <c r="P8" s="8">
        <v>0</v>
      </c>
      <c r="Q8" s="10">
        <f t="shared" si="2"/>
        <v>0</v>
      </c>
      <c r="R8" s="10">
        <v>30000</v>
      </c>
      <c r="S8" s="10">
        <f>J8+R8</f>
        <v>30000</v>
      </c>
      <c r="T8" s="10">
        <f t="shared" si="4"/>
        <v>40000</v>
      </c>
      <c r="U8" s="10">
        <v>0</v>
      </c>
      <c r="V8" s="10">
        <v>0</v>
      </c>
      <c r="W8" s="10">
        <v>0</v>
      </c>
      <c r="X8" s="10">
        <f t="shared" si="5"/>
        <v>0</v>
      </c>
      <c r="Y8" s="10">
        <v>0</v>
      </c>
      <c r="Z8" s="10">
        <v>0</v>
      </c>
      <c r="AA8" s="10">
        <f t="shared" si="6"/>
        <v>0</v>
      </c>
      <c r="AB8" s="384">
        <v>0</v>
      </c>
      <c r="AC8" s="10">
        <f t="shared" si="7"/>
        <v>30000</v>
      </c>
      <c r="AD8" s="10">
        <f t="shared" si="8"/>
        <v>40000</v>
      </c>
      <c r="AE8" s="8">
        <v>140000</v>
      </c>
      <c r="AF8" s="385">
        <v>30000</v>
      </c>
      <c r="AG8" s="385">
        <v>0</v>
      </c>
      <c r="AH8" s="385">
        <v>0</v>
      </c>
      <c r="AI8" s="385">
        <v>0</v>
      </c>
      <c r="AJ8" s="129">
        <f t="shared" si="9"/>
        <v>0</v>
      </c>
      <c r="AK8" s="129">
        <f t="shared" si="12"/>
        <v>30000</v>
      </c>
      <c r="AL8" s="385">
        <f>SUM(AL9:AL10)</f>
        <v>0</v>
      </c>
      <c r="AM8" s="129">
        <f t="shared" si="10"/>
        <v>0</v>
      </c>
      <c r="AN8" s="129">
        <f t="shared" si="11"/>
        <v>30000</v>
      </c>
      <c r="AO8" s="129">
        <f t="shared" si="13"/>
        <v>40000</v>
      </c>
      <c r="AP8" s="385">
        <f>AO8</f>
        <v>40000</v>
      </c>
      <c r="AQ8" s="398" t="s">
        <v>495</v>
      </c>
      <c r="AR8" s="325" t="s">
        <v>315</v>
      </c>
      <c r="AS8" s="307"/>
      <c r="AT8" s="347">
        <v>0</v>
      </c>
      <c r="AU8" s="347">
        <f t="shared" si="14"/>
        <v>0</v>
      </c>
      <c r="AW8" s="347">
        <v>0</v>
      </c>
      <c r="AX8" s="352"/>
      <c r="AY8" s="352"/>
      <c r="BA8" s="352"/>
    </row>
    <row r="9" spans="1:53" s="48" customFormat="1" ht="41.25" customHeight="1">
      <c r="A9" s="13">
        <v>3.1</v>
      </c>
      <c r="B9" s="6" t="s">
        <v>500</v>
      </c>
      <c r="C9" s="86"/>
      <c r="D9" s="86">
        <v>2018</v>
      </c>
      <c r="E9" s="86" t="s">
        <v>586</v>
      </c>
      <c r="F9" s="82" t="s">
        <v>101</v>
      </c>
      <c r="G9" s="3">
        <v>6000</v>
      </c>
      <c r="H9" s="3">
        <v>0</v>
      </c>
      <c r="I9" s="3">
        <v>6000</v>
      </c>
      <c r="J9" s="3"/>
      <c r="K9" s="3"/>
      <c r="L9" s="3"/>
      <c r="M9" s="3"/>
      <c r="N9" s="3"/>
      <c r="O9" s="5"/>
      <c r="P9" s="3"/>
      <c r="Q9" s="5"/>
      <c r="R9" s="5"/>
      <c r="S9" s="5"/>
      <c r="T9" s="5"/>
      <c r="U9" s="5"/>
      <c r="V9" s="5"/>
      <c r="W9" s="5"/>
      <c r="X9" s="5"/>
      <c r="Y9" s="5"/>
      <c r="Z9" s="5"/>
      <c r="AA9" s="5"/>
      <c r="AB9" s="297">
        <v>0</v>
      </c>
      <c r="AC9" s="5">
        <f t="shared" si="7"/>
        <v>0</v>
      </c>
      <c r="AD9" s="5">
        <f>I9-AC9</f>
        <v>6000</v>
      </c>
      <c r="AE9" s="297"/>
      <c r="AF9" s="234"/>
      <c r="AG9" s="234">
        <v>0</v>
      </c>
      <c r="AH9" s="234">
        <v>0</v>
      </c>
      <c r="AI9" s="234">
        <v>0</v>
      </c>
      <c r="AJ9" s="99">
        <f t="shared" si="9"/>
        <v>0</v>
      </c>
      <c r="AK9" s="99">
        <f t="shared" si="12"/>
        <v>0</v>
      </c>
      <c r="AL9" s="234">
        <v>0</v>
      </c>
      <c r="AM9" s="99">
        <f t="shared" si="10"/>
        <v>0</v>
      </c>
      <c r="AN9" s="99">
        <f t="shared" si="11"/>
        <v>0</v>
      </c>
      <c r="AO9" s="99">
        <f t="shared" si="13"/>
        <v>6000</v>
      </c>
      <c r="AP9" s="234">
        <v>6000</v>
      </c>
      <c r="AQ9" s="378"/>
      <c r="AR9" s="303" t="s">
        <v>508</v>
      </c>
      <c r="AS9" s="306"/>
      <c r="AT9" s="347">
        <v>0</v>
      </c>
      <c r="AU9" s="347">
        <f t="shared" si="14"/>
        <v>0</v>
      </c>
      <c r="AW9" s="347">
        <v>0</v>
      </c>
      <c r="AX9" s="351"/>
      <c r="AY9" s="351"/>
      <c r="BA9" s="351"/>
    </row>
    <row r="10" spans="1:53" s="48" customFormat="1" ht="36" customHeight="1">
      <c r="A10" s="13">
        <v>3.2</v>
      </c>
      <c r="B10" s="6" t="s">
        <v>501</v>
      </c>
      <c r="C10" s="86">
        <v>2013</v>
      </c>
      <c r="D10" s="86">
        <v>2013</v>
      </c>
      <c r="E10" s="86"/>
      <c r="F10" s="82" t="s">
        <v>101</v>
      </c>
      <c r="G10" s="3">
        <v>94000</v>
      </c>
      <c r="H10" s="3">
        <v>0</v>
      </c>
      <c r="I10" s="3">
        <v>34000</v>
      </c>
      <c r="J10" s="3">
        <v>0</v>
      </c>
      <c r="K10" s="3">
        <f t="shared" ref="K10" si="15">I10-J10</f>
        <v>34000</v>
      </c>
      <c r="L10" s="3">
        <v>0</v>
      </c>
      <c r="M10" s="3">
        <v>0</v>
      </c>
      <c r="N10" s="3">
        <v>0</v>
      </c>
      <c r="O10" s="5">
        <f t="shared" ref="O10" si="16">SUM(L10:N10)</f>
        <v>0</v>
      </c>
      <c r="P10" s="3">
        <v>0</v>
      </c>
      <c r="Q10" s="5">
        <f t="shared" ref="Q10" si="17">O10+P10</f>
        <v>0</v>
      </c>
      <c r="R10" s="5">
        <v>30000</v>
      </c>
      <c r="S10" s="5">
        <f>J10+R10</f>
        <v>30000</v>
      </c>
      <c r="T10" s="5">
        <f t="shared" ref="T10" si="18">I10-S10</f>
        <v>4000</v>
      </c>
      <c r="U10" s="5">
        <v>0</v>
      </c>
      <c r="V10" s="5">
        <v>0</v>
      </c>
      <c r="W10" s="5">
        <v>0</v>
      </c>
      <c r="X10" s="5">
        <f t="shared" ref="X10" si="19">SUM(U10:W10)</f>
        <v>0</v>
      </c>
      <c r="Y10" s="5">
        <v>0</v>
      </c>
      <c r="Z10" s="5">
        <v>0</v>
      </c>
      <c r="AA10" s="5">
        <f t="shared" ref="AA10" si="20">SUM(X10+Y10)</f>
        <v>0</v>
      </c>
      <c r="AB10" s="297">
        <v>0</v>
      </c>
      <c r="AC10" s="5">
        <v>0</v>
      </c>
      <c r="AD10" s="5">
        <f t="shared" ref="AD10:AD11" si="21">I10-AC10</f>
        <v>34000</v>
      </c>
      <c r="AE10" s="3">
        <v>140000</v>
      </c>
      <c r="AF10" s="234">
        <v>30000</v>
      </c>
      <c r="AG10" s="234">
        <v>0</v>
      </c>
      <c r="AH10" s="234">
        <v>0</v>
      </c>
      <c r="AI10" s="234">
        <v>0</v>
      </c>
      <c r="AJ10" s="99">
        <f t="shared" si="9"/>
        <v>0</v>
      </c>
      <c r="AK10" s="99">
        <f t="shared" si="12"/>
        <v>0</v>
      </c>
      <c r="AL10" s="99">
        <v>0</v>
      </c>
      <c r="AM10" s="99">
        <f t="shared" si="10"/>
        <v>0</v>
      </c>
      <c r="AN10" s="99">
        <f t="shared" si="11"/>
        <v>0</v>
      </c>
      <c r="AO10" s="99">
        <f t="shared" si="13"/>
        <v>34000</v>
      </c>
      <c r="AP10" s="234">
        <f>AO10</f>
        <v>34000</v>
      </c>
      <c r="AQ10" s="378"/>
      <c r="AR10" s="303" t="s">
        <v>246</v>
      </c>
      <c r="AS10" s="306"/>
      <c r="AT10" s="347">
        <v>0</v>
      </c>
      <c r="AU10" s="347">
        <f t="shared" si="14"/>
        <v>0</v>
      </c>
      <c r="AW10" s="347">
        <v>0</v>
      </c>
      <c r="AX10" s="351"/>
      <c r="AY10" s="351"/>
      <c r="BA10" s="351"/>
    </row>
    <row r="11" spans="1:53" ht="27.75" customHeight="1">
      <c r="A11" s="13">
        <v>4</v>
      </c>
      <c r="B11" s="6" t="s">
        <v>8</v>
      </c>
      <c r="C11" s="86">
        <v>2013</v>
      </c>
      <c r="D11" s="86">
        <v>2013</v>
      </c>
      <c r="E11" s="86"/>
      <c r="F11" s="82" t="s">
        <v>101</v>
      </c>
      <c r="G11" s="3">
        <v>150000</v>
      </c>
      <c r="H11" s="4">
        <v>0</v>
      </c>
      <c r="I11" s="3">
        <v>100000</v>
      </c>
      <c r="J11" s="5">
        <v>0</v>
      </c>
      <c r="K11" s="5">
        <f t="shared" ref="K11:K23" si="22">I11-J11</f>
        <v>100000</v>
      </c>
      <c r="L11" s="5">
        <v>0</v>
      </c>
      <c r="M11" s="5">
        <v>0</v>
      </c>
      <c r="N11" s="5">
        <v>0</v>
      </c>
      <c r="O11" s="5">
        <f t="shared" si="1"/>
        <v>0</v>
      </c>
      <c r="P11" s="5">
        <v>0</v>
      </c>
      <c r="Q11" s="5">
        <f t="shared" si="2"/>
        <v>0</v>
      </c>
      <c r="R11" s="5">
        <v>0</v>
      </c>
      <c r="S11" s="5">
        <f t="shared" ref="S11:S53" si="23">J11+R11</f>
        <v>0</v>
      </c>
      <c r="T11" s="5">
        <f t="shared" si="4"/>
        <v>100000</v>
      </c>
      <c r="U11" s="5">
        <v>0</v>
      </c>
      <c r="V11" s="5">
        <v>0</v>
      </c>
      <c r="W11" s="5">
        <v>0</v>
      </c>
      <c r="X11" s="5">
        <f t="shared" si="5"/>
        <v>0</v>
      </c>
      <c r="Y11" s="5">
        <v>0</v>
      </c>
      <c r="Z11" s="5">
        <v>0</v>
      </c>
      <c r="AA11" s="5">
        <f t="shared" si="6"/>
        <v>0</v>
      </c>
      <c r="AB11" s="99">
        <v>0</v>
      </c>
      <c r="AC11" s="5">
        <f t="shared" si="7"/>
        <v>0</v>
      </c>
      <c r="AD11" s="5">
        <f t="shared" si="21"/>
        <v>100000</v>
      </c>
      <c r="AE11" s="99">
        <v>150000</v>
      </c>
      <c r="AF11" s="99">
        <v>100000</v>
      </c>
      <c r="AG11" s="99">
        <v>0</v>
      </c>
      <c r="AH11" s="99">
        <v>0</v>
      </c>
      <c r="AI11" s="99">
        <v>0</v>
      </c>
      <c r="AJ11" s="99">
        <f t="shared" si="9"/>
        <v>0</v>
      </c>
      <c r="AK11" s="99">
        <f t="shared" si="12"/>
        <v>0</v>
      </c>
      <c r="AL11" s="99">
        <v>0</v>
      </c>
      <c r="AM11" s="99">
        <f t="shared" si="10"/>
        <v>0</v>
      </c>
      <c r="AN11" s="99">
        <f t="shared" si="11"/>
        <v>0</v>
      </c>
      <c r="AO11" s="99">
        <f t="shared" si="13"/>
        <v>100000</v>
      </c>
      <c r="AP11" s="99">
        <v>100000</v>
      </c>
      <c r="AQ11" s="99" t="s">
        <v>493</v>
      </c>
      <c r="AR11" s="303" t="s">
        <v>315</v>
      </c>
      <c r="AS11" s="306"/>
      <c r="AT11" s="347">
        <v>0</v>
      </c>
      <c r="AU11" s="347">
        <f t="shared" si="14"/>
        <v>0</v>
      </c>
      <c r="AW11" s="347">
        <v>0</v>
      </c>
    </row>
    <row r="12" spans="1:53" s="93" customFormat="1" ht="56.25" customHeight="1">
      <c r="A12" s="14">
        <v>5</v>
      </c>
      <c r="B12" s="7" t="s">
        <v>327</v>
      </c>
      <c r="C12" s="87">
        <v>2014</v>
      </c>
      <c r="D12" s="87">
        <v>2014</v>
      </c>
      <c r="E12" s="87" t="s">
        <v>417</v>
      </c>
      <c r="F12" s="83" t="s">
        <v>101</v>
      </c>
      <c r="G12" s="8">
        <v>100000</v>
      </c>
      <c r="H12" s="9">
        <v>2403.88</v>
      </c>
      <c r="I12" s="8">
        <v>100000</v>
      </c>
      <c r="J12" s="10">
        <v>0</v>
      </c>
      <c r="K12" s="10">
        <f t="shared" si="22"/>
        <v>100000</v>
      </c>
      <c r="L12" s="10">
        <v>0</v>
      </c>
      <c r="M12" s="10">
        <v>0</v>
      </c>
      <c r="N12" s="10">
        <v>0</v>
      </c>
      <c r="O12" s="10">
        <f t="shared" si="1"/>
        <v>0</v>
      </c>
      <c r="P12" s="10">
        <v>0</v>
      </c>
      <c r="Q12" s="10">
        <f t="shared" si="2"/>
        <v>0</v>
      </c>
      <c r="R12" s="10">
        <v>0</v>
      </c>
      <c r="S12" s="10">
        <f t="shared" si="23"/>
        <v>0</v>
      </c>
      <c r="T12" s="10">
        <f t="shared" si="4"/>
        <v>100000</v>
      </c>
      <c r="U12" s="8">
        <v>0</v>
      </c>
      <c r="V12" s="8">
        <v>0</v>
      </c>
      <c r="W12" s="8">
        <v>0</v>
      </c>
      <c r="X12" s="10">
        <f t="shared" si="5"/>
        <v>0</v>
      </c>
      <c r="Y12" s="8">
        <v>0</v>
      </c>
      <c r="Z12" s="8">
        <v>0</v>
      </c>
      <c r="AA12" s="10">
        <f t="shared" si="6"/>
        <v>0</v>
      </c>
      <c r="AB12" s="129">
        <f>SUM(AB13:AB17)</f>
        <v>0</v>
      </c>
      <c r="AC12" s="10">
        <f>S12+U12+Z12+AB12</f>
        <v>0</v>
      </c>
      <c r="AD12" s="10">
        <f t="shared" si="8"/>
        <v>100000</v>
      </c>
      <c r="AE12" s="129">
        <v>210000</v>
      </c>
      <c r="AF12" s="129">
        <v>100000</v>
      </c>
      <c r="AG12" s="129">
        <v>0</v>
      </c>
      <c r="AH12" s="129">
        <v>0</v>
      </c>
      <c r="AI12" s="129">
        <v>0</v>
      </c>
      <c r="AJ12" s="129">
        <f t="shared" si="9"/>
        <v>0</v>
      </c>
      <c r="AK12" s="129">
        <f t="shared" si="12"/>
        <v>0</v>
      </c>
      <c r="AL12" s="129">
        <v>0</v>
      </c>
      <c r="AM12" s="129">
        <f t="shared" si="10"/>
        <v>0</v>
      </c>
      <c r="AN12" s="129">
        <f t="shared" si="11"/>
        <v>0</v>
      </c>
      <c r="AO12" s="129">
        <f t="shared" si="13"/>
        <v>100000</v>
      </c>
      <c r="AP12" s="129">
        <v>100000</v>
      </c>
      <c r="AQ12" s="129" t="s">
        <v>493</v>
      </c>
      <c r="AR12" s="325" t="s">
        <v>315</v>
      </c>
      <c r="AS12" s="307"/>
      <c r="AT12" s="352">
        <v>0</v>
      </c>
      <c r="AU12" s="352">
        <f t="shared" si="14"/>
        <v>0</v>
      </c>
      <c r="AW12" s="352">
        <v>0</v>
      </c>
      <c r="AX12" s="352"/>
      <c r="AY12" s="352"/>
      <c r="BA12" s="352"/>
    </row>
    <row r="13" spans="1:53" ht="48" customHeight="1">
      <c r="A13" s="13">
        <v>5.0999999999999996</v>
      </c>
      <c r="B13" s="6" t="s">
        <v>328</v>
      </c>
      <c r="C13" s="86">
        <v>2016</v>
      </c>
      <c r="D13" s="88">
        <v>2016</v>
      </c>
      <c r="E13" s="88" t="s">
        <v>515</v>
      </c>
      <c r="F13" s="82" t="s">
        <v>101</v>
      </c>
      <c r="G13" s="3">
        <v>9000</v>
      </c>
      <c r="H13" s="4">
        <v>0</v>
      </c>
      <c r="I13" s="3">
        <v>9000</v>
      </c>
      <c r="J13" s="5"/>
      <c r="K13" s="5"/>
      <c r="L13" s="5"/>
      <c r="M13" s="5"/>
      <c r="N13" s="5"/>
      <c r="O13" s="5"/>
      <c r="P13" s="5"/>
      <c r="Q13" s="5"/>
      <c r="R13" s="5"/>
      <c r="S13" s="5">
        <v>0</v>
      </c>
      <c r="T13" s="5">
        <v>9000</v>
      </c>
      <c r="U13" s="3">
        <v>0</v>
      </c>
      <c r="V13" s="3">
        <v>0</v>
      </c>
      <c r="W13" s="3">
        <v>0</v>
      </c>
      <c r="X13" s="5">
        <f t="shared" si="5"/>
        <v>0</v>
      </c>
      <c r="Y13" s="3">
        <v>0</v>
      </c>
      <c r="Z13" s="3">
        <v>0</v>
      </c>
      <c r="AA13" s="5">
        <f t="shared" si="6"/>
        <v>0</v>
      </c>
      <c r="AB13" s="99">
        <v>0</v>
      </c>
      <c r="AC13" s="5">
        <f>S13+U13+Z13+AB13</f>
        <v>0</v>
      </c>
      <c r="AD13" s="5">
        <f t="shared" si="8"/>
        <v>9000</v>
      </c>
      <c r="AE13" s="99"/>
      <c r="AF13" s="99">
        <v>9000</v>
      </c>
      <c r="AG13" s="99">
        <v>0</v>
      </c>
      <c r="AH13" s="99">
        <v>0</v>
      </c>
      <c r="AI13" s="99">
        <v>0</v>
      </c>
      <c r="AJ13" s="99">
        <f t="shared" ref="AJ13:AJ53" si="24">AG13+AH13+AI13</f>
        <v>0</v>
      </c>
      <c r="AK13" s="99">
        <f t="shared" si="12"/>
        <v>0</v>
      </c>
      <c r="AL13" s="99">
        <v>0</v>
      </c>
      <c r="AM13" s="99">
        <f t="shared" ref="AM13:AM53" si="25">AJ13+AL13</f>
        <v>0</v>
      </c>
      <c r="AN13" s="99">
        <f t="shared" ref="AN13:AN53" si="26">AC13+AM13</f>
        <v>0</v>
      </c>
      <c r="AO13" s="99">
        <f t="shared" si="13"/>
        <v>9000</v>
      </c>
      <c r="AP13" s="99">
        <v>9000</v>
      </c>
      <c r="AQ13" s="99"/>
      <c r="AR13" s="303" t="s">
        <v>512</v>
      </c>
      <c r="AS13" s="306"/>
      <c r="AT13" s="347">
        <v>0</v>
      </c>
      <c r="AU13" s="347">
        <f t="shared" si="14"/>
        <v>0</v>
      </c>
      <c r="AW13" s="347">
        <v>0</v>
      </c>
    </row>
    <row r="14" spans="1:53" ht="62.25" customHeight="1">
      <c r="A14" s="13">
        <v>5.2</v>
      </c>
      <c r="B14" s="6" t="s">
        <v>329</v>
      </c>
      <c r="C14" s="86">
        <v>2016</v>
      </c>
      <c r="D14" s="88">
        <v>2016</v>
      </c>
      <c r="E14" s="88" t="s">
        <v>515</v>
      </c>
      <c r="F14" s="82" t="s">
        <v>101</v>
      </c>
      <c r="G14" s="3">
        <v>9000</v>
      </c>
      <c r="H14" s="4">
        <v>0</v>
      </c>
      <c r="I14" s="3">
        <v>9000</v>
      </c>
      <c r="J14" s="5"/>
      <c r="K14" s="5"/>
      <c r="L14" s="5"/>
      <c r="M14" s="5"/>
      <c r="N14" s="5"/>
      <c r="O14" s="5"/>
      <c r="P14" s="5"/>
      <c r="Q14" s="5"/>
      <c r="R14" s="5"/>
      <c r="S14" s="5">
        <v>0</v>
      </c>
      <c r="T14" s="5">
        <v>9000</v>
      </c>
      <c r="U14" s="3">
        <v>0</v>
      </c>
      <c r="V14" s="3">
        <v>0</v>
      </c>
      <c r="W14" s="3">
        <v>0</v>
      </c>
      <c r="X14" s="5">
        <f t="shared" ref="X14:X16" si="27">SUM(U14:W14)</f>
        <v>0</v>
      </c>
      <c r="Y14" s="3">
        <v>0</v>
      </c>
      <c r="Z14" s="3">
        <v>0</v>
      </c>
      <c r="AA14" s="5">
        <f t="shared" ref="AA14:AA16" si="28">SUM(X14+Y14)</f>
        <v>0</v>
      </c>
      <c r="AB14" s="99">
        <v>0</v>
      </c>
      <c r="AC14" s="5">
        <f>S14+U14+Z14+AB14</f>
        <v>0</v>
      </c>
      <c r="AD14" s="5">
        <f t="shared" ref="AD14:AD16" si="29">SUM(I14-AC14)</f>
        <v>9000</v>
      </c>
      <c r="AE14" s="99"/>
      <c r="AF14" s="99">
        <v>9000</v>
      </c>
      <c r="AG14" s="99">
        <v>0</v>
      </c>
      <c r="AH14" s="99">
        <v>0</v>
      </c>
      <c r="AI14" s="99">
        <v>0</v>
      </c>
      <c r="AJ14" s="99">
        <f t="shared" si="24"/>
        <v>0</v>
      </c>
      <c r="AK14" s="99">
        <f t="shared" si="12"/>
        <v>0</v>
      </c>
      <c r="AL14" s="99">
        <v>0</v>
      </c>
      <c r="AM14" s="99">
        <f t="shared" si="25"/>
        <v>0</v>
      </c>
      <c r="AN14" s="99">
        <f t="shared" si="26"/>
        <v>0</v>
      </c>
      <c r="AO14" s="99">
        <f t="shared" si="13"/>
        <v>9000</v>
      </c>
      <c r="AP14" s="99">
        <v>9000</v>
      </c>
      <c r="AQ14" s="99"/>
      <c r="AR14" s="303" t="s">
        <v>512</v>
      </c>
      <c r="AS14" s="306"/>
      <c r="AT14" s="347">
        <v>0</v>
      </c>
      <c r="AU14" s="347">
        <f t="shared" si="14"/>
        <v>0</v>
      </c>
      <c r="AW14" s="347">
        <v>0</v>
      </c>
    </row>
    <row r="15" spans="1:53" ht="48" customHeight="1">
      <c r="A15" s="13">
        <v>5.3</v>
      </c>
      <c r="B15" s="6" t="s">
        <v>330</v>
      </c>
      <c r="C15" s="86">
        <v>2016</v>
      </c>
      <c r="D15" s="88">
        <v>2016</v>
      </c>
      <c r="E15" s="88" t="s">
        <v>515</v>
      </c>
      <c r="F15" s="82" t="s">
        <v>101</v>
      </c>
      <c r="G15" s="3">
        <v>9000</v>
      </c>
      <c r="H15" s="4">
        <v>0</v>
      </c>
      <c r="I15" s="3">
        <v>9000</v>
      </c>
      <c r="J15" s="5"/>
      <c r="K15" s="5"/>
      <c r="L15" s="5"/>
      <c r="M15" s="5"/>
      <c r="N15" s="5"/>
      <c r="O15" s="5"/>
      <c r="P15" s="5"/>
      <c r="Q15" s="5"/>
      <c r="R15" s="5"/>
      <c r="S15" s="5">
        <v>0</v>
      </c>
      <c r="T15" s="5">
        <v>9000</v>
      </c>
      <c r="U15" s="3">
        <v>0</v>
      </c>
      <c r="V15" s="3">
        <v>0</v>
      </c>
      <c r="W15" s="3">
        <v>0</v>
      </c>
      <c r="X15" s="5">
        <f t="shared" si="27"/>
        <v>0</v>
      </c>
      <c r="Y15" s="3">
        <v>0</v>
      </c>
      <c r="Z15" s="3">
        <v>0</v>
      </c>
      <c r="AA15" s="5">
        <f t="shared" si="28"/>
        <v>0</v>
      </c>
      <c r="AB15" s="99">
        <v>0</v>
      </c>
      <c r="AC15" s="5">
        <f t="shared" ref="AC15:AC20" si="30">S15+U15+Z15+AB15</f>
        <v>0</v>
      </c>
      <c r="AD15" s="5">
        <f t="shared" si="29"/>
        <v>9000</v>
      </c>
      <c r="AE15" s="99"/>
      <c r="AF15" s="99">
        <v>9000</v>
      </c>
      <c r="AG15" s="99">
        <v>0</v>
      </c>
      <c r="AH15" s="99">
        <v>0</v>
      </c>
      <c r="AI15" s="99">
        <v>0</v>
      </c>
      <c r="AJ15" s="99">
        <f t="shared" si="24"/>
        <v>0</v>
      </c>
      <c r="AK15" s="99">
        <f t="shared" si="12"/>
        <v>0</v>
      </c>
      <c r="AL15" s="99">
        <v>0</v>
      </c>
      <c r="AM15" s="99">
        <f t="shared" si="25"/>
        <v>0</v>
      </c>
      <c r="AN15" s="99">
        <f t="shared" si="26"/>
        <v>0</v>
      </c>
      <c r="AO15" s="99">
        <f t="shared" si="13"/>
        <v>9000</v>
      </c>
      <c r="AP15" s="99">
        <v>9000</v>
      </c>
      <c r="AQ15" s="99"/>
      <c r="AR15" s="303" t="s">
        <v>512</v>
      </c>
      <c r="AS15" s="306"/>
      <c r="AT15" s="347">
        <v>0</v>
      </c>
      <c r="AU15" s="347">
        <f t="shared" si="14"/>
        <v>0</v>
      </c>
      <c r="AW15" s="347">
        <v>0</v>
      </c>
    </row>
    <row r="16" spans="1:53" ht="48" customHeight="1">
      <c r="A16" s="13">
        <v>5.4</v>
      </c>
      <c r="B16" s="6" t="s">
        <v>331</v>
      </c>
      <c r="C16" s="86">
        <v>2016</v>
      </c>
      <c r="D16" s="88">
        <v>2016</v>
      </c>
      <c r="E16" s="88" t="s">
        <v>515</v>
      </c>
      <c r="F16" s="82" t="s">
        <v>101</v>
      </c>
      <c r="G16" s="3">
        <v>9000</v>
      </c>
      <c r="H16" s="4">
        <v>0</v>
      </c>
      <c r="I16" s="3">
        <v>9000</v>
      </c>
      <c r="J16" s="5"/>
      <c r="K16" s="5"/>
      <c r="L16" s="5"/>
      <c r="M16" s="5"/>
      <c r="N16" s="5"/>
      <c r="O16" s="5"/>
      <c r="P16" s="5"/>
      <c r="Q16" s="5"/>
      <c r="R16" s="5"/>
      <c r="S16" s="5">
        <v>0</v>
      </c>
      <c r="T16" s="5">
        <v>9000</v>
      </c>
      <c r="U16" s="3">
        <v>0</v>
      </c>
      <c r="V16" s="3">
        <v>0</v>
      </c>
      <c r="W16" s="3">
        <v>0</v>
      </c>
      <c r="X16" s="5">
        <f t="shared" si="27"/>
        <v>0</v>
      </c>
      <c r="Y16" s="3">
        <v>0</v>
      </c>
      <c r="Z16" s="3">
        <v>0</v>
      </c>
      <c r="AA16" s="5">
        <f t="shared" si="28"/>
        <v>0</v>
      </c>
      <c r="AB16" s="99">
        <v>0</v>
      </c>
      <c r="AC16" s="5">
        <f t="shared" si="30"/>
        <v>0</v>
      </c>
      <c r="AD16" s="5">
        <f t="shared" si="29"/>
        <v>9000</v>
      </c>
      <c r="AE16" s="99"/>
      <c r="AF16" s="99">
        <v>9000</v>
      </c>
      <c r="AG16" s="99">
        <v>0</v>
      </c>
      <c r="AH16" s="99">
        <v>0</v>
      </c>
      <c r="AI16" s="99">
        <v>0</v>
      </c>
      <c r="AJ16" s="99">
        <f t="shared" si="24"/>
        <v>0</v>
      </c>
      <c r="AK16" s="99">
        <f t="shared" si="12"/>
        <v>0</v>
      </c>
      <c r="AL16" s="99">
        <v>0</v>
      </c>
      <c r="AM16" s="99">
        <f t="shared" si="25"/>
        <v>0</v>
      </c>
      <c r="AN16" s="99">
        <f t="shared" si="26"/>
        <v>0</v>
      </c>
      <c r="AO16" s="99">
        <f t="shared" si="13"/>
        <v>9000</v>
      </c>
      <c r="AP16" s="99">
        <v>9000</v>
      </c>
      <c r="AQ16" s="99"/>
      <c r="AR16" s="303" t="s">
        <v>512</v>
      </c>
      <c r="AS16" s="306"/>
      <c r="AT16" s="347">
        <v>0</v>
      </c>
      <c r="AU16" s="347">
        <f t="shared" si="14"/>
        <v>0</v>
      </c>
      <c r="AW16" s="347">
        <v>0</v>
      </c>
    </row>
    <row r="17" spans="1:54" ht="48" customHeight="1">
      <c r="A17" s="13">
        <v>5.5</v>
      </c>
      <c r="B17" s="6" t="s">
        <v>360</v>
      </c>
      <c r="C17" s="86">
        <v>2016</v>
      </c>
      <c r="D17" s="88">
        <v>2016</v>
      </c>
      <c r="E17" s="88" t="s">
        <v>515</v>
      </c>
      <c r="F17" s="82" t="s">
        <v>101</v>
      </c>
      <c r="G17" s="3">
        <v>2403.88</v>
      </c>
      <c r="H17" s="4">
        <v>2403.88</v>
      </c>
      <c r="I17" s="3">
        <v>2403.88</v>
      </c>
      <c r="J17" s="5"/>
      <c r="K17" s="5"/>
      <c r="L17" s="5"/>
      <c r="M17" s="5"/>
      <c r="N17" s="5"/>
      <c r="O17" s="5"/>
      <c r="P17" s="5"/>
      <c r="Q17" s="5"/>
      <c r="R17" s="5"/>
      <c r="S17" s="5">
        <v>0</v>
      </c>
      <c r="T17" s="5">
        <v>2403.88</v>
      </c>
      <c r="U17" s="3">
        <v>0</v>
      </c>
      <c r="V17" s="3">
        <v>0</v>
      </c>
      <c r="W17" s="3">
        <v>0</v>
      </c>
      <c r="X17" s="5">
        <f t="shared" ref="X17" si="31">SUM(U17:W17)</f>
        <v>0</v>
      </c>
      <c r="Y17" s="3">
        <v>0</v>
      </c>
      <c r="Z17" s="3">
        <v>0</v>
      </c>
      <c r="AA17" s="5">
        <f t="shared" ref="AA17:AA18" si="32">SUM(X17+Y17)</f>
        <v>0</v>
      </c>
      <c r="AB17" s="99">
        <v>0</v>
      </c>
      <c r="AC17" s="5">
        <f t="shared" si="30"/>
        <v>0</v>
      </c>
      <c r="AD17" s="5">
        <f t="shared" ref="AD17:AD18" si="33">SUM(I17-AC17)</f>
        <v>2403.88</v>
      </c>
      <c r="AE17" s="99"/>
      <c r="AF17" s="99">
        <v>2403.88</v>
      </c>
      <c r="AG17" s="99">
        <v>0</v>
      </c>
      <c r="AH17" s="99">
        <v>0</v>
      </c>
      <c r="AI17" s="99">
        <v>0</v>
      </c>
      <c r="AJ17" s="99">
        <f t="shared" si="24"/>
        <v>0</v>
      </c>
      <c r="AK17" s="99">
        <f t="shared" si="12"/>
        <v>0</v>
      </c>
      <c r="AL17" s="99">
        <v>0</v>
      </c>
      <c r="AM17" s="99">
        <f t="shared" si="25"/>
        <v>0</v>
      </c>
      <c r="AN17" s="99">
        <f t="shared" si="26"/>
        <v>0</v>
      </c>
      <c r="AO17" s="99">
        <f t="shared" si="13"/>
        <v>2403.88</v>
      </c>
      <c r="AP17" s="99">
        <v>2403.88</v>
      </c>
      <c r="AQ17" s="99"/>
      <c r="AR17" s="303" t="s">
        <v>513</v>
      </c>
      <c r="AS17" s="306"/>
      <c r="AT17" s="347">
        <v>0</v>
      </c>
      <c r="AU17" s="347">
        <f t="shared" si="14"/>
        <v>0</v>
      </c>
      <c r="AW17" s="347">
        <v>0</v>
      </c>
    </row>
    <row r="18" spans="1:54" s="48" customFormat="1" ht="61.5" customHeight="1">
      <c r="A18" s="13">
        <v>5.6</v>
      </c>
      <c r="B18" s="6" t="s">
        <v>502</v>
      </c>
      <c r="C18" s="86">
        <v>2014</v>
      </c>
      <c r="D18" s="86">
        <v>2016</v>
      </c>
      <c r="E18" s="86"/>
      <c r="F18" s="82" t="s">
        <v>101</v>
      </c>
      <c r="G18" s="3">
        <v>61596.12</v>
      </c>
      <c r="H18" s="4">
        <v>0</v>
      </c>
      <c r="I18" s="3">
        <v>61596.12</v>
      </c>
      <c r="J18" s="5">
        <v>0</v>
      </c>
      <c r="K18" s="5">
        <f t="shared" ref="K18" si="34">I18-J18</f>
        <v>61596.12</v>
      </c>
      <c r="L18" s="5">
        <v>0</v>
      </c>
      <c r="M18" s="5">
        <v>0</v>
      </c>
      <c r="N18" s="5">
        <v>0</v>
      </c>
      <c r="O18" s="5">
        <f t="shared" ref="O18" si="35">SUM(L18:N18)</f>
        <v>0</v>
      </c>
      <c r="P18" s="5">
        <v>0</v>
      </c>
      <c r="Q18" s="5">
        <f t="shared" ref="Q18" si="36">O18+P18</f>
        <v>0</v>
      </c>
      <c r="R18" s="5">
        <v>0</v>
      </c>
      <c r="S18" s="5">
        <f t="shared" ref="S18" si="37">J18+R18</f>
        <v>0</v>
      </c>
      <c r="T18" s="5">
        <f t="shared" ref="T18" si="38">I18-S18</f>
        <v>61596.12</v>
      </c>
      <c r="U18" s="3">
        <v>0</v>
      </c>
      <c r="V18" s="3">
        <v>0</v>
      </c>
      <c r="W18" s="3">
        <v>0</v>
      </c>
      <c r="X18" s="5">
        <f t="shared" ref="X18" si="39">SUM(U18:W18)</f>
        <v>0</v>
      </c>
      <c r="Y18" s="3">
        <v>0</v>
      </c>
      <c r="Z18" s="3">
        <v>0</v>
      </c>
      <c r="AA18" s="5">
        <f t="shared" si="32"/>
        <v>0</v>
      </c>
      <c r="AB18" s="99">
        <f>SUM(AB19:AB22)</f>
        <v>0</v>
      </c>
      <c r="AC18" s="5">
        <f>S18+U18+Z18+AB18</f>
        <v>0</v>
      </c>
      <c r="AD18" s="5">
        <f t="shared" si="33"/>
        <v>61596.12</v>
      </c>
      <c r="AE18" s="99">
        <v>210000</v>
      </c>
      <c r="AF18" s="99">
        <v>100000</v>
      </c>
      <c r="AG18" s="99">
        <v>0</v>
      </c>
      <c r="AH18" s="99">
        <v>0</v>
      </c>
      <c r="AI18" s="99">
        <v>0</v>
      </c>
      <c r="AJ18" s="99">
        <f t="shared" si="24"/>
        <v>0</v>
      </c>
      <c r="AK18" s="99">
        <f t="shared" si="12"/>
        <v>0</v>
      </c>
      <c r="AL18" s="99">
        <v>0</v>
      </c>
      <c r="AM18" s="99">
        <f t="shared" si="25"/>
        <v>0</v>
      </c>
      <c r="AN18" s="99">
        <f t="shared" si="26"/>
        <v>0</v>
      </c>
      <c r="AO18" s="99">
        <f t="shared" si="13"/>
        <v>61596.12</v>
      </c>
      <c r="AP18" s="99">
        <v>61596.12</v>
      </c>
      <c r="AQ18" s="99" t="s">
        <v>493</v>
      </c>
      <c r="AR18" s="303" t="s">
        <v>246</v>
      </c>
      <c r="AS18" s="306"/>
      <c r="AT18" s="347">
        <v>0</v>
      </c>
      <c r="AU18" s="347">
        <f t="shared" si="14"/>
        <v>0</v>
      </c>
      <c r="AW18" s="347">
        <v>0</v>
      </c>
      <c r="AX18" s="351"/>
      <c r="AY18" s="351"/>
      <c r="BA18" s="351"/>
    </row>
    <row r="19" spans="1:54" ht="54.75" customHeight="1">
      <c r="A19" s="13">
        <v>6</v>
      </c>
      <c r="B19" s="6" t="s">
        <v>9</v>
      </c>
      <c r="C19" s="86">
        <v>2013</v>
      </c>
      <c r="D19" s="88">
        <v>2013</v>
      </c>
      <c r="E19" s="88" t="s">
        <v>515</v>
      </c>
      <c r="F19" s="82" t="s">
        <v>98</v>
      </c>
      <c r="G19" s="3">
        <v>350000</v>
      </c>
      <c r="H19" s="4">
        <v>0</v>
      </c>
      <c r="I19" s="3">
        <v>350000</v>
      </c>
      <c r="J19" s="5">
        <v>0</v>
      </c>
      <c r="K19" s="5">
        <f t="shared" si="22"/>
        <v>350000</v>
      </c>
      <c r="L19" s="5">
        <v>0</v>
      </c>
      <c r="M19" s="5">
        <v>0</v>
      </c>
      <c r="N19" s="5">
        <v>0</v>
      </c>
      <c r="O19" s="5">
        <f t="shared" si="1"/>
        <v>0</v>
      </c>
      <c r="P19" s="5">
        <v>0</v>
      </c>
      <c r="Q19" s="5">
        <f t="shared" si="2"/>
        <v>0</v>
      </c>
      <c r="R19" s="5">
        <v>0</v>
      </c>
      <c r="S19" s="5">
        <f t="shared" si="23"/>
        <v>0</v>
      </c>
      <c r="T19" s="5">
        <f t="shared" si="4"/>
        <v>350000</v>
      </c>
      <c r="U19" s="5">
        <v>0</v>
      </c>
      <c r="V19" s="5">
        <v>0</v>
      </c>
      <c r="W19" s="5">
        <v>0</v>
      </c>
      <c r="X19" s="5">
        <f t="shared" si="5"/>
        <v>0</v>
      </c>
      <c r="Y19" s="5">
        <v>0</v>
      </c>
      <c r="Z19" s="5">
        <v>0</v>
      </c>
      <c r="AA19" s="5">
        <f t="shared" si="6"/>
        <v>0</v>
      </c>
      <c r="AB19" s="99">
        <v>0</v>
      </c>
      <c r="AC19" s="5">
        <f t="shared" si="30"/>
        <v>0</v>
      </c>
      <c r="AD19" s="5">
        <f t="shared" si="8"/>
        <v>350000</v>
      </c>
      <c r="AE19" s="99">
        <v>10000</v>
      </c>
      <c r="AF19" s="99">
        <v>1000</v>
      </c>
      <c r="AG19" s="99">
        <v>0</v>
      </c>
      <c r="AH19" s="99">
        <v>0</v>
      </c>
      <c r="AI19" s="99">
        <v>0</v>
      </c>
      <c r="AJ19" s="99">
        <f t="shared" si="24"/>
        <v>0</v>
      </c>
      <c r="AK19" s="99">
        <f t="shared" si="12"/>
        <v>0</v>
      </c>
      <c r="AL19" s="99">
        <v>0</v>
      </c>
      <c r="AM19" s="99">
        <f t="shared" si="25"/>
        <v>0</v>
      </c>
      <c r="AN19" s="99">
        <f t="shared" si="26"/>
        <v>0</v>
      </c>
      <c r="AO19" s="99">
        <f t="shared" si="13"/>
        <v>350000</v>
      </c>
      <c r="AP19" s="99">
        <v>500</v>
      </c>
      <c r="AQ19" s="99" t="s">
        <v>493</v>
      </c>
      <c r="AR19" s="303" t="s">
        <v>514</v>
      </c>
      <c r="AS19" s="306"/>
      <c r="AT19" s="347">
        <v>0</v>
      </c>
      <c r="AU19" s="347">
        <f t="shared" si="14"/>
        <v>0</v>
      </c>
      <c r="AW19" s="347">
        <v>0</v>
      </c>
    </row>
    <row r="20" spans="1:54" ht="46.5" customHeight="1">
      <c r="A20" s="13">
        <v>7</v>
      </c>
      <c r="B20" s="6" t="s">
        <v>306</v>
      </c>
      <c r="C20" s="86">
        <v>2013</v>
      </c>
      <c r="D20" s="86"/>
      <c r="E20" s="86"/>
      <c r="F20" s="82" t="s">
        <v>101</v>
      </c>
      <c r="G20" s="3">
        <v>400000</v>
      </c>
      <c r="H20" s="4">
        <f>160510.46+38983.28</f>
        <v>199493.74</v>
      </c>
      <c r="I20" s="3">
        <v>400000</v>
      </c>
      <c r="J20" s="5">
        <v>2998.66</v>
      </c>
      <c r="K20" s="5">
        <f t="shared" si="22"/>
        <v>397001.34</v>
      </c>
      <c r="L20" s="5">
        <v>0</v>
      </c>
      <c r="M20" s="5">
        <v>0</v>
      </c>
      <c r="N20" s="5">
        <v>0</v>
      </c>
      <c r="O20" s="5">
        <f t="shared" si="1"/>
        <v>0</v>
      </c>
      <c r="P20" s="5">
        <v>0</v>
      </c>
      <c r="Q20" s="5">
        <f t="shared" si="2"/>
        <v>0</v>
      </c>
      <c r="R20" s="5">
        <v>0</v>
      </c>
      <c r="S20" s="5">
        <f t="shared" si="23"/>
        <v>2998.66</v>
      </c>
      <c r="T20" s="5">
        <f t="shared" si="4"/>
        <v>397001.34</v>
      </c>
      <c r="U20" s="5">
        <v>96596.66</v>
      </c>
      <c r="V20" s="5">
        <v>0</v>
      </c>
      <c r="W20" s="5">
        <v>0</v>
      </c>
      <c r="X20" s="5">
        <f t="shared" si="5"/>
        <v>96596.66</v>
      </c>
      <c r="Y20" s="5">
        <v>60915.14</v>
      </c>
      <c r="Z20" s="5">
        <v>60915.14</v>
      </c>
      <c r="AA20" s="5">
        <f t="shared" si="6"/>
        <v>157511.79999999999</v>
      </c>
      <c r="AB20" s="99">
        <v>0</v>
      </c>
      <c r="AC20" s="5">
        <f t="shared" si="30"/>
        <v>160510.46000000002</v>
      </c>
      <c r="AD20" s="5">
        <f t="shared" si="8"/>
        <v>239489.53999999998</v>
      </c>
      <c r="AE20" s="99">
        <v>246000</v>
      </c>
      <c r="AF20" s="99">
        <v>34425</v>
      </c>
      <c r="AG20" s="99">
        <v>38983.279999999999</v>
      </c>
      <c r="AH20" s="99">
        <v>0</v>
      </c>
      <c r="AI20" s="99">
        <v>0</v>
      </c>
      <c r="AJ20" s="99">
        <f t="shared" si="24"/>
        <v>38983.279999999999</v>
      </c>
      <c r="AK20" s="99">
        <f t="shared" si="12"/>
        <v>199493.74000000002</v>
      </c>
      <c r="AL20" s="99">
        <v>0</v>
      </c>
      <c r="AM20" s="99">
        <f t="shared" si="25"/>
        <v>38983.279999999999</v>
      </c>
      <c r="AN20" s="99">
        <f t="shared" si="26"/>
        <v>199493.74000000002</v>
      </c>
      <c r="AO20" s="99">
        <f t="shared" si="13"/>
        <v>200506.25999999998</v>
      </c>
      <c r="AP20" s="99">
        <v>200506.26</v>
      </c>
      <c r="AQ20" s="99" t="s">
        <v>493</v>
      </c>
      <c r="AR20" s="303" t="s">
        <v>316</v>
      </c>
      <c r="AS20" s="306"/>
      <c r="AT20" s="347">
        <v>0</v>
      </c>
      <c r="AU20" s="347">
        <f t="shared" si="14"/>
        <v>38983.279999999999</v>
      </c>
      <c r="AW20" s="347">
        <v>0</v>
      </c>
    </row>
    <row r="21" spans="1:54" ht="48.75" customHeight="1">
      <c r="A21" s="13">
        <v>8</v>
      </c>
      <c r="B21" s="6" t="s">
        <v>10</v>
      </c>
      <c r="C21" s="86" t="s">
        <v>410</v>
      </c>
      <c r="D21" s="88"/>
      <c r="E21" s="88" t="s">
        <v>515</v>
      </c>
      <c r="F21" s="82" t="s">
        <v>102</v>
      </c>
      <c r="G21" s="3">
        <v>14673</v>
      </c>
      <c r="H21" s="4">
        <v>14673</v>
      </c>
      <c r="I21" s="3">
        <v>14673</v>
      </c>
      <c r="J21" s="5">
        <v>0</v>
      </c>
      <c r="K21" s="5">
        <f t="shared" si="22"/>
        <v>14673</v>
      </c>
      <c r="L21" s="5">
        <v>0</v>
      </c>
      <c r="M21" s="5">
        <v>0</v>
      </c>
      <c r="N21" s="5">
        <v>0</v>
      </c>
      <c r="O21" s="5">
        <f t="shared" si="1"/>
        <v>0</v>
      </c>
      <c r="P21" s="5">
        <v>10000</v>
      </c>
      <c r="Q21" s="5">
        <f t="shared" si="2"/>
        <v>10000</v>
      </c>
      <c r="R21" s="5">
        <v>0</v>
      </c>
      <c r="S21" s="5">
        <f t="shared" si="23"/>
        <v>0</v>
      </c>
      <c r="T21" s="5">
        <f t="shared" si="4"/>
        <v>14673</v>
      </c>
      <c r="U21" s="5">
        <v>0</v>
      </c>
      <c r="V21" s="5">
        <v>0</v>
      </c>
      <c r="W21" s="5">
        <v>0</v>
      </c>
      <c r="X21" s="5">
        <f t="shared" si="5"/>
        <v>0</v>
      </c>
      <c r="Y21" s="5">
        <v>0</v>
      </c>
      <c r="Z21" s="5">
        <v>0</v>
      </c>
      <c r="AA21" s="5">
        <f t="shared" si="6"/>
        <v>0</v>
      </c>
      <c r="AB21" s="99">
        <v>0</v>
      </c>
      <c r="AC21" s="5">
        <f t="shared" ref="AC21:AC53" si="40">S21+U21+Z21</f>
        <v>0</v>
      </c>
      <c r="AD21" s="5">
        <f t="shared" si="8"/>
        <v>14673</v>
      </c>
      <c r="AE21" s="99">
        <v>14673</v>
      </c>
      <c r="AF21" s="99">
        <v>14673</v>
      </c>
      <c r="AG21" s="99">
        <v>0</v>
      </c>
      <c r="AH21" s="99">
        <v>0</v>
      </c>
      <c r="AI21" s="99">
        <v>0</v>
      </c>
      <c r="AJ21" s="99">
        <f t="shared" si="24"/>
        <v>0</v>
      </c>
      <c r="AK21" s="99">
        <f t="shared" si="12"/>
        <v>0</v>
      </c>
      <c r="AL21" s="99">
        <v>0</v>
      </c>
      <c r="AM21" s="99">
        <f t="shared" si="25"/>
        <v>0</v>
      </c>
      <c r="AN21" s="99">
        <f t="shared" si="26"/>
        <v>0</v>
      </c>
      <c r="AO21" s="99">
        <f t="shared" si="13"/>
        <v>14673</v>
      </c>
      <c r="AP21" s="99">
        <v>14673</v>
      </c>
      <c r="AQ21" s="99" t="s">
        <v>493</v>
      </c>
      <c r="AR21" s="303" t="s">
        <v>231</v>
      </c>
      <c r="AS21" s="306"/>
      <c r="AT21" s="347">
        <v>0</v>
      </c>
      <c r="AU21" s="347">
        <f t="shared" si="14"/>
        <v>0</v>
      </c>
      <c r="AW21" s="347">
        <v>0</v>
      </c>
    </row>
    <row r="22" spans="1:54" ht="53.25" customHeight="1">
      <c r="A22" s="13">
        <v>9</v>
      </c>
      <c r="B22" s="6" t="s">
        <v>11</v>
      </c>
      <c r="C22" s="86" t="s">
        <v>410</v>
      </c>
      <c r="D22" s="88"/>
      <c r="E22" s="88" t="s">
        <v>515</v>
      </c>
      <c r="F22" s="82" t="s">
        <v>102</v>
      </c>
      <c r="G22" s="3">
        <v>9000</v>
      </c>
      <c r="H22" s="4">
        <v>9000</v>
      </c>
      <c r="I22" s="3">
        <v>9000</v>
      </c>
      <c r="J22" s="5">
        <v>0</v>
      </c>
      <c r="K22" s="5">
        <f t="shared" si="22"/>
        <v>9000</v>
      </c>
      <c r="L22" s="5">
        <v>0</v>
      </c>
      <c r="M22" s="5">
        <v>0</v>
      </c>
      <c r="N22" s="5">
        <v>0</v>
      </c>
      <c r="O22" s="5">
        <f t="shared" si="1"/>
        <v>0</v>
      </c>
      <c r="P22" s="5">
        <v>7000</v>
      </c>
      <c r="Q22" s="5">
        <f t="shared" si="2"/>
        <v>7000</v>
      </c>
      <c r="R22" s="5">
        <v>0</v>
      </c>
      <c r="S22" s="5">
        <f t="shared" si="23"/>
        <v>0</v>
      </c>
      <c r="T22" s="5">
        <f t="shared" si="4"/>
        <v>9000</v>
      </c>
      <c r="U22" s="5">
        <v>0</v>
      </c>
      <c r="V22" s="5">
        <v>0</v>
      </c>
      <c r="W22" s="5">
        <v>0</v>
      </c>
      <c r="X22" s="5">
        <f t="shared" si="5"/>
        <v>0</v>
      </c>
      <c r="Y22" s="5">
        <v>0</v>
      </c>
      <c r="Z22" s="5">
        <v>0</v>
      </c>
      <c r="AA22" s="5">
        <f t="shared" si="6"/>
        <v>0</v>
      </c>
      <c r="AB22" s="99">
        <v>0</v>
      </c>
      <c r="AC22" s="5">
        <f t="shared" si="40"/>
        <v>0</v>
      </c>
      <c r="AD22" s="5">
        <f t="shared" si="8"/>
        <v>9000</v>
      </c>
      <c r="AE22" s="99">
        <v>9000</v>
      </c>
      <c r="AF22" s="99">
        <v>9000</v>
      </c>
      <c r="AG22" s="99">
        <v>0</v>
      </c>
      <c r="AH22" s="99">
        <v>0</v>
      </c>
      <c r="AI22" s="99">
        <v>0</v>
      </c>
      <c r="AJ22" s="99">
        <f t="shared" si="24"/>
        <v>0</v>
      </c>
      <c r="AK22" s="99">
        <f t="shared" si="12"/>
        <v>0</v>
      </c>
      <c r="AL22" s="99">
        <v>0</v>
      </c>
      <c r="AM22" s="99">
        <f t="shared" si="25"/>
        <v>0</v>
      </c>
      <c r="AN22" s="99">
        <f t="shared" si="26"/>
        <v>0</v>
      </c>
      <c r="AO22" s="99">
        <f t="shared" si="13"/>
        <v>9000</v>
      </c>
      <c r="AP22" s="99">
        <v>9000</v>
      </c>
      <c r="AQ22" s="99" t="s">
        <v>493</v>
      </c>
      <c r="AR22" s="303" t="s">
        <v>239</v>
      </c>
      <c r="AS22" s="306"/>
      <c r="AT22" s="347">
        <v>0</v>
      </c>
      <c r="AU22" s="347">
        <f t="shared" si="14"/>
        <v>0</v>
      </c>
      <c r="AW22" s="347">
        <v>0</v>
      </c>
    </row>
    <row r="23" spans="1:54" ht="38.25" customHeight="1">
      <c r="A23" s="13">
        <v>10</v>
      </c>
      <c r="B23" s="6" t="s">
        <v>12</v>
      </c>
      <c r="C23" s="86">
        <v>2011</v>
      </c>
      <c r="D23" s="86"/>
      <c r="E23" s="86"/>
      <c r="F23" s="82" t="s">
        <v>101</v>
      </c>
      <c r="G23" s="3">
        <v>150000</v>
      </c>
      <c r="H23" s="4">
        <v>100000</v>
      </c>
      <c r="I23" s="3">
        <v>150000</v>
      </c>
      <c r="J23" s="5">
        <v>67623.78</v>
      </c>
      <c r="K23" s="5">
        <f t="shared" si="22"/>
        <v>82376.22</v>
      </c>
      <c r="L23" s="5">
        <v>0</v>
      </c>
      <c r="M23" s="5">
        <v>0</v>
      </c>
      <c r="N23" s="5">
        <v>0</v>
      </c>
      <c r="O23" s="5">
        <f t="shared" si="1"/>
        <v>0</v>
      </c>
      <c r="P23" s="5">
        <v>0</v>
      </c>
      <c r="Q23" s="5">
        <f t="shared" si="2"/>
        <v>0</v>
      </c>
      <c r="R23" s="5">
        <v>0</v>
      </c>
      <c r="S23" s="5">
        <f t="shared" si="23"/>
        <v>67623.78</v>
      </c>
      <c r="T23" s="5">
        <f t="shared" si="4"/>
        <v>82376.22</v>
      </c>
      <c r="U23" s="5">
        <v>18441</v>
      </c>
      <c r="V23" s="5">
        <v>0</v>
      </c>
      <c r="W23" s="5">
        <v>0</v>
      </c>
      <c r="X23" s="5">
        <f t="shared" si="5"/>
        <v>18441</v>
      </c>
      <c r="Y23" s="5">
        <v>0</v>
      </c>
      <c r="Z23" s="5">
        <v>0</v>
      </c>
      <c r="AA23" s="5">
        <f t="shared" si="6"/>
        <v>18441</v>
      </c>
      <c r="AB23" s="99">
        <v>0</v>
      </c>
      <c r="AC23" s="5">
        <f t="shared" si="40"/>
        <v>86064.78</v>
      </c>
      <c r="AD23" s="5">
        <f t="shared" si="8"/>
        <v>63935.22</v>
      </c>
      <c r="AE23" s="99">
        <v>50000</v>
      </c>
      <c r="AF23" s="99">
        <v>20000</v>
      </c>
      <c r="AG23" s="99">
        <v>0</v>
      </c>
      <c r="AH23" s="99">
        <v>0</v>
      </c>
      <c r="AI23" s="99">
        <v>0</v>
      </c>
      <c r="AJ23" s="99">
        <f t="shared" si="24"/>
        <v>0</v>
      </c>
      <c r="AK23" s="99">
        <f t="shared" si="12"/>
        <v>86064.78</v>
      </c>
      <c r="AL23" s="99">
        <v>0</v>
      </c>
      <c r="AM23" s="99">
        <f t="shared" si="25"/>
        <v>0</v>
      </c>
      <c r="AN23" s="99">
        <f t="shared" si="26"/>
        <v>86064.78</v>
      </c>
      <c r="AO23" s="99">
        <f t="shared" si="13"/>
        <v>63935.22</v>
      </c>
      <c r="AP23" s="99">
        <v>60000</v>
      </c>
      <c r="AQ23" s="99" t="s">
        <v>493</v>
      </c>
      <c r="AR23" s="303" t="s">
        <v>85</v>
      </c>
      <c r="AS23" s="306"/>
      <c r="AT23" s="347">
        <v>0</v>
      </c>
      <c r="AU23" s="347">
        <f t="shared" si="14"/>
        <v>0</v>
      </c>
      <c r="AW23" s="347">
        <v>0</v>
      </c>
    </row>
    <row r="24" spans="1:54" s="93" customFormat="1" ht="75" customHeight="1">
      <c r="A24" s="14">
        <v>11</v>
      </c>
      <c r="B24" s="7" t="s">
        <v>72</v>
      </c>
      <c r="C24" s="87" t="s">
        <v>410</v>
      </c>
      <c r="D24" s="299" t="s">
        <v>587</v>
      </c>
      <c r="E24" s="299" t="s">
        <v>515</v>
      </c>
      <c r="F24" s="83" t="s">
        <v>104</v>
      </c>
      <c r="G24" s="8">
        <v>150000</v>
      </c>
      <c r="H24" s="9">
        <v>111892.35</v>
      </c>
      <c r="I24" s="8">
        <v>150000</v>
      </c>
      <c r="J24" s="9" t="e">
        <f>SUM(#REF!)</f>
        <v>#REF!</v>
      </c>
      <c r="K24" s="9" t="e">
        <f>I24-J24</f>
        <v>#REF!</v>
      </c>
      <c r="L24" s="9" t="e">
        <f>SUM(#REF!)</f>
        <v>#REF!</v>
      </c>
      <c r="M24" s="9" t="e">
        <f>SUM(#REF!)</f>
        <v>#REF!</v>
      </c>
      <c r="N24" s="9" t="e">
        <f>SUM(#REF!)</f>
        <v>#REF!</v>
      </c>
      <c r="O24" s="10" t="e">
        <f t="shared" si="1"/>
        <v>#REF!</v>
      </c>
      <c r="P24" s="10" t="e">
        <f>SUM(#REF!)</f>
        <v>#REF!</v>
      </c>
      <c r="Q24" s="10" t="e">
        <f>SUM(#REF!)</f>
        <v>#REF!</v>
      </c>
      <c r="R24" s="10" t="e">
        <f>SUM(#REF!)</f>
        <v>#REF!</v>
      </c>
      <c r="S24" s="10">
        <v>35704.06</v>
      </c>
      <c r="T24" s="10">
        <f>I24-S24</f>
        <v>114295.94</v>
      </c>
      <c r="U24" s="10">
        <v>9108.41</v>
      </c>
      <c r="V24" s="10">
        <v>0</v>
      </c>
      <c r="W24" s="10">
        <v>0</v>
      </c>
      <c r="X24" s="10">
        <f>SUM(U24:W24)</f>
        <v>9108.41</v>
      </c>
      <c r="Y24" s="10">
        <v>9000</v>
      </c>
      <c r="Z24" s="10">
        <v>4083</v>
      </c>
      <c r="AA24" s="10">
        <f t="shared" si="6"/>
        <v>18108.41</v>
      </c>
      <c r="AB24" s="129">
        <v>4789.3599999999997</v>
      </c>
      <c r="AC24" s="10">
        <f>S24+U24+Z24+AB24</f>
        <v>53684.83</v>
      </c>
      <c r="AD24" s="10">
        <f t="shared" si="8"/>
        <v>96315.17</v>
      </c>
      <c r="AE24" s="10">
        <v>120000</v>
      </c>
      <c r="AF24" s="129">
        <v>65413.81</v>
      </c>
      <c r="AG24" s="129">
        <v>0</v>
      </c>
      <c r="AH24" s="129">
        <v>0</v>
      </c>
      <c r="AI24" s="129">
        <v>0</v>
      </c>
      <c r="AJ24" s="129">
        <f t="shared" si="24"/>
        <v>0</v>
      </c>
      <c r="AK24" s="129">
        <f t="shared" si="12"/>
        <v>53684.83</v>
      </c>
      <c r="AL24" s="129">
        <f>SUM(AL25:AL26)</f>
        <v>40000</v>
      </c>
      <c r="AM24" s="129">
        <f t="shared" si="25"/>
        <v>40000</v>
      </c>
      <c r="AN24" s="129">
        <f t="shared" si="26"/>
        <v>93684.83</v>
      </c>
      <c r="AO24" s="129">
        <f t="shared" si="13"/>
        <v>96315.17</v>
      </c>
      <c r="AP24" s="129">
        <v>90000</v>
      </c>
      <c r="AQ24" s="129" t="s">
        <v>493</v>
      </c>
      <c r="AR24" s="325" t="s">
        <v>315</v>
      </c>
      <c r="AS24" s="307"/>
      <c r="AT24" s="347">
        <v>0</v>
      </c>
      <c r="AU24" s="347">
        <f t="shared" si="14"/>
        <v>0</v>
      </c>
      <c r="AW24" s="347">
        <v>0</v>
      </c>
      <c r="AX24" s="352"/>
      <c r="AY24" s="352"/>
      <c r="BA24" s="352"/>
    </row>
    <row r="25" spans="1:54" ht="47.25" customHeight="1">
      <c r="A25" s="13">
        <v>11.1</v>
      </c>
      <c r="B25" s="6" t="s">
        <v>372</v>
      </c>
      <c r="C25" s="86">
        <v>2017</v>
      </c>
      <c r="D25" s="88">
        <v>2017</v>
      </c>
      <c r="E25" s="88" t="s">
        <v>515</v>
      </c>
      <c r="F25" s="82" t="s">
        <v>104</v>
      </c>
      <c r="G25" s="3">
        <v>60000</v>
      </c>
      <c r="H25" s="4">
        <v>58207.519999999997</v>
      </c>
      <c r="I25" s="3">
        <v>60000</v>
      </c>
      <c r="J25" s="5">
        <v>0</v>
      </c>
      <c r="K25" s="5">
        <f t="shared" ref="K25" si="41">I25-J25</f>
        <v>60000</v>
      </c>
      <c r="L25" s="5">
        <v>16893</v>
      </c>
      <c r="M25" s="5">
        <v>0</v>
      </c>
      <c r="N25" s="5">
        <v>0</v>
      </c>
      <c r="O25" s="5">
        <f t="shared" ref="O25" si="42">SUM(L25:N25)</f>
        <v>16893</v>
      </c>
      <c r="P25" s="5">
        <f>27000-16893</f>
        <v>10107</v>
      </c>
      <c r="Q25" s="5">
        <f t="shared" ref="Q25" si="43">O25+P25</f>
        <v>27000</v>
      </c>
      <c r="R25" s="5">
        <v>16893</v>
      </c>
      <c r="S25" s="5">
        <v>0</v>
      </c>
      <c r="T25" s="5">
        <f t="shared" ref="T25" si="44">I25-S25</f>
        <v>60000</v>
      </c>
      <c r="U25" s="4">
        <v>0</v>
      </c>
      <c r="V25" s="5">
        <v>0</v>
      </c>
      <c r="W25" s="5">
        <v>0</v>
      </c>
      <c r="X25" s="5">
        <f t="shared" ref="X25" si="45">SUM(U25:W25)</f>
        <v>0</v>
      </c>
      <c r="Y25" s="5">
        <v>9000</v>
      </c>
      <c r="Z25" s="5">
        <v>4083</v>
      </c>
      <c r="AA25" s="5">
        <f t="shared" ref="AA25:AA26" si="46">SUM(X25+Y25)</f>
        <v>9000</v>
      </c>
      <c r="AB25" s="99">
        <v>0</v>
      </c>
      <c r="AC25" s="5">
        <v>0</v>
      </c>
      <c r="AD25" s="5">
        <f t="shared" ref="AD25:AD26" si="47">SUM(I25-AC25)</f>
        <v>60000</v>
      </c>
      <c r="AE25" s="99">
        <v>12500</v>
      </c>
      <c r="AF25" s="99">
        <v>60000</v>
      </c>
      <c r="AG25" s="99">
        <v>0</v>
      </c>
      <c r="AH25" s="99">
        <v>0</v>
      </c>
      <c r="AI25" s="99">
        <v>0</v>
      </c>
      <c r="AJ25" s="99">
        <f t="shared" si="24"/>
        <v>0</v>
      </c>
      <c r="AK25" s="99">
        <f t="shared" si="12"/>
        <v>0</v>
      </c>
      <c r="AL25" s="99">
        <v>40000</v>
      </c>
      <c r="AM25" s="99">
        <f t="shared" si="25"/>
        <v>40000</v>
      </c>
      <c r="AN25" s="99">
        <f t="shared" si="26"/>
        <v>40000</v>
      </c>
      <c r="AO25" s="99">
        <f t="shared" si="13"/>
        <v>60000</v>
      </c>
      <c r="AP25" s="99">
        <v>60000</v>
      </c>
      <c r="AQ25" s="99" t="s">
        <v>493</v>
      </c>
      <c r="AR25" s="303" t="s">
        <v>508</v>
      </c>
      <c r="AS25" s="307"/>
      <c r="AT25" s="347">
        <v>0</v>
      </c>
      <c r="AU25" s="347">
        <f t="shared" si="14"/>
        <v>0</v>
      </c>
      <c r="AW25" s="347">
        <v>0</v>
      </c>
    </row>
    <row r="26" spans="1:54" s="48" customFormat="1" ht="75" customHeight="1">
      <c r="A26" s="13">
        <v>11.2</v>
      </c>
      <c r="B26" s="6" t="s">
        <v>503</v>
      </c>
      <c r="C26" s="86" t="s">
        <v>410</v>
      </c>
      <c r="D26" s="88">
        <v>2017</v>
      </c>
      <c r="E26" s="88" t="s">
        <v>515</v>
      </c>
      <c r="F26" s="82" t="s">
        <v>104</v>
      </c>
      <c r="G26" s="4">
        <v>36315.17</v>
      </c>
      <c r="H26" s="4">
        <v>0</v>
      </c>
      <c r="I26" s="4">
        <v>36315.17</v>
      </c>
      <c r="J26" s="4" t="e">
        <f>SUM(#REF!)</f>
        <v>#REF!</v>
      </c>
      <c r="K26" s="4" t="e">
        <f>I26-J26</f>
        <v>#REF!</v>
      </c>
      <c r="L26" s="4" t="e">
        <f>SUM(#REF!)</f>
        <v>#REF!</v>
      </c>
      <c r="M26" s="4" t="e">
        <f>SUM(#REF!)</f>
        <v>#REF!</v>
      </c>
      <c r="N26" s="4" t="e">
        <f>SUM(#REF!)</f>
        <v>#REF!</v>
      </c>
      <c r="O26" s="5" t="e">
        <f t="shared" ref="O26" si="48">SUM(L26:N26)</f>
        <v>#REF!</v>
      </c>
      <c r="P26" s="5" t="e">
        <f>SUM(#REF!)</f>
        <v>#REF!</v>
      </c>
      <c r="Q26" s="5" t="e">
        <f>SUM(#REF!)</f>
        <v>#REF!</v>
      </c>
      <c r="R26" s="5" t="e">
        <f>SUM(#REF!)</f>
        <v>#REF!</v>
      </c>
      <c r="S26" s="5">
        <v>35704.06</v>
      </c>
      <c r="T26" s="5">
        <f>I26-S26</f>
        <v>611.11000000000058</v>
      </c>
      <c r="U26" s="5">
        <v>9108.41</v>
      </c>
      <c r="V26" s="5">
        <v>0</v>
      </c>
      <c r="W26" s="5">
        <v>0</v>
      </c>
      <c r="X26" s="5">
        <f>SUM(U26:W26)</f>
        <v>9108.41</v>
      </c>
      <c r="Y26" s="5">
        <v>9000</v>
      </c>
      <c r="Z26" s="5">
        <v>4083</v>
      </c>
      <c r="AA26" s="5">
        <f t="shared" si="46"/>
        <v>18108.41</v>
      </c>
      <c r="AB26" s="99">
        <v>0</v>
      </c>
      <c r="AC26" s="5">
        <v>0</v>
      </c>
      <c r="AD26" s="5">
        <f t="shared" si="47"/>
        <v>36315.17</v>
      </c>
      <c r="AE26" s="5">
        <v>120000</v>
      </c>
      <c r="AF26" s="99">
        <v>65413.81</v>
      </c>
      <c r="AG26" s="99">
        <v>0</v>
      </c>
      <c r="AH26" s="99">
        <v>0</v>
      </c>
      <c r="AI26" s="99">
        <v>0</v>
      </c>
      <c r="AJ26" s="99">
        <f t="shared" si="24"/>
        <v>0</v>
      </c>
      <c r="AK26" s="99">
        <f t="shared" si="12"/>
        <v>0</v>
      </c>
      <c r="AL26" s="99">
        <v>0</v>
      </c>
      <c r="AM26" s="99">
        <f t="shared" si="25"/>
        <v>0</v>
      </c>
      <c r="AN26" s="99">
        <f t="shared" si="26"/>
        <v>0</v>
      </c>
      <c r="AO26" s="99">
        <f t="shared" si="13"/>
        <v>36315.17</v>
      </c>
      <c r="AP26" s="99">
        <v>30000</v>
      </c>
      <c r="AQ26" s="99"/>
      <c r="AR26" s="303" t="s">
        <v>246</v>
      </c>
      <c r="AS26" s="306"/>
      <c r="AT26" s="347">
        <v>0</v>
      </c>
      <c r="AU26" s="347">
        <f t="shared" si="14"/>
        <v>0</v>
      </c>
      <c r="AW26" s="347">
        <v>0</v>
      </c>
      <c r="AX26" s="351"/>
      <c r="AY26" s="351"/>
      <c r="BA26" s="351"/>
    </row>
    <row r="27" spans="1:54" ht="52.5" customHeight="1">
      <c r="A27" s="13">
        <v>12</v>
      </c>
      <c r="B27" s="6" t="s">
        <v>13</v>
      </c>
      <c r="C27" s="86">
        <v>2013</v>
      </c>
      <c r="D27" s="86"/>
      <c r="E27" s="86"/>
      <c r="F27" s="82" t="s">
        <v>101</v>
      </c>
      <c r="G27" s="3">
        <v>30000</v>
      </c>
      <c r="H27" s="4">
        <v>0</v>
      </c>
      <c r="I27" s="3">
        <v>10000</v>
      </c>
      <c r="J27" s="5">
        <v>0</v>
      </c>
      <c r="K27" s="5">
        <f t="shared" ref="K27:K35" si="49">I27-J27</f>
        <v>10000</v>
      </c>
      <c r="L27" s="5">
        <v>0</v>
      </c>
      <c r="M27" s="5">
        <v>0</v>
      </c>
      <c r="N27" s="5">
        <v>0</v>
      </c>
      <c r="O27" s="5">
        <f t="shared" si="1"/>
        <v>0</v>
      </c>
      <c r="P27" s="5">
        <v>0</v>
      </c>
      <c r="Q27" s="5">
        <f t="shared" si="2"/>
        <v>0</v>
      </c>
      <c r="R27" s="5">
        <v>0</v>
      </c>
      <c r="S27" s="5">
        <f t="shared" si="23"/>
        <v>0</v>
      </c>
      <c r="T27" s="5">
        <f t="shared" si="4"/>
        <v>10000</v>
      </c>
      <c r="U27" s="5">
        <v>0</v>
      </c>
      <c r="V27" s="5">
        <v>0</v>
      </c>
      <c r="W27" s="5">
        <v>0</v>
      </c>
      <c r="X27" s="5">
        <f t="shared" si="5"/>
        <v>0</v>
      </c>
      <c r="Y27" s="5">
        <v>0</v>
      </c>
      <c r="Z27" s="5">
        <v>0</v>
      </c>
      <c r="AA27" s="5">
        <f t="shared" si="6"/>
        <v>0</v>
      </c>
      <c r="AB27" s="99">
        <v>0</v>
      </c>
      <c r="AC27" s="5">
        <f t="shared" ref="AC27:AC28" si="50">S27+U27+Z27+AB27</f>
        <v>0</v>
      </c>
      <c r="AD27" s="5">
        <f t="shared" si="8"/>
        <v>10000</v>
      </c>
      <c r="AE27" s="99">
        <v>30000</v>
      </c>
      <c r="AF27" s="99">
        <v>10000</v>
      </c>
      <c r="AG27" s="99">
        <v>0</v>
      </c>
      <c r="AH27" s="99">
        <v>0</v>
      </c>
      <c r="AI27" s="99">
        <v>0</v>
      </c>
      <c r="AJ27" s="99">
        <f t="shared" si="24"/>
        <v>0</v>
      </c>
      <c r="AK27" s="99">
        <f t="shared" si="12"/>
        <v>0</v>
      </c>
      <c r="AL27" s="99">
        <v>0</v>
      </c>
      <c r="AM27" s="99">
        <f t="shared" si="25"/>
        <v>0</v>
      </c>
      <c r="AN27" s="99">
        <f t="shared" si="26"/>
        <v>0</v>
      </c>
      <c r="AO27" s="99">
        <f t="shared" si="13"/>
        <v>10000</v>
      </c>
      <c r="AP27" s="99">
        <v>10000</v>
      </c>
      <c r="AQ27" s="99" t="s">
        <v>493</v>
      </c>
      <c r="AR27" s="303" t="s">
        <v>315</v>
      </c>
      <c r="AS27" s="306"/>
      <c r="AT27" s="347">
        <v>0</v>
      </c>
      <c r="AU27" s="347">
        <f t="shared" si="14"/>
        <v>0</v>
      </c>
      <c r="AW27" s="347">
        <v>0</v>
      </c>
    </row>
    <row r="28" spans="1:54" ht="47.25" customHeight="1">
      <c r="A28" s="13">
        <v>13</v>
      </c>
      <c r="B28" s="6" t="s">
        <v>16</v>
      </c>
      <c r="C28" s="88">
        <v>2013</v>
      </c>
      <c r="D28" s="88"/>
      <c r="E28" s="88" t="s">
        <v>153</v>
      </c>
      <c r="F28" s="82" t="s">
        <v>101</v>
      </c>
      <c r="G28" s="3">
        <v>120000</v>
      </c>
      <c r="H28" s="4">
        <v>120000</v>
      </c>
      <c r="I28" s="3">
        <v>120000</v>
      </c>
      <c r="J28" s="5">
        <v>0</v>
      </c>
      <c r="K28" s="5">
        <f t="shared" si="49"/>
        <v>120000</v>
      </c>
      <c r="L28" s="5">
        <v>0</v>
      </c>
      <c r="M28" s="5">
        <v>0</v>
      </c>
      <c r="N28" s="5">
        <v>0</v>
      </c>
      <c r="O28" s="5">
        <f t="shared" si="1"/>
        <v>0</v>
      </c>
      <c r="P28" s="5">
        <v>0</v>
      </c>
      <c r="Q28" s="5">
        <f t="shared" si="2"/>
        <v>0</v>
      </c>
      <c r="R28" s="5">
        <v>0</v>
      </c>
      <c r="S28" s="5">
        <f t="shared" si="23"/>
        <v>0</v>
      </c>
      <c r="T28" s="5">
        <f t="shared" si="4"/>
        <v>120000</v>
      </c>
      <c r="U28" s="5">
        <v>0</v>
      </c>
      <c r="V28" s="5">
        <v>0</v>
      </c>
      <c r="W28" s="5">
        <v>0</v>
      </c>
      <c r="X28" s="5">
        <f t="shared" si="5"/>
        <v>0</v>
      </c>
      <c r="Y28" s="5">
        <v>0</v>
      </c>
      <c r="Z28" s="5">
        <v>0</v>
      </c>
      <c r="AA28" s="5">
        <f t="shared" si="6"/>
        <v>0</v>
      </c>
      <c r="AB28" s="99">
        <v>14784.1</v>
      </c>
      <c r="AC28" s="5">
        <f t="shared" si="50"/>
        <v>14784.1</v>
      </c>
      <c r="AD28" s="5">
        <f t="shared" si="8"/>
        <v>105215.9</v>
      </c>
      <c r="AE28" s="99">
        <v>20000</v>
      </c>
      <c r="AF28" s="99">
        <v>25000</v>
      </c>
      <c r="AG28" s="99">
        <v>0</v>
      </c>
      <c r="AH28" s="99">
        <v>0</v>
      </c>
      <c r="AI28" s="99">
        <v>0</v>
      </c>
      <c r="AJ28" s="99">
        <f t="shared" si="24"/>
        <v>0</v>
      </c>
      <c r="AK28" s="99">
        <f t="shared" si="12"/>
        <v>22000.9</v>
      </c>
      <c r="AL28" s="99">
        <v>15000</v>
      </c>
      <c r="AM28" s="99">
        <f t="shared" si="25"/>
        <v>15000</v>
      </c>
      <c r="AN28" s="99">
        <f t="shared" si="26"/>
        <v>29784.1</v>
      </c>
      <c r="AO28" s="99">
        <f t="shared" si="13"/>
        <v>97999.1</v>
      </c>
      <c r="AP28" s="99">
        <v>87999.1</v>
      </c>
      <c r="AQ28" s="99" t="s">
        <v>493</v>
      </c>
      <c r="AR28" s="303" t="s">
        <v>310</v>
      </c>
      <c r="AS28" s="306"/>
      <c r="AT28" s="347">
        <v>7216.8</v>
      </c>
      <c r="AU28" s="347">
        <f t="shared" si="14"/>
        <v>7216.8</v>
      </c>
      <c r="AW28" s="347">
        <f>998.2+1971.6+9244.2+7161+7985.6+1240+2690.8+520.8+793.6</f>
        <v>32605.799999999996</v>
      </c>
      <c r="AZ28" s="360"/>
      <c r="BB28" s="132"/>
    </row>
    <row r="29" spans="1:54" ht="61.5" customHeight="1">
      <c r="A29" s="13">
        <v>14</v>
      </c>
      <c r="B29" s="6" t="s">
        <v>18</v>
      </c>
      <c r="C29" s="86">
        <v>2013</v>
      </c>
      <c r="D29" s="88"/>
      <c r="E29" s="88" t="s">
        <v>515</v>
      </c>
      <c r="F29" s="82" t="s">
        <v>104</v>
      </c>
      <c r="G29" s="3">
        <v>30000</v>
      </c>
      <c r="H29" s="4">
        <v>0</v>
      </c>
      <c r="I29" s="3">
        <v>30000</v>
      </c>
      <c r="J29" s="5">
        <v>0</v>
      </c>
      <c r="K29" s="5">
        <f t="shared" si="49"/>
        <v>30000</v>
      </c>
      <c r="L29" s="5">
        <v>0</v>
      </c>
      <c r="M29" s="5">
        <v>0</v>
      </c>
      <c r="N29" s="5">
        <v>0</v>
      </c>
      <c r="O29" s="5">
        <f t="shared" si="1"/>
        <v>0</v>
      </c>
      <c r="P29" s="5">
        <v>0</v>
      </c>
      <c r="Q29" s="5">
        <f t="shared" si="2"/>
        <v>0</v>
      </c>
      <c r="R29" s="5">
        <v>0</v>
      </c>
      <c r="S29" s="5">
        <f t="shared" si="23"/>
        <v>0</v>
      </c>
      <c r="T29" s="5">
        <f t="shared" si="4"/>
        <v>30000</v>
      </c>
      <c r="U29" s="5">
        <v>0</v>
      </c>
      <c r="V29" s="5">
        <v>0</v>
      </c>
      <c r="W29" s="5">
        <v>0</v>
      </c>
      <c r="X29" s="5">
        <f t="shared" si="5"/>
        <v>0</v>
      </c>
      <c r="Y29" s="5">
        <v>0</v>
      </c>
      <c r="Z29" s="5">
        <v>0</v>
      </c>
      <c r="AA29" s="5">
        <f t="shared" si="6"/>
        <v>0</v>
      </c>
      <c r="AB29" s="99">
        <v>0</v>
      </c>
      <c r="AC29" s="5">
        <f t="shared" si="40"/>
        <v>0</v>
      </c>
      <c r="AD29" s="5">
        <f t="shared" ref="AD29:AD46" si="51">SUM(I29-AC29)</f>
        <v>30000</v>
      </c>
      <c r="AE29" s="99">
        <v>30000</v>
      </c>
      <c r="AF29" s="99">
        <v>10000</v>
      </c>
      <c r="AG29" s="99">
        <v>0</v>
      </c>
      <c r="AH29" s="99">
        <v>0</v>
      </c>
      <c r="AI29" s="99">
        <v>0</v>
      </c>
      <c r="AJ29" s="99">
        <f t="shared" si="24"/>
        <v>0</v>
      </c>
      <c r="AK29" s="99">
        <f t="shared" si="12"/>
        <v>0</v>
      </c>
      <c r="AL29" s="99">
        <v>0</v>
      </c>
      <c r="AM29" s="99">
        <f t="shared" si="25"/>
        <v>0</v>
      </c>
      <c r="AN29" s="99">
        <f t="shared" si="26"/>
        <v>0</v>
      </c>
      <c r="AO29" s="99">
        <f t="shared" si="13"/>
        <v>30000</v>
      </c>
      <c r="AP29" s="99">
        <v>1000</v>
      </c>
      <c r="AQ29" s="99" t="s">
        <v>493</v>
      </c>
      <c r="AR29" s="303" t="s">
        <v>199</v>
      </c>
      <c r="AS29" s="306"/>
      <c r="AT29" s="347">
        <v>0</v>
      </c>
      <c r="AU29" s="347">
        <f t="shared" si="14"/>
        <v>0</v>
      </c>
      <c r="AW29" s="347">
        <v>0</v>
      </c>
    </row>
    <row r="30" spans="1:54" ht="68.25" customHeight="1">
      <c r="A30" s="13">
        <v>15</v>
      </c>
      <c r="B30" s="6" t="s">
        <v>19</v>
      </c>
      <c r="C30" s="86">
        <v>2013</v>
      </c>
      <c r="D30" s="86"/>
      <c r="E30" s="86" t="s">
        <v>127</v>
      </c>
      <c r="F30" s="82" t="s">
        <v>101</v>
      </c>
      <c r="G30" s="3">
        <v>50000</v>
      </c>
      <c r="H30" s="4">
        <v>0</v>
      </c>
      <c r="I30" s="3">
        <v>30000</v>
      </c>
      <c r="J30" s="5">
        <v>0</v>
      </c>
      <c r="K30" s="5">
        <f t="shared" si="49"/>
        <v>30000</v>
      </c>
      <c r="L30" s="5">
        <v>0</v>
      </c>
      <c r="M30" s="5">
        <v>0</v>
      </c>
      <c r="N30" s="5">
        <v>0</v>
      </c>
      <c r="O30" s="5">
        <f t="shared" si="1"/>
        <v>0</v>
      </c>
      <c r="P30" s="5">
        <v>0</v>
      </c>
      <c r="Q30" s="5">
        <f t="shared" si="2"/>
        <v>0</v>
      </c>
      <c r="R30" s="5">
        <v>0</v>
      </c>
      <c r="S30" s="5">
        <f t="shared" si="23"/>
        <v>0</v>
      </c>
      <c r="T30" s="5">
        <f t="shared" si="4"/>
        <v>30000</v>
      </c>
      <c r="U30" s="5">
        <v>0</v>
      </c>
      <c r="V30" s="5">
        <v>0</v>
      </c>
      <c r="W30" s="5">
        <v>0</v>
      </c>
      <c r="X30" s="5">
        <f t="shared" si="5"/>
        <v>0</v>
      </c>
      <c r="Y30" s="5">
        <v>0</v>
      </c>
      <c r="Z30" s="5">
        <v>0</v>
      </c>
      <c r="AA30" s="5">
        <f t="shared" si="6"/>
        <v>0</v>
      </c>
      <c r="AB30" s="99">
        <v>0</v>
      </c>
      <c r="AC30" s="5">
        <f t="shared" si="40"/>
        <v>0</v>
      </c>
      <c r="AD30" s="5">
        <f t="shared" si="51"/>
        <v>30000</v>
      </c>
      <c r="AE30" s="99">
        <v>100000</v>
      </c>
      <c r="AF30" s="99">
        <v>80000</v>
      </c>
      <c r="AG30" s="99">
        <v>0</v>
      </c>
      <c r="AH30" s="99">
        <v>0</v>
      </c>
      <c r="AI30" s="99">
        <v>0</v>
      </c>
      <c r="AJ30" s="99">
        <f t="shared" si="24"/>
        <v>0</v>
      </c>
      <c r="AK30" s="99">
        <f t="shared" si="12"/>
        <v>0</v>
      </c>
      <c r="AL30" s="99">
        <v>0</v>
      </c>
      <c r="AM30" s="99">
        <f t="shared" si="25"/>
        <v>0</v>
      </c>
      <c r="AN30" s="99">
        <f t="shared" si="26"/>
        <v>0</v>
      </c>
      <c r="AO30" s="99">
        <f t="shared" si="13"/>
        <v>30000</v>
      </c>
      <c r="AP30" s="99">
        <v>30000</v>
      </c>
      <c r="AQ30" s="99" t="s">
        <v>493</v>
      </c>
      <c r="AR30" s="303" t="s">
        <v>311</v>
      </c>
      <c r="AS30" s="306"/>
      <c r="AT30" s="347">
        <v>0</v>
      </c>
      <c r="AU30" s="347">
        <f t="shared" si="14"/>
        <v>0</v>
      </c>
      <c r="AW30" s="347">
        <v>0</v>
      </c>
    </row>
    <row r="31" spans="1:54" ht="53.25" customHeight="1">
      <c r="A31" s="13">
        <v>16</v>
      </c>
      <c r="B31" s="6" t="s">
        <v>20</v>
      </c>
      <c r="C31" s="86">
        <v>2013</v>
      </c>
      <c r="D31" s="86"/>
      <c r="E31" s="86" t="s">
        <v>127</v>
      </c>
      <c r="F31" s="82" t="s">
        <v>101</v>
      </c>
      <c r="G31" s="3">
        <v>30000</v>
      </c>
      <c r="H31" s="4">
        <v>0</v>
      </c>
      <c r="I31" s="3">
        <v>30000</v>
      </c>
      <c r="J31" s="5">
        <v>0</v>
      </c>
      <c r="K31" s="5">
        <f t="shared" si="49"/>
        <v>30000</v>
      </c>
      <c r="L31" s="5">
        <v>0</v>
      </c>
      <c r="M31" s="5">
        <v>0</v>
      </c>
      <c r="N31" s="5">
        <v>0</v>
      </c>
      <c r="O31" s="5">
        <f t="shared" si="1"/>
        <v>0</v>
      </c>
      <c r="P31" s="5">
        <v>0</v>
      </c>
      <c r="Q31" s="5">
        <f>O31+P31</f>
        <v>0</v>
      </c>
      <c r="R31" s="5">
        <v>0</v>
      </c>
      <c r="S31" s="5">
        <f t="shared" si="23"/>
        <v>0</v>
      </c>
      <c r="T31" s="5">
        <f t="shared" si="4"/>
        <v>30000</v>
      </c>
      <c r="U31" s="5">
        <v>0</v>
      </c>
      <c r="V31" s="5">
        <v>0</v>
      </c>
      <c r="W31" s="5">
        <v>0</v>
      </c>
      <c r="X31" s="5">
        <f t="shared" si="5"/>
        <v>0</v>
      </c>
      <c r="Y31" s="5">
        <v>0</v>
      </c>
      <c r="Z31" s="5">
        <v>0</v>
      </c>
      <c r="AA31" s="5">
        <f t="shared" si="6"/>
        <v>0</v>
      </c>
      <c r="AB31" s="99">
        <v>0</v>
      </c>
      <c r="AC31" s="5">
        <f t="shared" si="40"/>
        <v>0</v>
      </c>
      <c r="AD31" s="5">
        <f t="shared" si="51"/>
        <v>30000</v>
      </c>
      <c r="AE31" s="99">
        <v>30000</v>
      </c>
      <c r="AF31" s="99">
        <v>30000</v>
      </c>
      <c r="AG31" s="99">
        <v>0</v>
      </c>
      <c r="AH31" s="99">
        <v>0</v>
      </c>
      <c r="AI31" s="99">
        <v>0</v>
      </c>
      <c r="AJ31" s="99">
        <f t="shared" si="24"/>
        <v>0</v>
      </c>
      <c r="AK31" s="99">
        <f t="shared" si="12"/>
        <v>0</v>
      </c>
      <c r="AL31" s="99">
        <v>0</v>
      </c>
      <c r="AM31" s="99">
        <f t="shared" si="25"/>
        <v>0</v>
      </c>
      <c r="AN31" s="99">
        <f t="shared" si="26"/>
        <v>0</v>
      </c>
      <c r="AO31" s="99">
        <f t="shared" si="13"/>
        <v>30000</v>
      </c>
      <c r="AP31" s="99">
        <v>30000</v>
      </c>
      <c r="AQ31" s="99" t="s">
        <v>493</v>
      </c>
      <c r="AR31" s="303" t="s">
        <v>312</v>
      </c>
      <c r="AS31" s="306"/>
      <c r="AT31" s="347">
        <v>0</v>
      </c>
      <c r="AU31" s="347">
        <f t="shared" si="14"/>
        <v>0</v>
      </c>
      <c r="AW31" s="347">
        <v>0</v>
      </c>
    </row>
    <row r="32" spans="1:54" ht="60" customHeight="1">
      <c r="A32" s="13">
        <v>17</v>
      </c>
      <c r="B32" s="6" t="s">
        <v>21</v>
      </c>
      <c r="C32" s="86">
        <v>2014</v>
      </c>
      <c r="D32" s="86"/>
      <c r="E32" s="86"/>
      <c r="F32" s="82" t="s">
        <v>101</v>
      </c>
      <c r="G32" s="3">
        <v>100000</v>
      </c>
      <c r="H32" s="4">
        <v>0</v>
      </c>
      <c r="I32" s="3">
        <v>10000</v>
      </c>
      <c r="J32" s="5">
        <v>0</v>
      </c>
      <c r="K32" s="5">
        <f t="shared" si="49"/>
        <v>10000</v>
      </c>
      <c r="L32" s="5">
        <v>0</v>
      </c>
      <c r="M32" s="5">
        <v>10000</v>
      </c>
      <c r="N32" s="5">
        <v>0</v>
      </c>
      <c r="O32" s="5">
        <f t="shared" si="1"/>
        <v>10000</v>
      </c>
      <c r="P32" s="5">
        <v>0</v>
      </c>
      <c r="Q32" s="5">
        <f t="shared" si="2"/>
        <v>10000</v>
      </c>
      <c r="R32" s="5">
        <v>0</v>
      </c>
      <c r="S32" s="5">
        <f t="shared" si="23"/>
        <v>0</v>
      </c>
      <c r="T32" s="5">
        <f t="shared" si="4"/>
        <v>10000</v>
      </c>
      <c r="U32" s="5">
        <v>0</v>
      </c>
      <c r="V32" s="5">
        <v>0</v>
      </c>
      <c r="W32" s="5">
        <v>0</v>
      </c>
      <c r="X32" s="5">
        <f t="shared" si="5"/>
        <v>0</v>
      </c>
      <c r="Y32" s="5">
        <v>0</v>
      </c>
      <c r="Z32" s="5">
        <v>0</v>
      </c>
      <c r="AA32" s="5">
        <f t="shared" si="6"/>
        <v>0</v>
      </c>
      <c r="AB32" s="99">
        <v>0</v>
      </c>
      <c r="AC32" s="5">
        <f t="shared" si="40"/>
        <v>0</v>
      </c>
      <c r="AD32" s="5">
        <f t="shared" si="51"/>
        <v>10000</v>
      </c>
      <c r="AE32" s="99">
        <v>70000</v>
      </c>
      <c r="AF32" s="99">
        <v>10000</v>
      </c>
      <c r="AG32" s="99">
        <v>0</v>
      </c>
      <c r="AH32" s="99">
        <v>0</v>
      </c>
      <c r="AI32" s="99">
        <v>0</v>
      </c>
      <c r="AJ32" s="99">
        <f t="shared" si="24"/>
        <v>0</v>
      </c>
      <c r="AK32" s="99">
        <f t="shared" si="12"/>
        <v>0</v>
      </c>
      <c r="AL32" s="99">
        <v>0</v>
      </c>
      <c r="AM32" s="99">
        <f t="shared" si="25"/>
        <v>0</v>
      </c>
      <c r="AN32" s="99">
        <f t="shared" si="26"/>
        <v>0</v>
      </c>
      <c r="AO32" s="99">
        <f t="shared" si="13"/>
        <v>10000</v>
      </c>
      <c r="AP32" s="99">
        <v>10000</v>
      </c>
      <c r="AQ32" s="99" t="s">
        <v>493</v>
      </c>
      <c r="AR32" s="303" t="s">
        <v>315</v>
      </c>
      <c r="AS32" s="306"/>
      <c r="AT32" s="347">
        <v>0</v>
      </c>
      <c r="AU32" s="347">
        <f t="shared" si="14"/>
        <v>0</v>
      </c>
      <c r="AW32" s="347">
        <v>0</v>
      </c>
    </row>
    <row r="33" spans="1:53" ht="72" customHeight="1">
      <c r="A33" s="13">
        <v>18</v>
      </c>
      <c r="B33" s="6" t="s">
        <v>23</v>
      </c>
      <c r="C33" s="86" t="s">
        <v>408</v>
      </c>
      <c r="D33" s="86"/>
      <c r="E33" s="86"/>
      <c r="F33" s="82" t="s">
        <v>101</v>
      </c>
      <c r="G33" s="3">
        <v>70000</v>
      </c>
      <c r="H33" s="4">
        <v>70000</v>
      </c>
      <c r="I33" s="3">
        <v>70000</v>
      </c>
      <c r="J33" s="5">
        <v>10000</v>
      </c>
      <c r="K33" s="5">
        <f t="shared" si="49"/>
        <v>60000</v>
      </c>
      <c r="L33" s="5">
        <v>0</v>
      </c>
      <c r="M33" s="5">
        <v>0</v>
      </c>
      <c r="N33" s="5">
        <v>0</v>
      </c>
      <c r="O33" s="5">
        <f t="shared" si="1"/>
        <v>0</v>
      </c>
      <c r="P33" s="5">
        <v>10000</v>
      </c>
      <c r="Q33" s="5">
        <f t="shared" si="2"/>
        <v>10000</v>
      </c>
      <c r="R33" s="5">
        <v>0</v>
      </c>
      <c r="S33" s="5">
        <f t="shared" si="23"/>
        <v>10000</v>
      </c>
      <c r="T33" s="5">
        <f t="shared" si="4"/>
        <v>60000</v>
      </c>
      <c r="U33" s="5">
        <v>6000</v>
      </c>
      <c r="V33" s="5">
        <v>0</v>
      </c>
      <c r="W33" s="5">
        <v>0</v>
      </c>
      <c r="X33" s="5">
        <f t="shared" si="5"/>
        <v>6000</v>
      </c>
      <c r="Y33" s="5">
        <v>0</v>
      </c>
      <c r="Z33" s="5">
        <v>0</v>
      </c>
      <c r="AA33" s="5">
        <f t="shared" si="6"/>
        <v>6000</v>
      </c>
      <c r="AB33" s="99">
        <v>6000</v>
      </c>
      <c r="AC33" s="5">
        <f>S33+U33+Z33+AB33</f>
        <v>22000</v>
      </c>
      <c r="AD33" s="5">
        <f>I33-AC33</f>
        <v>48000</v>
      </c>
      <c r="AE33" s="99">
        <v>30000</v>
      </c>
      <c r="AF33" s="99">
        <v>15000</v>
      </c>
      <c r="AG33" s="99">
        <v>0</v>
      </c>
      <c r="AH33" s="99">
        <v>0</v>
      </c>
      <c r="AI33" s="99">
        <v>0</v>
      </c>
      <c r="AJ33" s="99">
        <f t="shared" si="24"/>
        <v>0</v>
      </c>
      <c r="AK33" s="99">
        <f t="shared" si="12"/>
        <v>28000</v>
      </c>
      <c r="AL33" s="99">
        <v>0</v>
      </c>
      <c r="AM33" s="99">
        <f t="shared" si="25"/>
        <v>0</v>
      </c>
      <c r="AN33" s="99">
        <f t="shared" si="26"/>
        <v>22000</v>
      </c>
      <c r="AO33" s="99">
        <f t="shared" si="13"/>
        <v>42000</v>
      </c>
      <c r="AP33" s="99">
        <v>35000</v>
      </c>
      <c r="AQ33" s="99" t="s">
        <v>493</v>
      </c>
      <c r="AR33" s="303" t="s">
        <v>254</v>
      </c>
      <c r="AS33" s="306"/>
      <c r="AT33" s="347">
        <v>6000</v>
      </c>
      <c r="AU33" s="347">
        <f t="shared" si="14"/>
        <v>6000</v>
      </c>
      <c r="AW33" s="347">
        <v>0</v>
      </c>
      <c r="AY33" s="362"/>
    </row>
    <row r="34" spans="1:53" ht="70.5" customHeight="1">
      <c r="A34" s="13">
        <v>19</v>
      </c>
      <c r="B34" s="6" t="s">
        <v>384</v>
      </c>
      <c r="C34" s="86">
        <v>2016</v>
      </c>
      <c r="D34" s="86"/>
      <c r="E34" s="86" t="s">
        <v>255</v>
      </c>
      <c r="F34" s="82" t="s">
        <v>106</v>
      </c>
      <c r="G34" s="3">
        <v>80000</v>
      </c>
      <c r="H34" s="4">
        <v>80000</v>
      </c>
      <c r="I34" s="3">
        <v>80000</v>
      </c>
      <c r="J34" s="5">
        <v>0</v>
      </c>
      <c r="K34" s="5">
        <f t="shared" si="49"/>
        <v>80000</v>
      </c>
      <c r="L34" s="5">
        <v>0</v>
      </c>
      <c r="M34" s="5">
        <v>0</v>
      </c>
      <c r="N34" s="5">
        <v>0</v>
      </c>
      <c r="O34" s="5">
        <f t="shared" si="1"/>
        <v>0</v>
      </c>
      <c r="P34" s="5">
        <v>0</v>
      </c>
      <c r="Q34" s="5">
        <f t="shared" si="2"/>
        <v>0</v>
      </c>
      <c r="R34" s="5">
        <v>0</v>
      </c>
      <c r="S34" s="5">
        <f t="shared" si="23"/>
        <v>0</v>
      </c>
      <c r="T34" s="5">
        <f t="shared" si="4"/>
        <v>80000</v>
      </c>
      <c r="U34" s="5">
        <v>0</v>
      </c>
      <c r="V34" s="5">
        <v>0</v>
      </c>
      <c r="W34" s="5">
        <v>0</v>
      </c>
      <c r="X34" s="5">
        <f t="shared" si="5"/>
        <v>0</v>
      </c>
      <c r="Y34" s="5">
        <v>0</v>
      </c>
      <c r="Z34" s="5">
        <v>0</v>
      </c>
      <c r="AA34" s="5">
        <f t="shared" si="6"/>
        <v>0</v>
      </c>
      <c r="AB34" s="99">
        <v>0</v>
      </c>
      <c r="AC34" s="5">
        <f t="shared" si="40"/>
        <v>0</v>
      </c>
      <c r="AD34" s="5">
        <f t="shared" si="51"/>
        <v>80000</v>
      </c>
      <c r="AE34" s="99">
        <v>80000</v>
      </c>
      <c r="AF34" s="99">
        <v>80000</v>
      </c>
      <c r="AG34" s="99">
        <v>0</v>
      </c>
      <c r="AH34" s="99">
        <v>0</v>
      </c>
      <c r="AI34" s="99">
        <v>0</v>
      </c>
      <c r="AJ34" s="99">
        <f t="shared" si="24"/>
        <v>0</v>
      </c>
      <c r="AK34" s="99">
        <f t="shared" si="12"/>
        <v>0</v>
      </c>
      <c r="AL34" s="99">
        <v>0</v>
      </c>
      <c r="AM34" s="99">
        <f t="shared" si="25"/>
        <v>0</v>
      </c>
      <c r="AN34" s="99">
        <f t="shared" si="26"/>
        <v>0</v>
      </c>
      <c r="AO34" s="99">
        <f t="shared" si="13"/>
        <v>80000</v>
      </c>
      <c r="AP34" s="99">
        <v>80000</v>
      </c>
      <c r="AQ34" s="99" t="s">
        <v>493</v>
      </c>
      <c r="AR34" s="303" t="s">
        <v>144</v>
      </c>
      <c r="AS34" s="306"/>
      <c r="AT34" s="347">
        <v>0</v>
      </c>
      <c r="AU34" s="347">
        <f t="shared" si="14"/>
        <v>0</v>
      </c>
      <c r="AW34" s="347">
        <v>0</v>
      </c>
    </row>
    <row r="35" spans="1:53" ht="60" customHeight="1">
      <c r="A35" s="13">
        <v>20</v>
      </c>
      <c r="B35" s="6" t="s">
        <v>708</v>
      </c>
      <c r="C35" s="86" t="s">
        <v>408</v>
      </c>
      <c r="D35" s="88"/>
      <c r="E35" s="88" t="s">
        <v>515</v>
      </c>
      <c r="F35" s="82" t="s">
        <v>100</v>
      </c>
      <c r="G35" s="3">
        <v>100000</v>
      </c>
      <c r="H35" s="4">
        <v>0</v>
      </c>
      <c r="I35" s="3">
        <v>100000</v>
      </c>
      <c r="J35" s="5">
        <v>0</v>
      </c>
      <c r="K35" s="5">
        <f t="shared" si="49"/>
        <v>100000</v>
      </c>
      <c r="L35" s="5">
        <v>0</v>
      </c>
      <c r="M35" s="5">
        <v>0</v>
      </c>
      <c r="N35" s="5">
        <v>0</v>
      </c>
      <c r="O35" s="5">
        <f t="shared" si="1"/>
        <v>0</v>
      </c>
      <c r="P35" s="5">
        <v>0</v>
      </c>
      <c r="Q35" s="5">
        <f t="shared" si="2"/>
        <v>0</v>
      </c>
      <c r="R35" s="5">
        <v>0</v>
      </c>
      <c r="S35" s="5">
        <f t="shared" si="23"/>
        <v>0</v>
      </c>
      <c r="T35" s="5">
        <f t="shared" si="4"/>
        <v>100000</v>
      </c>
      <c r="U35" s="5">
        <v>0</v>
      </c>
      <c r="V35" s="5">
        <v>0</v>
      </c>
      <c r="W35" s="5">
        <v>0</v>
      </c>
      <c r="X35" s="5">
        <f t="shared" si="5"/>
        <v>0</v>
      </c>
      <c r="Y35" s="5">
        <v>0</v>
      </c>
      <c r="Z35" s="5">
        <v>0</v>
      </c>
      <c r="AA35" s="5">
        <f t="shared" si="6"/>
        <v>0</v>
      </c>
      <c r="AB35" s="99">
        <v>0</v>
      </c>
      <c r="AC35" s="5">
        <f t="shared" si="40"/>
        <v>0</v>
      </c>
      <c r="AD35" s="5">
        <f t="shared" si="51"/>
        <v>100000</v>
      </c>
      <c r="AE35" s="99">
        <v>50000</v>
      </c>
      <c r="AF35" s="99">
        <v>5000</v>
      </c>
      <c r="AG35" s="99">
        <v>0</v>
      </c>
      <c r="AH35" s="99">
        <v>0</v>
      </c>
      <c r="AI35" s="99">
        <v>0</v>
      </c>
      <c r="AJ35" s="99">
        <f t="shared" si="24"/>
        <v>0</v>
      </c>
      <c r="AK35" s="99">
        <f t="shared" si="12"/>
        <v>0</v>
      </c>
      <c r="AL35" s="99">
        <v>0</v>
      </c>
      <c r="AM35" s="99">
        <f t="shared" si="25"/>
        <v>0</v>
      </c>
      <c r="AN35" s="99">
        <f t="shared" si="26"/>
        <v>0</v>
      </c>
      <c r="AO35" s="99">
        <f t="shared" si="13"/>
        <v>100000</v>
      </c>
      <c r="AP35" s="99">
        <v>100000</v>
      </c>
      <c r="AQ35" s="99" t="s">
        <v>493</v>
      </c>
      <c r="AR35" s="303" t="s">
        <v>199</v>
      </c>
      <c r="AS35" s="306"/>
      <c r="AT35" s="347">
        <v>0</v>
      </c>
      <c r="AU35" s="347">
        <f t="shared" si="14"/>
        <v>0</v>
      </c>
      <c r="AW35" s="347">
        <v>0</v>
      </c>
    </row>
    <row r="36" spans="1:53" s="93" customFormat="1" ht="42.75" customHeight="1">
      <c r="A36" s="14">
        <v>21</v>
      </c>
      <c r="B36" s="102" t="s">
        <v>143</v>
      </c>
      <c r="C36" s="299" t="s">
        <v>409</v>
      </c>
      <c r="D36" s="299"/>
      <c r="E36" s="299" t="s">
        <v>515</v>
      </c>
      <c r="F36" s="103" t="s">
        <v>101</v>
      </c>
      <c r="G36" s="104">
        <v>2904000</v>
      </c>
      <c r="H36" s="104">
        <f>SUM(H37:H52)</f>
        <v>2604000</v>
      </c>
      <c r="I36" s="104">
        <v>2904000</v>
      </c>
      <c r="J36" s="104">
        <f t="shared" ref="J36:AF36" si="52">SUM(J37:J49)</f>
        <v>0</v>
      </c>
      <c r="K36" s="104">
        <f t="shared" si="52"/>
        <v>2346000</v>
      </c>
      <c r="L36" s="104">
        <f t="shared" si="52"/>
        <v>0</v>
      </c>
      <c r="M36" s="104">
        <f t="shared" si="52"/>
        <v>6150</v>
      </c>
      <c r="N36" s="104">
        <f t="shared" si="52"/>
        <v>0</v>
      </c>
      <c r="O36" s="104">
        <f t="shared" si="52"/>
        <v>6150</v>
      </c>
      <c r="P36" s="104">
        <f t="shared" si="52"/>
        <v>0</v>
      </c>
      <c r="Q36" s="104">
        <f t="shared" si="52"/>
        <v>6150</v>
      </c>
      <c r="R36" s="104">
        <f t="shared" si="52"/>
        <v>12300</v>
      </c>
      <c r="S36" s="104">
        <f t="shared" si="52"/>
        <v>12300</v>
      </c>
      <c r="T36" s="104">
        <f t="shared" si="52"/>
        <v>2333700</v>
      </c>
      <c r="U36" s="104">
        <f t="shared" si="52"/>
        <v>18450</v>
      </c>
      <c r="V36" s="104">
        <f t="shared" si="52"/>
        <v>0</v>
      </c>
      <c r="W36" s="104">
        <f t="shared" si="52"/>
        <v>0</v>
      </c>
      <c r="X36" s="104">
        <f t="shared" si="52"/>
        <v>18450</v>
      </c>
      <c r="Y36" s="104">
        <f t="shared" si="52"/>
        <v>0</v>
      </c>
      <c r="Z36" s="104">
        <f t="shared" si="52"/>
        <v>0</v>
      </c>
      <c r="AA36" s="104">
        <f t="shared" si="52"/>
        <v>18450</v>
      </c>
      <c r="AB36" s="104">
        <f t="shared" si="52"/>
        <v>0</v>
      </c>
      <c r="AC36" s="104">
        <f t="shared" si="52"/>
        <v>30750</v>
      </c>
      <c r="AD36" s="104">
        <f t="shared" si="52"/>
        <v>2315250</v>
      </c>
      <c r="AE36" s="104">
        <f t="shared" si="52"/>
        <v>1896160</v>
      </c>
      <c r="AF36" s="104">
        <f t="shared" si="52"/>
        <v>1459250</v>
      </c>
      <c r="AG36" s="104">
        <v>0</v>
      </c>
      <c r="AH36" s="104">
        <v>0</v>
      </c>
      <c r="AI36" s="104">
        <v>0</v>
      </c>
      <c r="AJ36" s="104">
        <f t="shared" si="24"/>
        <v>0</v>
      </c>
      <c r="AK36" s="129">
        <f t="shared" si="12"/>
        <v>30750</v>
      </c>
      <c r="AL36" s="104">
        <v>100000</v>
      </c>
      <c r="AM36" s="104">
        <f t="shared" si="25"/>
        <v>100000</v>
      </c>
      <c r="AN36" s="104">
        <f t="shared" si="26"/>
        <v>130750</v>
      </c>
      <c r="AO36" s="129">
        <f t="shared" si="13"/>
        <v>2873250</v>
      </c>
      <c r="AP36" s="104">
        <f>AP37+AP38+AP39+AP40+AP41+AP42+AP43+AP44+AP45+AP46+AP47+AP48+AP49+AP50+AP51+AP52</f>
        <v>875000</v>
      </c>
      <c r="AQ36" s="104" t="s">
        <v>493</v>
      </c>
      <c r="AR36" s="325" t="s">
        <v>24</v>
      </c>
      <c r="AS36" s="307"/>
      <c r="AT36" s="347">
        <v>0</v>
      </c>
      <c r="AU36" s="347">
        <f t="shared" si="14"/>
        <v>0</v>
      </c>
      <c r="AW36" s="347">
        <v>0</v>
      </c>
      <c r="AX36" s="352"/>
      <c r="AY36" s="352"/>
      <c r="BA36" s="352"/>
    </row>
    <row r="37" spans="1:53" ht="54" customHeight="1">
      <c r="A37" s="13">
        <v>21.1</v>
      </c>
      <c r="B37" s="29" t="s">
        <v>185</v>
      </c>
      <c r="C37" s="88">
        <v>2015</v>
      </c>
      <c r="D37" s="88"/>
      <c r="E37" s="88" t="s">
        <v>515</v>
      </c>
      <c r="F37" s="84" t="s">
        <v>104</v>
      </c>
      <c r="G37" s="45">
        <v>186000</v>
      </c>
      <c r="H37" s="45">
        <v>186000</v>
      </c>
      <c r="I37" s="45">
        <v>186000</v>
      </c>
      <c r="J37" s="47">
        <v>0</v>
      </c>
      <c r="K37" s="47">
        <f>I37-J37</f>
        <v>186000</v>
      </c>
      <c r="L37" s="47">
        <v>0</v>
      </c>
      <c r="M37" s="47">
        <v>6150</v>
      </c>
      <c r="N37" s="47">
        <v>0</v>
      </c>
      <c r="O37" s="5">
        <f t="shared" si="1"/>
        <v>6150</v>
      </c>
      <c r="P37" s="47">
        <v>0</v>
      </c>
      <c r="Q37" s="5">
        <f t="shared" si="2"/>
        <v>6150</v>
      </c>
      <c r="R37" s="5">
        <v>6150</v>
      </c>
      <c r="S37" s="5">
        <f t="shared" si="23"/>
        <v>6150</v>
      </c>
      <c r="T37" s="5">
        <f t="shared" si="4"/>
        <v>179850</v>
      </c>
      <c r="U37" s="5">
        <v>0</v>
      </c>
      <c r="V37" s="5">
        <v>0</v>
      </c>
      <c r="W37" s="5">
        <v>0</v>
      </c>
      <c r="X37" s="5">
        <f t="shared" si="5"/>
        <v>0</v>
      </c>
      <c r="Y37" s="5">
        <v>0</v>
      </c>
      <c r="Z37" s="5">
        <v>0</v>
      </c>
      <c r="AA37" s="5">
        <f t="shared" si="6"/>
        <v>0</v>
      </c>
      <c r="AB37" s="110">
        <v>0</v>
      </c>
      <c r="AC37" s="5">
        <f t="shared" si="40"/>
        <v>6150</v>
      </c>
      <c r="AD37" s="5">
        <f t="shared" si="51"/>
        <v>179850</v>
      </c>
      <c r="AE37" s="110">
        <v>143850</v>
      </c>
      <c r="AF37" s="110">
        <v>179850</v>
      </c>
      <c r="AG37" s="110">
        <v>0</v>
      </c>
      <c r="AH37" s="110">
        <v>0</v>
      </c>
      <c r="AI37" s="110">
        <v>0</v>
      </c>
      <c r="AJ37" s="99">
        <f t="shared" si="24"/>
        <v>0</v>
      </c>
      <c r="AK37" s="99">
        <f t="shared" si="12"/>
        <v>6150</v>
      </c>
      <c r="AL37" s="110">
        <v>0</v>
      </c>
      <c r="AM37" s="99">
        <f t="shared" si="25"/>
        <v>0</v>
      </c>
      <c r="AN37" s="99">
        <f t="shared" si="26"/>
        <v>6150</v>
      </c>
      <c r="AO37" s="99">
        <f t="shared" si="13"/>
        <v>179850</v>
      </c>
      <c r="AP37" s="110">
        <v>100000</v>
      </c>
      <c r="AQ37" s="110"/>
      <c r="AR37" s="303" t="s">
        <v>84</v>
      </c>
      <c r="AS37" s="306"/>
      <c r="AT37" s="347">
        <v>0</v>
      </c>
      <c r="AU37" s="347">
        <f t="shared" si="14"/>
        <v>0</v>
      </c>
      <c r="AW37" s="347">
        <v>0</v>
      </c>
    </row>
    <row r="38" spans="1:53" ht="52.5" customHeight="1">
      <c r="A38" s="13">
        <v>21.2</v>
      </c>
      <c r="B38" s="29" t="s">
        <v>186</v>
      </c>
      <c r="C38" s="88">
        <v>2015</v>
      </c>
      <c r="D38" s="88"/>
      <c r="E38" s="88" t="s">
        <v>515</v>
      </c>
      <c r="F38" s="84" t="s">
        <v>99</v>
      </c>
      <c r="G38" s="45">
        <v>186000</v>
      </c>
      <c r="H38" s="45">
        <v>186000</v>
      </c>
      <c r="I38" s="45">
        <v>186000</v>
      </c>
      <c r="J38" s="47">
        <v>0</v>
      </c>
      <c r="K38" s="47">
        <f t="shared" ref="K38:K55" si="53">I38-J38</f>
        <v>186000</v>
      </c>
      <c r="L38" s="47">
        <v>0</v>
      </c>
      <c r="M38" s="47">
        <v>0</v>
      </c>
      <c r="N38" s="47">
        <v>0</v>
      </c>
      <c r="O38" s="5">
        <f t="shared" ref="O38:O63" si="54">SUM(L38:N38)</f>
        <v>0</v>
      </c>
      <c r="P38" s="47">
        <v>0</v>
      </c>
      <c r="Q38" s="5">
        <f t="shared" ref="Q38:Q63" si="55">O38+P38</f>
        <v>0</v>
      </c>
      <c r="R38" s="5">
        <v>0</v>
      </c>
      <c r="S38" s="5">
        <f t="shared" si="23"/>
        <v>0</v>
      </c>
      <c r="T38" s="5">
        <f t="shared" si="4"/>
        <v>186000</v>
      </c>
      <c r="U38" s="5">
        <v>6150</v>
      </c>
      <c r="V38" s="5">
        <v>0</v>
      </c>
      <c r="W38" s="5">
        <v>0</v>
      </c>
      <c r="X38" s="5">
        <f t="shared" si="5"/>
        <v>6150</v>
      </c>
      <c r="Y38" s="5">
        <v>0</v>
      </c>
      <c r="Z38" s="5">
        <v>0</v>
      </c>
      <c r="AA38" s="5">
        <f t="shared" si="6"/>
        <v>6150</v>
      </c>
      <c r="AB38" s="110">
        <v>0</v>
      </c>
      <c r="AC38" s="5">
        <f t="shared" si="40"/>
        <v>6150</v>
      </c>
      <c r="AD38" s="5">
        <f t="shared" si="51"/>
        <v>179850</v>
      </c>
      <c r="AE38" s="110">
        <v>150000</v>
      </c>
      <c r="AF38" s="110">
        <v>179850</v>
      </c>
      <c r="AG38" s="110">
        <v>0</v>
      </c>
      <c r="AH38" s="110">
        <v>0</v>
      </c>
      <c r="AI38" s="110">
        <v>0</v>
      </c>
      <c r="AJ38" s="99">
        <f t="shared" si="24"/>
        <v>0</v>
      </c>
      <c r="AK38" s="99">
        <f t="shared" si="12"/>
        <v>6150</v>
      </c>
      <c r="AL38" s="110">
        <v>0</v>
      </c>
      <c r="AM38" s="99">
        <f t="shared" si="25"/>
        <v>0</v>
      </c>
      <c r="AN38" s="99">
        <f t="shared" si="26"/>
        <v>6150</v>
      </c>
      <c r="AO38" s="99">
        <f t="shared" si="13"/>
        <v>179850</v>
      </c>
      <c r="AP38" s="110">
        <v>100000</v>
      </c>
      <c r="AQ38" s="110"/>
      <c r="AR38" s="303" t="s">
        <v>84</v>
      </c>
      <c r="AS38" s="306"/>
      <c r="AT38" s="347">
        <v>0</v>
      </c>
      <c r="AU38" s="347">
        <f t="shared" si="14"/>
        <v>0</v>
      </c>
      <c r="AW38" s="347">
        <v>0</v>
      </c>
    </row>
    <row r="39" spans="1:53" ht="55.5" customHeight="1">
      <c r="A39" s="13">
        <v>21.3</v>
      </c>
      <c r="B39" s="29" t="s">
        <v>187</v>
      </c>
      <c r="C39" s="88">
        <v>2015</v>
      </c>
      <c r="D39" s="88"/>
      <c r="E39" s="88" t="s">
        <v>515</v>
      </c>
      <c r="F39" s="84" t="s">
        <v>134</v>
      </c>
      <c r="G39" s="45">
        <v>186000</v>
      </c>
      <c r="H39" s="45">
        <v>186000</v>
      </c>
      <c r="I39" s="45">
        <v>186000</v>
      </c>
      <c r="J39" s="47">
        <v>0</v>
      </c>
      <c r="K39" s="47">
        <f t="shared" si="53"/>
        <v>186000</v>
      </c>
      <c r="L39" s="47">
        <v>0</v>
      </c>
      <c r="M39" s="47">
        <v>0</v>
      </c>
      <c r="N39" s="47">
        <v>0</v>
      </c>
      <c r="O39" s="5">
        <f t="shared" si="54"/>
        <v>0</v>
      </c>
      <c r="P39" s="47">
        <v>0</v>
      </c>
      <c r="Q39" s="5">
        <f t="shared" si="55"/>
        <v>0</v>
      </c>
      <c r="R39" s="5">
        <v>6150</v>
      </c>
      <c r="S39" s="5">
        <f t="shared" si="23"/>
        <v>6150</v>
      </c>
      <c r="T39" s="5">
        <f t="shared" si="4"/>
        <v>179850</v>
      </c>
      <c r="U39" s="5">
        <v>0</v>
      </c>
      <c r="V39" s="5">
        <v>0</v>
      </c>
      <c r="W39" s="5">
        <v>0</v>
      </c>
      <c r="X39" s="5">
        <f t="shared" si="5"/>
        <v>0</v>
      </c>
      <c r="Y39" s="5">
        <v>0</v>
      </c>
      <c r="Z39" s="5">
        <v>0</v>
      </c>
      <c r="AA39" s="5">
        <f t="shared" si="6"/>
        <v>0</v>
      </c>
      <c r="AB39" s="110">
        <v>0</v>
      </c>
      <c r="AC39" s="5">
        <f t="shared" si="40"/>
        <v>6150</v>
      </c>
      <c r="AD39" s="5">
        <f t="shared" si="51"/>
        <v>179850</v>
      </c>
      <c r="AE39" s="110">
        <v>143850</v>
      </c>
      <c r="AF39" s="110">
        <v>179850</v>
      </c>
      <c r="AG39" s="110">
        <v>0</v>
      </c>
      <c r="AH39" s="110">
        <v>0</v>
      </c>
      <c r="AI39" s="110">
        <v>0</v>
      </c>
      <c r="AJ39" s="99">
        <f t="shared" si="24"/>
        <v>0</v>
      </c>
      <c r="AK39" s="99">
        <f t="shared" si="12"/>
        <v>6150</v>
      </c>
      <c r="AL39" s="110">
        <v>0</v>
      </c>
      <c r="AM39" s="99">
        <f t="shared" si="25"/>
        <v>0</v>
      </c>
      <c r="AN39" s="99">
        <f t="shared" si="26"/>
        <v>6150</v>
      </c>
      <c r="AO39" s="99">
        <f t="shared" si="13"/>
        <v>179850</v>
      </c>
      <c r="AP39" s="110">
        <v>100000</v>
      </c>
      <c r="AQ39" s="110"/>
      <c r="AR39" s="303" t="s">
        <v>84</v>
      </c>
      <c r="AS39" s="306"/>
      <c r="AT39" s="347">
        <v>0</v>
      </c>
      <c r="AU39" s="347">
        <f t="shared" si="14"/>
        <v>0</v>
      </c>
      <c r="AW39" s="347">
        <v>0</v>
      </c>
    </row>
    <row r="40" spans="1:53" ht="52.5" customHeight="1">
      <c r="A40" s="13">
        <v>21.4</v>
      </c>
      <c r="B40" s="29" t="s">
        <v>188</v>
      </c>
      <c r="C40" s="88">
        <v>2015</v>
      </c>
      <c r="D40" s="88"/>
      <c r="E40" s="88" t="s">
        <v>515</v>
      </c>
      <c r="F40" s="84" t="s">
        <v>100</v>
      </c>
      <c r="G40" s="45">
        <v>186000</v>
      </c>
      <c r="H40" s="45">
        <v>186000</v>
      </c>
      <c r="I40" s="45">
        <v>186000</v>
      </c>
      <c r="J40" s="47">
        <v>0</v>
      </c>
      <c r="K40" s="47">
        <f t="shared" si="53"/>
        <v>186000</v>
      </c>
      <c r="L40" s="47">
        <v>0</v>
      </c>
      <c r="M40" s="47">
        <v>0</v>
      </c>
      <c r="N40" s="47">
        <v>0</v>
      </c>
      <c r="O40" s="5">
        <f t="shared" si="54"/>
        <v>0</v>
      </c>
      <c r="P40" s="47">
        <v>0</v>
      </c>
      <c r="Q40" s="5">
        <f t="shared" si="55"/>
        <v>0</v>
      </c>
      <c r="R40" s="5">
        <v>0</v>
      </c>
      <c r="S40" s="5">
        <f t="shared" si="23"/>
        <v>0</v>
      </c>
      <c r="T40" s="5">
        <f t="shared" si="4"/>
        <v>186000</v>
      </c>
      <c r="U40" s="5">
        <v>0</v>
      </c>
      <c r="V40" s="5">
        <v>0</v>
      </c>
      <c r="W40" s="5">
        <v>0</v>
      </c>
      <c r="X40" s="5">
        <f t="shared" si="5"/>
        <v>0</v>
      </c>
      <c r="Y40" s="5">
        <v>0</v>
      </c>
      <c r="Z40" s="5">
        <v>0</v>
      </c>
      <c r="AA40" s="5">
        <f t="shared" si="6"/>
        <v>0</v>
      </c>
      <c r="AB40" s="110">
        <v>0</v>
      </c>
      <c r="AC40" s="5">
        <f t="shared" si="40"/>
        <v>0</v>
      </c>
      <c r="AD40" s="5">
        <f t="shared" si="51"/>
        <v>186000</v>
      </c>
      <c r="AE40" s="110">
        <v>150000</v>
      </c>
      <c r="AF40" s="110">
        <v>70000</v>
      </c>
      <c r="AG40" s="110">
        <v>0</v>
      </c>
      <c r="AH40" s="110">
        <v>0</v>
      </c>
      <c r="AI40" s="110">
        <v>0</v>
      </c>
      <c r="AJ40" s="99">
        <f t="shared" si="24"/>
        <v>0</v>
      </c>
      <c r="AK40" s="99">
        <f t="shared" si="12"/>
        <v>0</v>
      </c>
      <c r="AL40" s="110">
        <v>0</v>
      </c>
      <c r="AM40" s="99">
        <f t="shared" si="25"/>
        <v>0</v>
      </c>
      <c r="AN40" s="99">
        <f t="shared" si="26"/>
        <v>0</v>
      </c>
      <c r="AO40" s="99">
        <f t="shared" si="13"/>
        <v>186000</v>
      </c>
      <c r="AP40" s="110">
        <v>35000</v>
      </c>
      <c r="AQ40" s="110"/>
      <c r="AR40" s="303" t="s">
        <v>512</v>
      </c>
      <c r="AS40" s="306"/>
      <c r="AT40" s="347">
        <v>0</v>
      </c>
      <c r="AU40" s="347">
        <f t="shared" si="14"/>
        <v>0</v>
      </c>
      <c r="AW40" s="347">
        <v>0</v>
      </c>
    </row>
    <row r="41" spans="1:53" ht="54.75" customHeight="1">
      <c r="A41" s="13">
        <v>21.5</v>
      </c>
      <c r="B41" s="29" t="s">
        <v>189</v>
      </c>
      <c r="C41" s="88">
        <v>2015</v>
      </c>
      <c r="D41" s="88"/>
      <c r="E41" s="88" t="s">
        <v>515</v>
      </c>
      <c r="F41" s="84" t="s">
        <v>113</v>
      </c>
      <c r="G41" s="45">
        <v>186000</v>
      </c>
      <c r="H41" s="45">
        <v>186000</v>
      </c>
      <c r="I41" s="45">
        <v>186000</v>
      </c>
      <c r="J41" s="47">
        <v>0</v>
      </c>
      <c r="K41" s="47">
        <f t="shared" si="53"/>
        <v>186000</v>
      </c>
      <c r="L41" s="47">
        <v>0</v>
      </c>
      <c r="M41" s="47">
        <v>0</v>
      </c>
      <c r="N41" s="47">
        <v>0</v>
      </c>
      <c r="O41" s="5">
        <f t="shared" si="54"/>
        <v>0</v>
      </c>
      <c r="P41" s="47">
        <v>0</v>
      </c>
      <c r="Q41" s="5">
        <f t="shared" si="55"/>
        <v>0</v>
      </c>
      <c r="R41" s="5">
        <v>0</v>
      </c>
      <c r="S41" s="5">
        <f t="shared" si="23"/>
        <v>0</v>
      </c>
      <c r="T41" s="5">
        <f t="shared" si="4"/>
        <v>186000</v>
      </c>
      <c r="U41" s="5">
        <v>6150</v>
      </c>
      <c r="V41" s="5">
        <v>0</v>
      </c>
      <c r="W41" s="5">
        <v>0</v>
      </c>
      <c r="X41" s="5">
        <f t="shared" si="5"/>
        <v>6150</v>
      </c>
      <c r="Y41" s="5">
        <v>0</v>
      </c>
      <c r="Z41" s="5">
        <v>0</v>
      </c>
      <c r="AA41" s="5">
        <f t="shared" si="6"/>
        <v>6150</v>
      </c>
      <c r="AB41" s="110">
        <v>0</v>
      </c>
      <c r="AC41" s="5">
        <f t="shared" si="40"/>
        <v>6150</v>
      </c>
      <c r="AD41" s="5">
        <f t="shared" si="51"/>
        <v>179850</v>
      </c>
      <c r="AE41" s="110">
        <v>150000</v>
      </c>
      <c r="AF41" s="110">
        <v>179850</v>
      </c>
      <c r="AG41" s="110">
        <v>0</v>
      </c>
      <c r="AH41" s="110">
        <v>0</v>
      </c>
      <c r="AI41" s="110">
        <v>0</v>
      </c>
      <c r="AJ41" s="99">
        <f t="shared" si="24"/>
        <v>0</v>
      </c>
      <c r="AK41" s="99">
        <f t="shared" si="12"/>
        <v>6150</v>
      </c>
      <c r="AL41" s="110">
        <v>0</v>
      </c>
      <c r="AM41" s="99">
        <f t="shared" si="25"/>
        <v>0</v>
      </c>
      <c r="AN41" s="99">
        <f t="shared" si="26"/>
        <v>6150</v>
      </c>
      <c r="AO41" s="99">
        <f t="shared" si="13"/>
        <v>179850</v>
      </c>
      <c r="AP41" s="110">
        <v>100000</v>
      </c>
      <c r="AQ41" s="110"/>
      <c r="AR41" s="303" t="s">
        <v>84</v>
      </c>
      <c r="AS41" s="306"/>
      <c r="AT41" s="347">
        <v>0</v>
      </c>
      <c r="AU41" s="347">
        <f t="shared" si="14"/>
        <v>0</v>
      </c>
      <c r="AW41" s="347">
        <v>0</v>
      </c>
    </row>
    <row r="42" spans="1:53" ht="57.75" customHeight="1">
      <c r="A42" s="13">
        <v>21.6</v>
      </c>
      <c r="B42" s="29" t="s">
        <v>190</v>
      </c>
      <c r="C42" s="88">
        <v>2015</v>
      </c>
      <c r="D42" s="88"/>
      <c r="E42" s="88" t="s">
        <v>515</v>
      </c>
      <c r="F42" s="84" t="s">
        <v>95</v>
      </c>
      <c r="G42" s="45">
        <v>186000</v>
      </c>
      <c r="H42" s="45">
        <v>186000</v>
      </c>
      <c r="I42" s="45">
        <v>186000</v>
      </c>
      <c r="J42" s="47">
        <v>0</v>
      </c>
      <c r="K42" s="47">
        <f t="shared" si="53"/>
        <v>186000</v>
      </c>
      <c r="L42" s="47">
        <v>0</v>
      </c>
      <c r="M42" s="47">
        <v>0</v>
      </c>
      <c r="N42" s="47">
        <v>0</v>
      </c>
      <c r="O42" s="5">
        <f t="shared" si="54"/>
        <v>0</v>
      </c>
      <c r="P42" s="47">
        <v>0</v>
      </c>
      <c r="Q42" s="5">
        <f t="shared" si="55"/>
        <v>0</v>
      </c>
      <c r="R42" s="5">
        <v>0</v>
      </c>
      <c r="S42" s="5">
        <f t="shared" si="23"/>
        <v>0</v>
      </c>
      <c r="T42" s="5">
        <f t="shared" si="4"/>
        <v>186000</v>
      </c>
      <c r="U42" s="5">
        <v>6150</v>
      </c>
      <c r="V42" s="5">
        <v>0</v>
      </c>
      <c r="W42" s="5">
        <v>0</v>
      </c>
      <c r="X42" s="5">
        <f t="shared" si="5"/>
        <v>6150</v>
      </c>
      <c r="Y42" s="5">
        <v>0</v>
      </c>
      <c r="Z42" s="5">
        <v>0</v>
      </c>
      <c r="AA42" s="5">
        <f t="shared" si="6"/>
        <v>6150</v>
      </c>
      <c r="AB42" s="110">
        <v>0</v>
      </c>
      <c r="AC42" s="5">
        <f t="shared" si="40"/>
        <v>6150</v>
      </c>
      <c r="AD42" s="5">
        <f t="shared" si="51"/>
        <v>179850</v>
      </c>
      <c r="AE42" s="110">
        <v>150000</v>
      </c>
      <c r="AF42" s="110">
        <v>179850</v>
      </c>
      <c r="AG42" s="110">
        <v>0</v>
      </c>
      <c r="AH42" s="110">
        <v>0</v>
      </c>
      <c r="AI42" s="110">
        <v>0</v>
      </c>
      <c r="AJ42" s="99">
        <f t="shared" si="24"/>
        <v>0</v>
      </c>
      <c r="AK42" s="99">
        <f t="shared" si="12"/>
        <v>6150</v>
      </c>
      <c r="AL42" s="110">
        <v>0</v>
      </c>
      <c r="AM42" s="99">
        <f t="shared" si="25"/>
        <v>0</v>
      </c>
      <c r="AN42" s="99">
        <f t="shared" si="26"/>
        <v>6150</v>
      </c>
      <c r="AO42" s="99">
        <f t="shared" si="13"/>
        <v>179850</v>
      </c>
      <c r="AP42" s="110">
        <v>100000</v>
      </c>
      <c r="AQ42" s="110"/>
      <c r="AR42" s="303" t="s">
        <v>84</v>
      </c>
      <c r="AS42" s="306"/>
      <c r="AT42" s="347">
        <v>0</v>
      </c>
      <c r="AU42" s="347">
        <f t="shared" si="14"/>
        <v>0</v>
      </c>
      <c r="AW42" s="347">
        <v>0</v>
      </c>
    </row>
    <row r="43" spans="1:53" ht="56.25" customHeight="1">
      <c r="A43" s="13">
        <v>21.7</v>
      </c>
      <c r="B43" s="29" t="s">
        <v>191</v>
      </c>
      <c r="C43" s="88">
        <v>2015</v>
      </c>
      <c r="D43" s="88"/>
      <c r="E43" s="88" t="s">
        <v>515</v>
      </c>
      <c r="F43" s="84" t="s">
        <v>98</v>
      </c>
      <c r="G43" s="45">
        <v>186000</v>
      </c>
      <c r="H43" s="45">
        <v>186000</v>
      </c>
      <c r="I43" s="45">
        <v>186000</v>
      </c>
      <c r="J43" s="47">
        <v>0</v>
      </c>
      <c r="K43" s="47">
        <f t="shared" si="53"/>
        <v>186000</v>
      </c>
      <c r="L43" s="47">
        <v>0</v>
      </c>
      <c r="M43" s="47">
        <v>0</v>
      </c>
      <c r="N43" s="47">
        <v>0</v>
      </c>
      <c r="O43" s="5">
        <f t="shared" si="54"/>
        <v>0</v>
      </c>
      <c r="P43" s="47">
        <v>0</v>
      </c>
      <c r="Q43" s="5">
        <f t="shared" si="55"/>
        <v>0</v>
      </c>
      <c r="R43" s="5">
        <v>0</v>
      </c>
      <c r="S43" s="5">
        <f t="shared" si="23"/>
        <v>0</v>
      </c>
      <c r="T43" s="5">
        <f t="shared" si="4"/>
        <v>186000</v>
      </c>
      <c r="U43" s="5">
        <v>0</v>
      </c>
      <c r="V43" s="5">
        <v>0</v>
      </c>
      <c r="W43" s="5">
        <v>0</v>
      </c>
      <c r="X43" s="5">
        <f t="shared" si="5"/>
        <v>0</v>
      </c>
      <c r="Y43" s="5">
        <v>0</v>
      </c>
      <c r="Z43" s="5">
        <v>0</v>
      </c>
      <c r="AA43" s="5">
        <f t="shared" si="6"/>
        <v>0</v>
      </c>
      <c r="AB43" s="110">
        <v>0</v>
      </c>
      <c r="AC43" s="5">
        <f t="shared" si="40"/>
        <v>0</v>
      </c>
      <c r="AD43" s="5">
        <f t="shared" si="51"/>
        <v>186000</v>
      </c>
      <c r="AE43" s="110">
        <v>150000</v>
      </c>
      <c r="AF43" s="110">
        <v>70000</v>
      </c>
      <c r="AG43" s="110">
        <v>0</v>
      </c>
      <c r="AH43" s="110">
        <v>0</v>
      </c>
      <c r="AI43" s="110">
        <v>0</v>
      </c>
      <c r="AJ43" s="99">
        <f t="shared" si="24"/>
        <v>0</v>
      </c>
      <c r="AK43" s="99">
        <f t="shared" si="12"/>
        <v>0</v>
      </c>
      <c r="AL43" s="110">
        <v>0</v>
      </c>
      <c r="AM43" s="99">
        <f t="shared" si="25"/>
        <v>0</v>
      </c>
      <c r="AN43" s="99">
        <f t="shared" si="26"/>
        <v>0</v>
      </c>
      <c r="AO43" s="99">
        <f t="shared" si="13"/>
        <v>186000</v>
      </c>
      <c r="AP43" s="110">
        <v>35000</v>
      </c>
      <c r="AQ43" s="110"/>
      <c r="AR43" s="303" t="s">
        <v>760</v>
      </c>
      <c r="AS43" s="306"/>
      <c r="AT43" s="347">
        <v>0</v>
      </c>
      <c r="AU43" s="347">
        <f t="shared" si="14"/>
        <v>0</v>
      </c>
      <c r="AW43" s="347">
        <v>0</v>
      </c>
    </row>
    <row r="44" spans="1:53" ht="63" customHeight="1">
      <c r="A44" s="13">
        <v>21.8</v>
      </c>
      <c r="B44" s="6" t="s">
        <v>192</v>
      </c>
      <c r="C44" s="88">
        <v>2015</v>
      </c>
      <c r="D44" s="88"/>
      <c r="E44" s="86" t="s">
        <v>515</v>
      </c>
      <c r="F44" s="82" t="s">
        <v>107</v>
      </c>
      <c r="G44" s="3">
        <v>186000</v>
      </c>
      <c r="H44" s="3">
        <v>186000</v>
      </c>
      <c r="I44" s="3">
        <v>186000</v>
      </c>
      <c r="J44" s="47">
        <v>0</v>
      </c>
      <c r="K44" s="47">
        <f t="shared" si="53"/>
        <v>186000</v>
      </c>
      <c r="L44" s="47">
        <v>0</v>
      </c>
      <c r="M44" s="47">
        <v>0</v>
      </c>
      <c r="N44" s="47">
        <v>0</v>
      </c>
      <c r="O44" s="5">
        <f t="shared" si="54"/>
        <v>0</v>
      </c>
      <c r="P44" s="47">
        <v>0</v>
      </c>
      <c r="Q44" s="5">
        <f t="shared" si="55"/>
        <v>0</v>
      </c>
      <c r="R44" s="5">
        <v>0</v>
      </c>
      <c r="S44" s="5">
        <f>J44+R44</f>
        <v>0</v>
      </c>
      <c r="T44" s="5">
        <f t="shared" si="4"/>
        <v>186000</v>
      </c>
      <c r="U44" s="47">
        <v>0</v>
      </c>
      <c r="V44" s="5">
        <v>0</v>
      </c>
      <c r="W44" s="5">
        <v>0</v>
      </c>
      <c r="X44" s="5">
        <f t="shared" si="5"/>
        <v>0</v>
      </c>
      <c r="Y44" s="5">
        <v>0</v>
      </c>
      <c r="Z44" s="5">
        <v>0</v>
      </c>
      <c r="AA44" s="5">
        <f t="shared" si="6"/>
        <v>0</v>
      </c>
      <c r="AB44" s="110">
        <v>0</v>
      </c>
      <c r="AC44" s="5">
        <f t="shared" si="40"/>
        <v>0</v>
      </c>
      <c r="AD44" s="5">
        <f t="shared" si="51"/>
        <v>186000</v>
      </c>
      <c r="AE44" s="110">
        <v>150000</v>
      </c>
      <c r="AF44" s="110">
        <v>70000</v>
      </c>
      <c r="AG44" s="110">
        <v>0</v>
      </c>
      <c r="AH44" s="110">
        <v>0</v>
      </c>
      <c r="AI44" s="110">
        <v>0</v>
      </c>
      <c r="AJ44" s="99">
        <f t="shared" si="24"/>
        <v>0</v>
      </c>
      <c r="AK44" s="99">
        <f t="shared" si="12"/>
        <v>0</v>
      </c>
      <c r="AL44" s="110">
        <v>0</v>
      </c>
      <c r="AM44" s="99">
        <f t="shared" si="25"/>
        <v>0</v>
      </c>
      <c r="AN44" s="99">
        <f t="shared" si="26"/>
        <v>0</v>
      </c>
      <c r="AO44" s="99">
        <f t="shared" si="13"/>
        <v>186000</v>
      </c>
      <c r="AP44" s="4">
        <v>35000</v>
      </c>
      <c r="AQ44" s="110"/>
      <c r="AR44" s="303" t="s">
        <v>760</v>
      </c>
      <c r="AS44" s="306"/>
      <c r="AT44" s="347">
        <v>0</v>
      </c>
      <c r="AU44" s="347">
        <f t="shared" si="14"/>
        <v>0</v>
      </c>
      <c r="AW44" s="347">
        <v>0</v>
      </c>
    </row>
    <row r="45" spans="1:53" ht="56.25" customHeight="1">
      <c r="A45" s="13">
        <v>21.9</v>
      </c>
      <c r="B45" s="29" t="s">
        <v>193</v>
      </c>
      <c r="C45" s="88">
        <v>2015</v>
      </c>
      <c r="D45" s="88"/>
      <c r="E45" s="88" t="s">
        <v>515</v>
      </c>
      <c r="F45" s="84" t="s">
        <v>142</v>
      </c>
      <c r="G45" s="45">
        <v>186000</v>
      </c>
      <c r="H45" s="45">
        <v>186000</v>
      </c>
      <c r="I45" s="45">
        <v>186000</v>
      </c>
      <c r="J45" s="47">
        <v>0</v>
      </c>
      <c r="K45" s="47">
        <f t="shared" si="53"/>
        <v>186000</v>
      </c>
      <c r="L45" s="47">
        <v>0</v>
      </c>
      <c r="M45" s="47">
        <v>0</v>
      </c>
      <c r="N45" s="47">
        <v>0</v>
      </c>
      <c r="O45" s="5">
        <f t="shared" si="54"/>
        <v>0</v>
      </c>
      <c r="P45" s="47">
        <v>0</v>
      </c>
      <c r="Q45" s="5">
        <f t="shared" si="55"/>
        <v>0</v>
      </c>
      <c r="R45" s="5">
        <v>0</v>
      </c>
      <c r="S45" s="5">
        <f t="shared" si="23"/>
        <v>0</v>
      </c>
      <c r="T45" s="5">
        <f t="shared" si="4"/>
        <v>186000</v>
      </c>
      <c r="U45" s="45">
        <v>0</v>
      </c>
      <c r="V45" s="5">
        <v>0</v>
      </c>
      <c r="W45" s="5">
        <v>0</v>
      </c>
      <c r="X45" s="5">
        <f t="shared" si="5"/>
        <v>0</v>
      </c>
      <c r="Y45" s="5">
        <v>0</v>
      </c>
      <c r="Z45" s="5">
        <v>0</v>
      </c>
      <c r="AA45" s="5">
        <f t="shared" si="6"/>
        <v>0</v>
      </c>
      <c r="AB45" s="110">
        <v>0</v>
      </c>
      <c r="AC45" s="5">
        <f t="shared" si="40"/>
        <v>0</v>
      </c>
      <c r="AD45" s="5">
        <f t="shared" si="51"/>
        <v>186000</v>
      </c>
      <c r="AE45" s="110">
        <v>150000</v>
      </c>
      <c r="AF45" s="110">
        <v>70000</v>
      </c>
      <c r="AG45" s="110">
        <v>0</v>
      </c>
      <c r="AH45" s="110">
        <v>0</v>
      </c>
      <c r="AI45" s="110">
        <v>0</v>
      </c>
      <c r="AJ45" s="99">
        <f t="shared" si="24"/>
        <v>0</v>
      </c>
      <c r="AK45" s="99">
        <f t="shared" si="12"/>
        <v>0</v>
      </c>
      <c r="AL45" s="110">
        <v>0</v>
      </c>
      <c r="AM45" s="99">
        <f t="shared" si="25"/>
        <v>0</v>
      </c>
      <c r="AN45" s="99">
        <f t="shared" si="26"/>
        <v>0</v>
      </c>
      <c r="AO45" s="99">
        <f t="shared" si="13"/>
        <v>186000</v>
      </c>
      <c r="AP45" s="110">
        <v>35000</v>
      </c>
      <c r="AQ45" s="110"/>
      <c r="AR45" s="303" t="s">
        <v>760</v>
      </c>
      <c r="AS45" s="306"/>
      <c r="AT45" s="347">
        <v>0</v>
      </c>
      <c r="AU45" s="347">
        <f t="shared" si="14"/>
        <v>0</v>
      </c>
      <c r="AW45" s="347">
        <v>0</v>
      </c>
    </row>
    <row r="46" spans="1:53" ht="58.5" customHeight="1">
      <c r="A46" s="150">
        <v>21.1</v>
      </c>
      <c r="B46" s="29" t="s">
        <v>194</v>
      </c>
      <c r="C46" s="88">
        <v>2015</v>
      </c>
      <c r="D46" s="88"/>
      <c r="E46" s="88" t="s">
        <v>515</v>
      </c>
      <c r="F46" s="84" t="s">
        <v>97</v>
      </c>
      <c r="G46" s="45">
        <v>186000</v>
      </c>
      <c r="H46" s="45">
        <v>186000</v>
      </c>
      <c r="I46" s="45">
        <v>186000</v>
      </c>
      <c r="J46" s="47">
        <v>0</v>
      </c>
      <c r="K46" s="47">
        <f t="shared" si="53"/>
        <v>186000</v>
      </c>
      <c r="L46" s="47">
        <v>0</v>
      </c>
      <c r="M46" s="47">
        <v>0</v>
      </c>
      <c r="N46" s="47">
        <v>0</v>
      </c>
      <c r="O46" s="5">
        <f t="shared" si="54"/>
        <v>0</v>
      </c>
      <c r="P46" s="47">
        <v>0</v>
      </c>
      <c r="Q46" s="5">
        <f t="shared" si="55"/>
        <v>0</v>
      </c>
      <c r="R46" s="5">
        <v>0</v>
      </c>
      <c r="S46" s="5">
        <f t="shared" si="23"/>
        <v>0</v>
      </c>
      <c r="T46" s="5">
        <f t="shared" si="4"/>
        <v>186000</v>
      </c>
      <c r="U46" s="47">
        <v>0</v>
      </c>
      <c r="V46" s="5">
        <v>0</v>
      </c>
      <c r="W46" s="5">
        <v>0</v>
      </c>
      <c r="X46" s="5">
        <f t="shared" si="5"/>
        <v>0</v>
      </c>
      <c r="Y46" s="5">
        <v>0</v>
      </c>
      <c r="Z46" s="5">
        <v>0</v>
      </c>
      <c r="AA46" s="5">
        <f t="shared" si="6"/>
        <v>0</v>
      </c>
      <c r="AB46" s="110">
        <v>0</v>
      </c>
      <c r="AC46" s="5">
        <f t="shared" si="40"/>
        <v>0</v>
      </c>
      <c r="AD46" s="5">
        <f t="shared" si="51"/>
        <v>186000</v>
      </c>
      <c r="AE46" s="110">
        <v>150000</v>
      </c>
      <c r="AF46" s="110">
        <v>70000</v>
      </c>
      <c r="AG46" s="110">
        <v>0</v>
      </c>
      <c r="AH46" s="110">
        <v>0</v>
      </c>
      <c r="AI46" s="110">
        <v>0</v>
      </c>
      <c r="AJ46" s="99">
        <f t="shared" si="24"/>
        <v>0</v>
      </c>
      <c r="AK46" s="99">
        <f t="shared" si="12"/>
        <v>0</v>
      </c>
      <c r="AL46" s="110">
        <v>0</v>
      </c>
      <c r="AM46" s="99">
        <f t="shared" si="25"/>
        <v>0</v>
      </c>
      <c r="AN46" s="99">
        <f t="shared" si="26"/>
        <v>0</v>
      </c>
      <c r="AO46" s="99">
        <f t="shared" si="13"/>
        <v>186000</v>
      </c>
      <c r="AP46" s="110">
        <v>35000</v>
      </c>
      <c r="AQ46" s="110"/>
      <c r="AR46" s="303" t="s">
        <v>512</v>
      </c>
      <c r="AS46" s="306"/>
      <c r="AT46" s="347">
        <v>0</v>
      </c>
      <c r="AU46" s="347">
        <f t="shared" si="14"/>
        <v>0</v>
      </c>
      <c r="AW46" s="347">
        <v>0</v>
      </c>
    </row>
    <row r="47" spans="1:53" ht="58.5" customHeight="1">
      <c r="A47" s="13">
        <v>21.11</v>
      </c>
      <c r="B47" s="29" t="s">
        <v>264</v>
      </c>
      <c r="C47" s="88">
        <v>2016</v>
      </c>
      <c r="D47" s="88"/>
      <c r="E47" s="88" t="s">
        <v>515</v>
      </c>
      <c r="F47" s="84" t="s">
        <v>96</v>
      </c>
      <c r="G47" s="45">
        <v>150000</v>
      </c>
      <c r="H47" s="45">
        <v>0</v>
      </c>
      <c r="I47" s="45">
        <v>150000</v>
      </c>
      <c r="J47" s="47">
        <v>0</v>
      </c>
      <c r="K47" s="47">
        <f t="shared" ref="K47:K48" si="56">I47-J47</f>
        <v>150000</v>
      </c>
      <c r="L47" s="47">
        <v>0</v>
      </c>
      <c r="M47" s="47">
        <v>0</v>
      </c>
      <c r="N47" s="47">
        <v>0</v>
      </c>
      <c r="O47" s="5">
        <f t="shared" ref="O47:O48" si="57">SUM(L47:N47)</f>
        <v>0</v>
      </c>
      <c r="P47" s="47">
        <v>0</v>
      </c>
      <c r="Q47" s="5">
        <f t="shared" ref="Q47:Q48" si="58">O47+P47</f>
        <v>0</v>
      </c>
      <c r="R47" s="5">
        <v>0</v>
      </c>
      <c r="S47" s="5">
        <f t="shared" ref="S47:S48" si="59">J47+R47</f>
        <v>0</v>
      </c>
      <c r="T47" s="5">
        <f t="shared" si="4"/>
        <v>150000</v>
      </c>
      <c r="U47" s="47">
        <v>0</v>
      </c>
      <c r="V47" s="5">
        <v>0</v>
      </c>
      <c r="W47" s="5">
        <v>0</v>
      </c>
      <c r="X47" s="5">
        <f t="shared" si="5"/>
        <v>0</v>
      </c>
      <c r="Y47" s="5">
        <v>0</v>
      </c>
      <c r="Z47" s="5">
        <v>0</v>
      </c>
      <c r="AA47" s="5">
        <f t="shared" si="6"/>
        <v>0</v>
      </c>
      <c r="AB47" s="110">
        <v>0</v>
      </c>
      <c r="AC47" s="5">
        <f t="shared" si="40"/>
        <v>0</v>
      </c>
      <c r="AD47" s="5">
        <f t="shared" ref="AD47:AD62" si="60">SUM(I47-AC47)</f>
        <v>150000</v>
      </c>
      <c r="AE47" s="110">
        <v>108460</v>
      </c>
      <c r="AF47" s="110">
        <v>70000</v>
      </c>
      <c r="AG47" s="110">
        <v>0</v>
      </c>
      <c r="AH47" s="110">
        <v>0</v>
      </c>
      <c r="AI47" s="110">
        <v>0</v>
      </c>
      <c r="AJ47" s="99">
        <f t="shared" si="24"/>
        <v>0</v>
      </c>
      <c r="AK47" s="99">
        <f t="shared" si="12"/>
        <v>0</v>
      </c>
      <c r="AL47" s="110">
        <v>0</v>
      </c>
      <c r="AM47" s="99">
        <f t="shared" si="25"/>
        <v>0</v>
      </c>
      <c r="AN47" s="99">
        <f t="shared" si="26"/>
        <v>0</v>
      </c>
      <c r="AO47" s="99">
        <f t="shared" si="13"/>
        <v>150000</v>
      </c>
      <c r="AP47" s="110">
        <v>30000</v>
      </c>
      <c r="AQ47" s="110"/>
      <c r="AR47" s="303" t="s">
        <v>512</v>
      </c>
      <c r="AS47" s="306"/>
      <c r="AT47" s="347">
        <v>0</v>
      </c>
      <c r="AU47" s="347">
        <f t="shared" si="14"/>
        <v>0</v>
      </c>
      <c r="AW47" s="347">
        <v>0</v>
      </c>
    </row>
    <row r="48" spans="1:53" ht="58.5" customHeight="1">
      <c r="A48" s="150">
        <v>21.12</v>
      </c>
      <c r="B48" s="29" t="s">
        <v>326</v>
      </c>
      <c r="C48" s="88">
        <v>2016</v>
      </c>
      <c r="D48" s="88"/>
      <c r="E48" s="88" t="s">
        <v>515</v>
      </c>
      <c r="F48" s="84" t="s">
        <v>110</v>
      </c>
      <c r="G48" s="45">
        <v>186000</v>
      </c>
      <c r="H48" s="45">
        <v>186000</v>
      </c>
      <c r="I48" s="45">
        <v>186000</v>
      </c>
      <c r="J48" s="47">
        <v>0</v>
      </c>
      <c r="K48" s="47">
        <f t="shared" si="56"/>
        <v>186000</v>
      </c>
      <c r="L48" s="47">
        <v>0</v>
      </c>
      <c r="M48" s="47">
        <v>0</v>
      </c>
      <c r="N48" s="47">
        <v>0</v>
      </c>
      <c r="O48" s="5">
        <f t="shared" si="57"/>
        <v>0</v>
      </c>
      <c r="P48" s="47">
        <v>0</v>
      </c>
      <c r="Q48" s="5">
        <f t="shared" si="58"/>
        <v>0</v>
      </c>
      <c r="R48" s="5">
        <v>0</v>
      </c>
      <c r="S48" s="5">
        <f t="shared" si="59"/>
        <v>0</v>
      </c>
      <c r="T48" s="5">
        <f t="shared" ref="T48" si="61">I48-S48</f>
        <v>186000</v>
      </c>
      <c r="U48" s="47">
        <v>0</v>
      </c>
      <c r="V48" s="5">
        <v>0</v>
      </c>
      <c r="W48" s="5">
        <v>0</v>
      </c>
      <c r="X48" s="5">
        <f t="shared" ref="X48" si="62">SUM(U48:W48)</f>
        <v>0</v>
      </c>
      <c r="Y48" s="5">
        <v>0</v>
      </c>
      <c r="Z48" s="5">
        <v>0</v>
      </c>
      <c r="AA48" s="5">
        <f t="shared" ref="AA48" si="63">SUM(X48+Y48)</f>
        <v>0</v>
      </c>
      <c r="AB48" s="110">
        <v>0</v>
      </c>
      <c r="AC48" s="5">
        <f t="shared" si="40"/>
        <v>0</v>
      </c>
      <c r="AD48" s="5">
        <f t="shared" si="60"/>
        <v>186000</v>
      </c>
      <c r="AE48" s="110">
        <v>150000</v>
      </c>
      <c r="AF48" s="110">
        <v>70000</v>
      </c>
      <c r="AG48" s="110">
        <v>0</v>
      </c>
      <c r="AH48" s="110">
        <v>0</v>
      </c>
      <c r="AI48" s="110">
        <v>0</v>
      </c>
      <c r="AJ48" s="99">
        <f t="shared" si="24"/>
        <v>0</v>
      </c>
      <c r="AK48" s="99">
        <f t="shared" si="12"/>
        <v>0</v>
      </c>
      <c r="AL48" s="110">
        <v>0</v>
      </c>
      <c r="AM48" s="99">
        <f t="shared" si="25"/>
        <v>0</v>
      </c>
      <c r="AN48" s="99">
        <f t="shared" si="26"/>
        <v>0</v>
      </c>
      <c r="AO48" s="99">
        <f t="shared" si="13"/>
        <v>186000</v>
      </c>
      <c r="AP48" s="110">
        <v>35000</v>
      </c>
      <c r="AQ48" s="110"/>
      <c r="AR48" s="303" t="s">
        <v>512</v>
      </c>
      <c r="AS48" s="306"/>
      <c r="AT48" s="347">
        <v>0</v>
      </c>
      <c r="AU48" s="347">
        <f t="shared" si="14"/>
        <v>0</v>
      </c>
      <c r="AW48" s="347">
        <v>0</v>
      </c>
    </row>
    <row r="49" spans="1:53" ht="58.5" customHeight="1">
      <c r="A49" s="13">
        <v>21.13</v>
      </c>
      <c r="B49" s="29" t="s">
        <v>540</v>
      </c>
      <c r="C49" s="88">
        <v>2016</v>
      </c>
      <c r="D49" s="88"/>
      <c r="E49" s="88" t="s">
        <v>515</v>
      </c>
      <c r="F49" s="84" t="s">
        <v>108</v>
      </c>
      <c r="G49" s="45">
        <v>150000</v>
      </c>
      <c r="H49" s="45">
        <v>0</v>
      </c>
      <c r="I49" s="45">
        <v>150000</v>
      </c>
      <c r="J49" s="47">
        <v>0</v>
      </c>
      <c r="K49" s="47">
        <f t="shared" ref="K49" si="64">I49-J49</f>
        <v>150000</v>
      </c>
      <c r="L49" s="47">
        <v>0</v>
      </c>
      <c r="M49" s="47">
        <v>0</v>
      </c>
      <c r="N49" s="47">
        <v>0</v>
      </c>
      <c r="O49" s="5">
        <f t="shared" ref="O49" si="65">SUM(L49:N49)</f>
        <v>0</v>
      </c>
      <c r="P49" s="47">
        <v>0</v>
      </c>
      <c r="Q49" s="5">
        <f t="shared" ref="Q49" si="66">O49+P49</f>
        <v>0</v>
      </c>
      <c r="R49" s="5">
        <v>0</v>
      </c>
      <c r="S49" s="5">
        <f t="shared" ref="S49" si="67">J49+R49</f>
        <v>0</v>
      </c>
      <c r="T49" s="5">
        <f t="shared" ref="T49" si="68">I49-S49</f>
        <v>150000</v>
      </c>
      <c r="U49" s="47">
        <v>0</v>
      </c>
      <c r="V49" s="5">
        <v>0</v>
      </c>
      <c r="W49" s="5">
        <v>0</v>
      </c>
      <c r="X49" s="5">
        <f t="shared" ref="X49" si="69">SUM(U49:W49)</f>
        <v>0</v>
      </c>
      <c r="Y49" s="5">
        <v>0</v>
      </c>
      <c r="Z49" s="5">
        <v>0</v>
      </c>
      <c r="AA49" s="5">
        <f t="shared" ref="AA49" si="70">SUM(X49+Y49)</f>
        <v>0</v>
      </c>
      <c r="AB49" s="110">
        <v>0</v>
      </c>
      <c r="AC49" s="5">
        <f t="shared" ref="AC49" si="71">S49+U49+Z49</f>
        <v>0</v>
      </c>
      <c r="AD49" s="5">
        <f t="shared" ref="AD49:AD52" si="72">SUM(I49-AC49)</f>
        <v>150000</v>
      </c>
      <c r="AE49" s="110">
        <v>150000</v>
      </c>
      <c r="AF49" s="110">
        <v>70000</v>
      </c>
      <c r="AG49" s="110">
        <v>0</v>
      </c>
      <c r="AH49" s="110">
        <v>0</v>
      </c>
      <c r="AI49" s="110">
        <v>0</v>
      </c>
      <c r="AJ49" s="99">
        <f t="shared" si="24"/>
        <v>0</v>
      </c>
      <c r="AK49" s="99">
        <f t="shared" si="12"/>
        <v>0</v>
      </c>
      <c r="AL49" s="110">
        <v>0</v>
      </c>
      <c r="AM49" s="99">
        <f t="shared" si="25"/>
        <v>0</v>
      </c>
      <c r="AN49" s="99">
        <f t="shared" si="26"/>
        <v>0</v>
      </c>
      <c r="AO49" s="99">
        <f t="shared" si="13"/>
        <v>150000</v>
      </c>
      <c r="AP49" s="110">
        <v>30000</v>
      </c>
      <c r="AQ49" s="110"/>
      <c r="AR49" s="303" t="s">
        <v>314</v>
      </c>
      <c r="AS49" s="306"/>
      <c r="AT49" s="347">
        <v>0</v>
      </c>
      <c r="AU49" s="347">
        <f t="shared" si="14"/>
        <v>0</v>
      </c>
      <c r="AW49" s="347">
        <v>0</v>
      </c>
    </row>
    <row r="50" spans="1:53" ht="58.5" customHeight="1">
      <c r="A50" s="150">
        <v>21.14</v>
      </c>
      <c r="B50" s="29" t="s">
        <v>594</v>
      </c>
      <c r="C50" s="88"/>
      <c r="D50" s="88">
        <v>2018</v>
      </c>
      <c r="E50" s="88" t="s">
        <v>515</v>
      </c>
      <c r="F50" s="84" t="s">
        <v>132</v>
      </c>
      <c r="G50" s="45">
        <v>186000</v>
      </c>
      <c r="H50" s="45">
        <v>186000</v>
      </c>
      <c r="I50" s="45">
        <v>186000</v>
      </c>
      <c r="J50" s="47"/>
      <c r="K50" s="47"/>
      <c r="L50" s="47"/>
      <c r="M50" s="47"/>
      <c r="N50" s="47"/>
      <c r="O50" s="5"/>
      <c r="P50" s="47"/>
      <c r="Q50" s="5"/>
      <c r="R50" s="5"/>
      <c r="S50" s="5"/>
      <c r="T50" s="5"/>
      <c r="U50" s="47"/>
      <c r="V50" s="47"/>
      <c r="W50" s="47"/>
      <c r="X50" s="5"/>
      <c r="Y50" s="47"/>
      <c r="Z50" s="47"/>
      <c r="AA50" s="5"/>
      <c r="AB50" s="110"/>
      <c r="AC50" s="5">
        <v>0</v>
      </c>
      <c r="AD50" s="5">
        <f t="shared" si="72"/>
        <v>186000</v>
      </c>
      <c r="AE50" s="110"/>
      <c r="AF50" s="110"/>
      <c r="AG50" s="110">
        <v>0</v>
      </c>
      <c r="AH50" s="110">
        <v>0</v>
      </c>
      <c r="AI50" s="110">
        <v>0</v>
      </c>
      <c r="AJ50" s="111">
        <f t="shared" si="24"/>
        <v>0</v>
      </c>
      <c r="AK50" s="99">
        <f t="shared" si="12"/>
        <v>0</v>
      </c>
      <c r="AL50" s="110">
        <v>0</v>
      </c>
      <c r="AM50" s="111">
        <f t="shared" si="25"/>
        <v>0</v>
      </c>
      <c r="AN50" s="111">
        <v>0</v>
      </c>
      <c r="AO50" s="99">
        <f t="shared" si="13"/>
        <v>186000</v>
      </c>
      <c r="AP50" s="110">
        <v>35000</v>
      </c>
      <c r="AQ50" s="110"/>
      <c r="AR50" s="303" t="s">
        <v>512</v>
      </c>
      <c r="AS50" s="306"/>
      <c r="AT50" s="347">
        <v>0</v>
      </c>
      <c r="AU50" s="347">
        <f t="shared" si="14"/>
        <v>0</v>
      </c>
      <c r="AW50" s="347">
        <v>0</v>
      </c>
    </row>
    <row r="51" spans="1:53" ht="58.5" customHeight="1">
      <c r="A51" s="13">
        <v>21.15</v>
      </c>
      <c r="B51" s="29" t="s">
        <v>595</v>
      </c>
      <c r="C51" s="88"/>
      <c r="D51" s="88">
        <v>2018</v>
      </c>
      <c r="E51" s="88" t="s">
        <v>515</v>
      </c>
      <c r="F51" s="84" t="s">
        <v>106</v>
      </c>
      <c r="G51" s="45">
        <v>186000</v>
      </c>
      <c r="H51" s="45">
        <v>186000</v>
      </c>
      <c r="I51" s="45">
        <v>186000</v>
      </c>
      <c r="J51" s="47"/>
      <c r="K51" s="47"/>
      <c r="L51" s="47"/>
      <c r="M51" s="47"/>
      <c r="N51" s="47"/>
      <c r="O51" s="5"/>
      <c r="P51" s="47"/>
      <c r="Q51" s="5"/>
      <c r="R51" s="5"/>
      <c r="S51" s="5"/>
      <c r="T51" s="5"/>
      <c r="U51" s="47"/>
      <c r="V51" s="47"/>
      <c r="W51" s="47"/>
      <c r="X51" s="5"/>
      <c r="Y51" s="47"/>
      <c r="Z51" s="47"/>
      <c r="AA51" s="5"/>
      <c r="AB51" s="110"/>
      <c r="AC51" s="5">
        <v>0</v>
      </c>
      <c r="AD51" s="5">
        <f t="shared" si="72"/>
        <v>186000</v>
      </c>
      <c r="AE51" s="110"/>
      <c r="AF51" s="110"/>
      <c r="AG51" s="110">
        <v>0</v>
      </c>
      <c r="AH51" s="110">
        <v>0</v>
      </c>
      <c r="AI51" s="110">
        <v>0</v>
      </c>
      <c r="AJ51" s="111">
        <f t="shared" si="24"/>
        <v>0</v>
      </c>
      <c r="AK51" s="99">
        <f t="shared" si="12"/>
        <v>0</v>
      </c>
      <c r="AL51" s="110">
        <v>0</v>
      </c>
      <c r="AM51" s="111">
        <f t="shared" si="25"/>
        <v>0</v>
      </c>
      <c r="AN51" s="111">
        <v>0</v>
      </c>
      <c r="AO51" s="99">
        <f t="shared" si="13"/>
        <v>186000</v>
      </c>
      <c r="AP51" s="110">
        <v>35000</v>
      </c>
      <c r="AQ51" s="110"/>
      <c r="AR51" s="303" t="s">
        <v>512</v>
      </c>
      <c r="AS51" s="306"/>
      <c r="AT51" s="347">
        <v>0</v>
      </c>
      <c r="AU51" s="347">
        <f t="shared" si="14"/>
        <v>0</v>
      </c>
      <c r="AW51" s="347">
        <v>0</v>
      </c>
    </row>
    <row r="52" spans="1:53" ht="58.5" customHeight="1">
      <c r="A52" s="150">
        <v>21.16</v>
      </c>
      <c r="B52" s="29" t="s">
        <v>596</v>
      </c>
      <c r="C52" s="88"/>
      <c r="D52" s="88">
        <v>2018</v>
      </c>
      <c r="E52" s="88" t="s">
        <v>515</v>
      </c>
      <c r="F52" s="84" t="s">
        <v>573</v>
      </c>
      <c r="G52" s="45">
        <v>186000</v>
      </c>
      <c r="H52" s="45">
        <v>186000</v>
      </c>
      <c r="I52" s="45">
        <v>186000</v>
      </c>
      <c r="J52" s="47"/>
      <c r="K52" s="47"/>
      <c r="L52" s="47"/>
      <c r="M52" s="47"/>
      <c r="N52" s="47"/>
      <c r="O52" s="5"/>
      <c r="P52" s="47"/>
      <c r="Q52" s="5"/>
      <c r="R52" s="5"/>
      <c r="S52" s="5"/>
      <c r="T52" s="5"/>
      <c r="U52" s="47"/>
      <c r="V52" s="47"/>
      <c r="W52" s="47"/>
      <c r="X52" s="5"/>
      <c r="Y52" s="47"/>
      <c r="Z52" s="47"/>
      <c r="AA52" s="5"/>
      <c r="AB52" s="110"/>
      <c r="AC52" s="5">
        <v>0</v>
      </c>
      <c r="AD52" s="5">
        <f t="shared" si="72"/>
        <v>186000</v>
      </c>
      <c r="AE52" s="110"/>
      <c r="AF52" s="110"/>
      <c r="AG52" s="110">
        <v>0</v>
      </c>
      <c r="AH52" s="110">
        <v>0</v>
      </c>
      <c r="AI52" s="110">
        <v>0</v>
      </c>
      <c r="AJ52" s="111">
        <f t="shared" si="24"/>
        <v>0</v>
      </c>
      <c r="AK52" s="99">
        <f t="shared" si="12"/>
        <v>0</v>
      </c>
      <c r="AL52" s="110">
        <v>0</v>
      </c>
      <c r="AM52" s="111">
        <f t="shared" si="25"/>
        <v>0</v>
      </c>
      <c r="AN52" s="111">
        <v>0</v>
      </c>
      <c r="AO52" s="99">
        <f t="shared" si="13"/>
        <v>186000</v>
      </c>
      <c r="AP52" s="110">
        <v>35000</v>
      </c>
      <c r="AQ52" s="110"/>
      <c r="AR52" s="303" t="s">
        <v>512</v>
      </c>
      <c r="AS52" s="306"/>
      <c r="AT52" s="347">
        <v>0</v>
      </c>
      <c r="AU52" s="347">
        <f t="shared" si="14"/>
        <v>0</v>
      </c>
      <c r="AW52" s="347">
        <v>0</v>
      </c>
    </row>
    <row r="53" spans="1:53" s="94" customFormat="1" ht="57.75" customHeight="1">
      <c r="A53" s="13">
        <v>22</v>
      </c>
      <c r="B53" s="29" t="s">
        <v>313</v>
      </c>
      <c r="C53" s="88" t="s">
        <v>409</v>
      </c>
      <c r="D53" s="88"/>
      <c r="E53" s="88" t="s">
        <v>515</v>
      </c>
      <c r="F53" s="84" t="s">
        <v>132</v>
      </c>
      <c r="G53" s="45">
        <v>54902</v>
      </c>
      <c r="H53" s="46">
        <v>0</v>
      </c>
      <c r="I53" s="45">
        <v>54902</v>
      </c>
      <c r="J53" s="47">
        <v>0</v>
      </c>
      <c r="K53" s="47">
        <f t="shared" si="53"/>
        <v>54902</v>
      </c>
      <c r="L53" s="47">
        <v>0</v>
      </c>
      <c r="M53" s="47">
        <v>0</v>
      </c>
      <c r="N53" s="47">
        <v>0</v>
      </c>
      <c r="O53" s="5">
        <f t="shared" si="54"/>
        <v>0</v>
      </c>
      <c r="P53" s="47">
        <v>0</v>
      </c>
      <c r="Q53" s="5">
        <f t="shared" si="55"/>
        <v>0</v>
      </c>
      <c r="R53" s="5">
        <v>0</v>
      </c>
      <c r="S53" s="5">
        <f t="shared" si="23"/>
        <v>0</v>
      </c>
      <c r="T53" s="5">
        <f t="shared" ref="T53:T64" si="73">I53-S53</f>
        <v>54902</v>
      </c>
      <c r="U53" s="47">
        <v>0</v>
      </c>
      <c r="V53" s="47">
        <v>0</v>
      </c>
      <c r="W53" s="47">
        <v>0</v>
      </c>
      <c r="X53" s="5">
        <f t="shared" ref="X53:X70" si="74">SUM(U53:W53)</f>
        <v>0</v>
      </c>
      <c r="Y53" s="47">
        <v>0</v>
      </c>
      <c r="Z53" s="47">
        <v>0</v>
      </c>
      <c r="AA53" s="5">
        <f t="shared" ref="AA53:AA70" si="75">SUM(X53+Y53)</f>
        <v>0</v>
      </c>
      <c r="AB53" s="110">
        <v>0</v>
      </c>
      <c r="AC53" s="5">
        <f t="shared" si="40"/>
        <v>0</v>
      </c>
      <c r="AD53" s="5">
        <f t="shared" si="60"/>
        <v>54902</v>
      </c>
      <c r="AE53" s="110">
        <v>50000</v>
      </c>
      <c r="AF53" s="110">
        <v>54902</v>
      </c>
      <c r="AG53" s="110">
        <v>0</v>
      </c>
      <c r="AH53" s="110">
        <v>0</v>
      </c>
      <c r="AI53" s="110">
        <v>0</v>
      </c>
      <c r="AJ53" s="110">
        <f t="shared" si="24"/>
        <v>0</v>
      </c>
      <c r="AK53" s="99">
        <f t="shared" si="12"/>
        <v>0</v>
      </c>
      <c r="AL53" s="110">
        <v>0</v>
      </c>
      <c r="AM53" s="110">
        <f t="shared" si="25"/>
        <v>0</v>
      </c>
      <c r="AN53" s="110">
        <f t="shared" si="26"/>
        <v>0</v>
      </c>
      <c r="AO53" s="99">
        <f t="shared" si="13"/>
        <v>54902</v>
      </c>
      <c r="AP53" s="110">
        <v>15000</v>
      </c>
      <c r="AQ53" s="110" t="s">
        <v>493</v>
      </c>
      <c r="AR53" s="303" t="s">
        <v>199</v>
      </c>
      <c r="AS53" s="308"/>
      <c r="AT53" s="347">
        <v>0</v>
      </c>
      <c r="AU53" s="347">
        <f t="shared" si="14"/>
        <v>0</v>
      </c>
      <c r="AW53" s="347">
        <v>0</v>
      </c>
      <c r="AX53" s="353"/>
      <c r="AY53" s="353"/>
      <c r="BA53" s="353"/>
    </row>
    <row r="54" spans="1:53" ht="40.5" customHeight="1">
      <c r="A54" s="13">
        <v>23</v>
      </c>
      <c r="B54" s="6" t="s">
        <v>29</v>
      </c>
      <c r="C54" s="86" t="s">
        <v>410</v>
      </c>
      <c r="D54" s="88"/>
      <c r="E54" s="88" t="s">
        <v>515</v>
      </c>
      <c r="F54" s="82" t="s">
        <v>109</v>
      </c>
      <c r="G54" s="3">
        <v>170259</v>
      </c>
      <c r="H54" s="4">
        <v>170259</v>
      </c>
      <c r="I54" s="3">
        <v>170259</v>
      </c>
      <c r="J54" s="5">
        <v>101389.64000000001</v>
      </c>
      <c r="K54" s="47">
        <f t="shared" si="53"/>
        <v>68869.359999999986</v>
      </c>
      <c r="L54" s="5">
        <v>0</v>
      </c>
      <c r="M54" s="5">
        <v>0</v>
      </c>
      <c r="N54" s="5">
        <v>0</v>
      </c>
      <c r="O54" s="5">
        <f t="shared" si="54"/>
        <v>0</v>
      </c>
      <c r="P54" s="5">
        <v>0</v>
      </c>
      <c r="Q54" s="5">
        <f t="shared" si="55"/>
        <v>0</v>
      </c>
      <c r="R54" s="5">
        <v>0</v>
      </c>
      <c r="S54" s="5">
        <f t="shared" ref="S54:S63" si="76">J54+R54</f>
        <v>101389.64000000001</v>
      </c>
      <c r="T54" s="5">
        <f t="shared" si="73"/>
        <v>68869.359999999986</v>
      </c>
      <c r="U54" s="47">
        <v>0</v>
      </c>
      <c r="V54" s="47">
        <v>0</v>
      </c>
      <c r="W54" s="47">
        <v>0</v>
      </c>
      <c r="X54" s="5">
        <f t="shared" si="74"/>
        <v>0</v>
      </c>
      <c r="Y54" s="47">
        <v>0</v>
      </c>
      <c r="Z54" s="47">
        <v>0</v>
      </c>
      <c r="AA54" s="5">
        <f t="shared" si="75"/>
        <v>0</v>
      </c>
      <c r="AB54" s="100">
        <v>11418.95</v>
      </c>
      <c r="AC54" s="5">
        <f>S54+U54+Z54+AB54</f>
        <v>112808.59000000001</v>
      </c>
      <c r="AD54" s="5">
        <f t="shared" si="60"/>
        <v>57450.409999999989</v>
      </c>
      <c r="AE54" s="100">
        <v>68000</v>
      </c>
      <c r="AF54" s="100">
        <v>60000</v>
      </c>
      <c r="AG54" s="100">
        <v>0</v>
      </c>
      <c r="AH54" s="100">
        <v>0</v>
      </c>
      <c r="AI54" s="100">
        <v>0</v>
      </c>
      <c r="AJ54" s="110">
        <f t="shared" ref="AJ54:AJ60" si="77">AG54+AH54+AI54</f>
        <v>0</v>
      </c>
      <c r="AK54" s="99">
        <f t="shared" si="12"/>
        <v>112808.59000000001</v>
      </c>
      <c r="AL54" s="100">
        <v>0</v>
      </c>
      <c r="AM54" s="110">
        <f t="shared" ref="AM54:AM60" si="78">AJ54+AL54</f>
        <v>0</v>
      </c>
      <c r="AN54" s="110">
        <f t="shared" ref="AN54:AN60" si="79">AC54+AM54</f>
        <v>112808.59000000001</v>
      </c>
      <c r="AO54" s="99">
        <f t="shared" si="13"/>
        <v>57450.409999999989</v>
      </c>
      <c r="AP54" s="100">
        <v>57450.41</v>
      </c>
      <c r="AQ54" s="386" t="s">
        <v>493</v>
      </c>
      <c r="AR54" s="303" t="s">
        <v>84</v>
      </c>
      <c r="AS54" s="306"/>
      <c r="AT54" s="347">
        <v>0</v>
      </c>
      <c r="AU54" s="347">
        <f t="shared" si="14"/>
        <v>0</v>
      </c>
      <c r="AW54" s="347">
        <v>0</v>
      </c>
      <c r="AY54" s="362"/>
    </row>
    <row r="55" spans="1:53" ht="63" customHeight="1">
      <c r="A55" s="13">
        <v>24</v>
      </c>
      <c r="B55" s="6" t="s">
        <v>116</v>
      </c>
      <c r="C55" s="86">
        <v>2016</v>
      </c>
      <c r="D55" s="86"/>
      <c r="E55" s="86" t="s">
        <v>515</v>
      </c>
      <c r="F55" s="82" t="s">
        <v>100</v>
      </c>
      <c r="G55" s="3">
        <v>6000</v>
      </c>
      <c r="H55" s="4">
        <v>0</v>
      </c>
      <c r="I55" s="3">
        <v>6000</v>
      </c>
      <c r="J55" s="5">
        <v>0</v>
      </c>
      <c r="K55" s="5">
        <f t="shared" si="53"/>
        <v>6000</v>
      </c>
      <c r="L55" s="5">
        <v>0</v>
      </c>
      <c r="M55" s="5">
        <v>0</v>
      </c>
      <c r="N55" s="5">
        <v>0</v>
      </c>
      <c r="O55" s="5">
        <f t="shared" ref="O55" si="80">SUM(L55:N55)</f>
        <v>0</v>
      </c>
      <c r="P55" s="5">
        <v>0</v>
      </c>
      <c r="Q55" s="5">
        <f t="shared" ref="Q55" si="81">O55+P55</f>
        <v>0</v>
      </c>
      <c r="R55" s="5">
        <v>0</v>
      </c>
      <c r="S55" s="5">
        <f t="shared" ref="S55" si="82">J55+R55</f>
        <v>0</v>
      </c>
      <c r="T55" s="5">
        <f t="shared" ref="T55" si="83">I55-S55</f>
        <v>6000</v>
      </c>
      <c r="U55" s="5">
        <v>0</v>
      </c>
      <c r="V55" s="47">
        <v>0</v>
      </c>
      <c r="W55" s="47">
        <v>0</v>
      </c>
      <c r="X55" s="5">
        <f t="shared" ref="X55" si="84">SUM(U55:W55)</f>
        <v>0</v>
      </c>
      <c r="Y55" s="47">
        <v>0</v>
      </c>
      <c r="Z55" s="47">
        <v>0</v>
      </c>
      <c r="AA55" s="5">
        <f t="shared" ref="AA55" si="85">SUM(X55+Y55)</f>
        <v>0</v>
      </c>
      <c r="AB55" s="99">
        <v>0</v>
      </c>
      <c r="AC55" s="5">
        <f t="shared" ref="AC55:AC70" si="86">S55+U55+Z55</f>
        <v>0</v>
      </c>
      <c r="AD55" s="5">
        <f t="shared" ref="AD55" si="87">SUM(I55-AC55)</f>
        <v>6000</v>
      </c>
      <c r="AE55" s="99">
        <v>10000</v>
      </c>
      <c r="AF55" s="99">
        <v>6000</v>
      </c>
      <c r="AG55" s="99">
        <v>0</v>
      </c>
      <c r="AH55" s="99">
        <v>0</v>
      </c>
      <c r="AI55" s="99">
        <v>0</v>
      </c>
      <c r="AJ55" s="110">
        <f t="shared" si="77"/>
        <v>0</v>
      </c>
      <c r="AK55" s="99">
        <f t="shared" si="12"/>
        <v>0</v>
      </c>
      <c r="AL55" s="99">
        <v>0</v>
      </c>
      <c r="AM55" s="110">
        <f t="shared" si="78"/>
        <v>0</v>
      </c>
      <c r="AN55" s="110">
        <f t="shared" si="79"/>
        <v>0</v>
      </c>
      <c r="AO55" s="99">
        <f t="shared" si="13"/>
        <v>6000</v>
      </c>
      <c r="AP55" s="99">
        <v>6000</v>
      </c>
      <c r="AQ55" s="99" t="s">
        <v>493</v>
      </c>
      <c r="AR55" s="303" t="s">
        <v>199</v>
      </c>
      <c r="AS55" s="306"/>
      <c r="AT55" s="347">
        <v>0</v>
      </c>
      <c r="AU55" s="347">
        <f t="shared" si="14"/>
        <v>0</v>
      </c>
      <c r="AW55" s="347">
        <v>0</v>
      </c>
    </row>
    <row r="56" spans="1:53" ht="77.25" customHeight="1">
      <c r="A56" s="13">
        <v>25</v>
      </c>
      <c r="B56" s="6" t="s">
        <v>118</v>
      </c>
      <c r="C56" s="86">
        <v>2015</v>
      </c>
      <c r="D56" s="86"/>
      <c r="E56" s="86" t="s">
        <v>152</v>
      </c>
      <c r="F56" s="82" t="s">
        <v>109</v>
      </c>
      <c r="G56" s="3">
        <v>200000</v>
      </c>
      <c r="H56" s="4">
        <v>0</v>
      </c>
      <c r="I56" s="3">
        <v>200000</v>
      </c>
      <c r="J56" s="5">
        <v>0</v>
      </c>
      <c r="K56" s="5">
        <f t="shared" ref="K56:K63" si="88">I56-J56</f>
        <v>200000</v>
      </c>
      <c r="L56" s="5">
        <v>0</v>
      </c>
      <c r="M56" s="5">
        <v>0</v>
      </c>
      <c r="N56" s="5">
        <v>0</v>
      </c>
      <c r="O56" s="5">
        <f t="shared" si="54"/>
        <v>0</v>
      </c>
      <c r="P56" s="5">
        <v>0</v>
      </c>
      <c r="Q56" s="5">
        <f t="shared" si="55"/>
        <v>0</v>
      </c>
      <c r="R56" s="5">
        <v>0</v>
      </c>
      <c r="S56" s="5">
        <f t="shared" si="76"/>
        <v>0</v>
      </c>
      <c r="T56" s="5">
        <f t="shared" si="73"/>
        <v>200000</v>
      </c>
      <c r="U56" s="5">
        <v>0</v>
      </c>
      <c r="V56" s="5">
        <v>0</v>
      </c>
      <c r="W56" s="5">
        <v>0</v>
      </c>
      <c r="X56" s="5">
        <f t="shared" si="74"/>
        <v>0</v>
      </c>
      <c r="Y56" s="5">
        <v>0</v>
      </c>
      <c r="Z56" s="5">
        <v>0</v>
      </c>
      <c r="AA56" s="5">
        <f t="shared" si="75"/>
        <v>0</v>
      </c>
      <c r="AB56" s="100">
        <v>0</v>
      </c>
      <c r="AC56" s="5">
        <f t="shared" si="86"/>
        <v>0</v>
      </c>
      <c r="AD56" s="5">
        <f t="shared" si="60"/>
        <v>200000</v>
      </c>
      <c r="AE56" s="100">
        <v>1000</v>
      </c>
      <c r="AF56" s="100">
        <v>1000</v>
      </c>
      <c r="AG56" s="100">
        <v>0</v>
      </c>
      <c r="AH56" s="100">
        <v>0</v>
      </c>
      <c r="AI56" s="100">
        <v>0</v>
      </c>
      <c r="AJ56" s="110">
        <f t="shared" si="77"/>
        <v>0</v>
      </c>
      <c r="AK56" s="99">
        <f t="shared" si="12"/>
        <v>0</v>
      </c>
      <c r="AL56" s="100">
        <v>0</v>
      </c>
      <c r="AM56" s="110">
        <f t="shared" si="78"/>
        <v>0</v>
      </c>
      <c r="AN56" s="110">
        <f t="shared" si="79"/>
        <v>0</v>
      </c>
      <c r="AO56" s="99">
        <f t="shared" si="13"/>
        <v>200000</v>
      </c>
      <c r="AP56" s="100">
        <v>19000</v>
      </c>
      <c r="AQ56" s="100" t="s">
        <v>493</v>
      </c>
      <c r="AR56" s="303" t="s">
        <v>612</v>
      </c>
      <c r="AS56" s="306"/>
      <c r="AT56" s="347">
        <v>0</v>
      </c>
      <c r="AU56" s="347">
        <f t="shared" si="14"/>
        <v>0</v>
      </c>
      <c r="AW56" s="347">
        <v>0</v>
      </c>
    </row>
    <row r="57" spans="1:53" ht="139.5" customHeight="1">
      <c r="A57" s="13">
        <v>26</v>
      </c>
      <c r="B57" s="6" t="s">
        <v>141</v>
      </c>
      <c r="C57" s="86">
        <v>2015</v>
      </c>
      <c r="D57" s="86"/>
      <c r="E57" s="86" t="s">
        <v>154</v>
      </c>
      <c r="F57" s="82" t="s">
        <v>103</v>
      </c>
      <c r="G57" s="45">
        <v>38752</v>
      </c>
      <c r="H57" s="46">
        <v>38752</v>
      </c>
      <c r="I57" s="45">
        <v>38752</v>
      </c>
      <c r="J57" s="47">
        <v>0</v>
      </c>
      <c r="K57" s="5">
        <f t="shared" si="88"/>
        <v>38752</v>
      </c>
      <c r="L57" s="47">
        <v>0</v>
      </c>
      <c r="M57" s="47">
        <v>0</v>
      </c>
      <c r="N57" s="47">
        <v>0</v>
      </c>
      <c r="O57" s="5">
        <f t="shared" si="54"/>
        <v>0</v>
      </c>
      <c r="P57" s="47">
        <v>0</v>
      </c>
      <c r="Q57" s="5">
        <f t="shared" si="55"/>
        <v>0</v>
      </c>
      <c r="R57" s="5">
        <v>0</v>
      </c>
      <c r="S57" s="5">
        <f t="shared" si="76"/>
        <v>0</v>
      </c>
      <c r="T57" s="5">
        <f t="shared" si="73"/>
        <v>38752</v>
      </c>
      <c r="U57" s="5">
        <v>0</v>
      </c>
      <c r="V57" s="5">
        <v>0</v>
      </c>
      <c r="W57" s="5">
        <v>0</v>
      </c>
      <c r="X57" s="5">
        <f t="shared" si="74"/>
        <v>0</v>
      </c>
      <c r="Y57" s="5">
        <v>15000</v>
      </c>
      <c r="Z57" s="5">
        <v>0</v>
      </c>
      <c r="AA57" s="5">
        <f t="shared" si="75"/>
        <v>15000</v>
      </c>
      <c r="AB57" s="111">
        <v>0</v>
      </c>
      <c r="AC57" s="5">
        <f t="shared" si="86"/>
        <v>0</v>
      </c>
      <c r="AD57" s="5">
        <f t="shared" si="60"/>
        <v>38752</v>
      </c>
      <c r="AE57" s="111">
        <v>38752</v>
      </c>
      <c r="AF57" s="111">
        <v>38752</v>
      </c>
      <c r="AG57" s="111">
        <v>0</v>
      </c>
      <c r="AH57" s="111">
        <v>0</v>
      </c>
      <c r="AI57" s="111">
        <v>0</v>
      </c>
      <c r="AJ57" s="110">
        <f t="shared" si="77"/>
        <v>0</v>
      </c>
      <c r="AK57" s="99">
        <f t="shared" si="12"/>
        <v>0</v>
      </c>
      <c r="AL57" s="111">
        <v>38752</v>
      </c>
      <c r="AM57" s="110">
        <f t="shared" si="78"/>
        <v>38752</v>
      </c>
      <c r="AN57" s="110">
        <f t="shared" si="79"/>
        <v>38752</v>
      </c>
      <c r="AO57" s="99">
        <f t="shared" si="13"/>
        <v>38752</v>
      </c>
      <c r="AP57" s="111">
        <v>38752</v>
      </c>
      <c r="AQ57" s="111" t="s">
        <v>493</v>
      </c>
      <c r="AR57" s="303" t="s">
        <v>761</v>
      </c>
      <c r="AS57" s="306"/>
      <c r="AT57" s="347">
        <v>0</v>
      </c>
      <c r="AU57" s="347">
        <f t="shared" si="14"/>
        <v>0</v>
      </c>
      <c r="AW57" s="347">
        <v>0</v>
      </c>
    </row>
    <row r="58" spans="1:53" ht="39.75" customHeight="1">
      <c r="A58" s="13">
        <v>27</v>
      </c>
      <c r="B58" s="29" t="s">
        <v>140</v>
      </c>
      <c r="C58" s="88">
        <v>2015</v>
      </c>
      <c r="D58" s="88"/>
      <c r="E58" s="88" t="s">
        <v>153</v>
      </c>
      <c r="F58" s="84" t="s">
        <v>101</v>
      </c>
      <c r="G58" s="3">
        <v>300000</v>
      </c>
      <c r="H58" s="46">
        <v>300000</v>
      </c>
      <c r="I58" s="3">
        <v>300000</v>
      </c>
      <c r="J58" s="47">
        <v>0</v>
      </c>
      <c r="K58" s="5">
        <f t="shared" si="88"/>
        <v>300000</v>
      </c>
      <c r="L58" s="47">
        <v>0</v>
      </c>
      <c r="M58" s="47">
        <v>0</v>
      </c>
      <c r="N58" s="47">
        <v>0</v>
      </c>
      <c r="O58" s="5">
        <f t="shared" si="54"/>
        <v>0</v>
      </c>
      <c r="P58" s="47">
        <v>0</v>
      </c>
      <c r="Q58" s="5">
        <f t="shared" si="55"/>
        <v>0</v>
      </c>
      <c r="R58" s="5">
        <v>0</v>
      </c>
      <c r="S58" s="5">
        <f t="shared" si="76"/>
        <v>0</v>
      </c>
      <c r="T58" s="5">
        <f t="shared" si="73"/>
        <v>300000</v>
      </c>
      <c r="U58" s="5">
        <v>0</v>
      </c>
      <c r="V58" s="5">
        <v>0</v>
      </c>
      <c r="W58" s="5">
        <v>0</v>
      </c>
      <c r="X58" s="5">
        <f t="shared" si="74"/>
        <v>0</v>
      </c>
      <c r="Y58" s="5">
        <v>0</v>
      </c>
      <c r="Z58" s="5">
        <v>0</v>
      </c>
      <c r="AA58" s="5">
        <f t="shared" si="75"/>
        <v>0</v>
      </c>
      <c r="AB58" s="111">
        <v>27924.799999999999</v>
      </c>
      <c r="AC58" s="5">
        <f>S58+U58+Z58+AB58</f>
        <v>27924.799999999999</v>
      </c>
      <c r="AD58" s="5">
        <f t="shared" si="60"/>
        <v>272075.2</v>
      </c>
      <c r="AE58" s="111">
        <v>50000</v>
      </c>
      <c r="AF58" s="111">
        <v>61000</v>
      </c>
      <c r="AG58" s="111">
        <v>13120.51</v>
      </c>
      <c r="AH58" s="111">
        <v>0</v>
      </c>
      <c r="AI58" s="111">
        <v>0</v>
      </c>
      <c r="AJ58" s="110">
        <f t="shared" si="77"/>
        <v>13120.51</v>
      </c>
      <c r="AK58" s="99">
        <f>AC58+AU58</f>
        <v>71516.710000000006</v>
      </c>
      <c r="AL58" s="111">
        <v>15000</v>
      </c>
      <c r="AM58" s="110">
        <f t="shared" si="78"/>
        <v>28120.510000000002</v>
      </c>
      <c r="AN58" s="110">
        <f t="shared" si="79"/>
        <v>56045.31</v>
      </c>
      <c r="AO58" s="99">
        <f t="shared" si="13"/>
        <v>228483.28999999998</v>
      </c>
      <c r="AP58" s="111">
        <v>198483.29</v>
      </c>
      <c r="AQ58" s="111" t="s">
        <v>493</v>
      </c>
      <c r="AR58" s="303" t="s">
        <v>437</v>
      </c>
      <c r="AS58" s="306"/>
      <c r="AT58" s="347">
        <v>30471.4</v>
      </c>
      <c r="AU58" s="347">
        <f t="shared" si="14"/>
        <v>43591.91</v>
      </c>
      <c r="AW58" s="347">
        <f>1463.2+2839.6+4426.8+1113.05+915.1+8037.25+3731.52+4264.59+6074.65</f>
        <v>32865.760000000002</v>
      </c>
      <c r="AY58" s="132"/>
    </row>
    <row r="59" spans="1:53" ht="54.75" customHeight="1">
      <c r="A59" s="13">
        <v>28</v>
      </c>
      <c r="B59" s="29" t="s">
        <v>289</v>
      </c>
      <c r="C59" s="88">
        <v>2015</v>
      </c>
      <c r="D59" s="88"/>
      <c r="E59" s="88" t="s">
        <v>515</v>
      </c>
      <c r="F59" s="82" t="s">
        <v>113</v>
      </c>
      <c r="G59" s="45">
        <v>23132.12</v>
      </c>
      <c r="H59" s="46">
        <v>23132.12</v>
      </c>
      <c r="I59" s="45">
        <v>23132.12</v>
      </c>
      <c r="J59" s="46">
        <v>0</v>
      </c>
      <c r="K59" s="5">
        <f t="shared" si="88"/>
        <v>23132.12</v>
      </c>
      <c r="L59" s="46">
        <v>0</v>
      </c>
      <c r="M59" s="46">
        <v>0</v>
      </c>
      <c r="N59" s="46">
        <v>0</v>
      </c>
      <c r="O59" s="5">
        <f t="shared" si="54"/>
        <v>0</v>
      </c>
      <c r="P59" s="46">
        <v>0</v>
      </c>
      <c r="Q59" s="5">
        <f t="shared" si="55"/>
        <v>0</v>
      </c>
      <c r="R59" s="5">
        <v>0</v>
      </c>
      <c r="S59" s="5">
        <f t="shared" si="76"/>
        <v>0</v>
      </c>
      <c r="T59" s="5">
        <f t="shared" si="73"/>
        <v>23132.12</v>
      </c>
      <c r="U59" s="47">
        <v>0</v>
      </c>
      <c r="V59" s="47">
        <v>0</v>
      </c>
      <c r="W59" s="47">
        <v>0</v>
      </c>
      <c r="X59" s="5">
        <f t="shared" si="74"/>
        <v>0</v>
      </c>
      <c r="Y59" s="47">
        <v>15000</v>
      </c>
      <c r="Z59" s="47">
        <v>0</v>
      </c>
      <c r="AA59" s="5">
        <f t="shared" si="75"/>
        <v>15000</v>
      </c>
      <c r="AB59" s="99">
        <v>16292.5</v>
      </c>
      <c r="AC59" s="5">
        <f>S59+U59+Z59+AB59</f>
        <v>16292.5</v>
      </c>
      <c r="AD59" s="5">
        <f t="shared" si="60"/>
        <v>6839.619999999999</v>
      </c>
      <c r="AE59" s="5">
        <v>25600</v>
      </c>
      <c r="AF59" s="99">
        <v>25553.15</v>
      </c>
      <c r="AG59" s="99">
        <v>0</v>
      </c>
      <c r="AH59" s="99">
        <v>0</v>
      </c>
      <c r="AI59" s="99">
        <v>0</v>
      </c>
      <c r="AJ59" s="99">
        <f t="shared" si="77"/>
        <v>0</v>
      </c>
      <c r="AK59" s="99">
        <f t="shared" si="12"/>
        <v>16292.5</v>
      </c>
      <c r="AL59" s="99">
        <v>0</v>
      </c>
      <c r="AM59" s="99">
        <f t="shared" si="78"/>
        <v>0</v>
      </c>
      <c r="AN59" s="99">
        <f t="shared" si="79"/>
        <v>16292.5</v>
      </c>
      <c r="AO59" s="99">
        <f t="shared" si="13"/>
        <v>6839.619999999999</v>
      </c>
      <c r="AP59" s="99">
        <v>6839.62</v>
      </c>
      <c r="AQ59" s="99" t="s">
        <v>493</v>
      </c>
      <c r="AR59" s="303" t="s">
        <v>126</v>
      </c>
      <c r="AS59" s="306"/>
      <c r="AT59" s="347">
        <v>0</v>
      </c>
      <c r="AU59" s="347">
        <f t="shared" si="14"/>
        <v>0</v>
      </c>
      <c r="AV59" s="490"/>
      <c r="AW59" s="490">
        <v>4785.71</v>
      </c>
      <c r="AX59" s="490"/>
      <c r="AY59" s="361"/>
    </row>
    <row r="60" spans="1:53" ht="57.75" customHeight="1">
      <c r="A60" s="13">
        <v>29</v>
      </c>
      <c r="B60" s="6" t="s">
        <v>150</v>
      </c>
      <c r="C60" s="86">
        <v>2015</v>
      </c>
      <c r="D60" s="86"/>
      <c r="E60" s="86" t="s">
        <v>515</v>
      </c>
      <c r="F60" s="82" t="s">
        <v>113</v>
      </c>
      <c r="G60" s="3">
        <v>40000</v>
      </c>
      <c r="H60" s="4">
        <v>17969.080000000002</v>
      </c>
      <c r="I60" s="3">
        <v>40000</v>
      </c>
      <c r="J60" s="46">
        <v>0</v>
      </c>
      <c r="K60" s="5">
        <f t="shared" si="88"/>
        <v>40000</v>
      </c>
      <c r="L60" s="46">
        <v>0</v>
      </c>
      <c r="M60" s="46">
        <v>0</v>
      </c>
      <c r="N60" s="46">
        <v>0</v>
      </c>
      <c r="O60" s="5">
        <f t="shared" si="54"/>
        <v>0</v>
      </c>
      <c r="P60" s="46">
        <v>0</v>
      </c>
      <c r="Q60" s="5">
        <f t="shared" si="55"/>
        <v>0</v>
      </c>
      <c r="R60" s="5">
        <v>0</v>
      </c>
      <c r="S60" s="5">
        <f t="shared" si="76"/>
        <v>0</v>
      </c>
      <c r="T60" s="5">
        <f t="shared" si="73"/>
        <v>40000</v>
      </c>
      <c r="U60" s="5">
        <v>0</v>
      </c>
      <c r="V60" s="5">
        <v>0</v>
      </c>
      <c r="W60" s="5">
        <v>0</v>
      </c>
      <c r="X60" s="5">
        <f t="shared" si="74"/>
        <v>0</v>
      </c>
      <c r="Y60" s="5">
        <v>10000</v>
      </c>
      <c r="Z60" s="5">
        <v>0</v>
      </c>
      <c r="AA60" s="5">
        <f t="shared" si="75"/>
        <v>10000</v>
      </c>
      <c r="AB60" s="99">
        <v>0</v>
      </c>
      <c r="AC60" s="5">
        <f t="shared" ref="AC60:AC66" si="89">S60+U60+Z60+AB60</f>
        <v>0</v>
      </c>
      <c r="AD60" s="5">
        <f t="shared" si="60"/>
        <v>40000</v>
      </c>
      <c r="AE60" s="5">
        <v>20000</v>
      </c>
      <c r="AF60" s="99">
        <v>20162.61</v>
      </c>
      <c r="AG60" s="99">
        <v>0</v>
      </c>
      <c r="AH60" s="99">
        <v>0</v>
      </c>
      <c r="AI60" s="99">
        <v>0</v>
      </c>
      <c r="AJ60" s="99">
        <f t="shared" si="77"/>
        <v>0</v>
      </c>
      <c r="AK60" s="99">
        <f t="shared" si="12"/>
        <v>0</v>
      </c>
      <c r="AL60" s="99">
        <v>12000</v>
      </c>
      <c r="AM60" s="99">
        <f t="shared" si="78"/>
        <v>12000</v>
      </c>
      <c r="AN60" s="99">
        <f t="shared" si="79"/>
        <v>12000</v>
      </c>
      <c r="AO60" s="99">
        <f t="shared" si="13"/>
        <v>40000</v>
      </c>
      <c r="AP60" s="99">
        <v>20162.61</v>
      </c>
      <c r="AQ60" s="99" t="s">
        <v>493</v>
      </c>
      <c r="AR60" s="303" t="s">
        <v>126</v>
      </c>
      <c r="AS60" s="306"/>
      <c r="AT60" s="347">
        <v>0</v>
      </c>
      <c r="AU60" s="347">
        <f t="shared" si="14"/>
        <v>0</v>
      </c>
      <c r="AW60" s="347">
        <v>0</v>
      </c>
    </row>
    <row r="61" spans="1:53" ht="55.5" customHeight="1">
      <c r="A61" s="13">
        <v>30</v>
      </c>
      <c r="B61" s="29" t="s">
        <v>385</v>
      </c>
      <c r="C61" s="88">
        <v>2015</v>
      </c>
      <c r="D61" s="88"/>
      <c r="E61" s="88" t="s">
        <v>515</v>
      </c>
      <c r="F61" s="82" t="s">
        <v>102</v>
      </c>
      <c r="G61" s="45">
        <v>16000</v>
      </c>
      <c r="H61" s="46">
        <v>0</v>
      </c>
      <c r="I61" s="45">
        <v>16000</v>
      </c>
      <c r="J61" s="46">
        <v>0</v>
      </c>
      <c r="K61" s="5">
        <f t="shared" si="88"/>
        <v>16000</v>
      </c>
      <c r="L61" s="46">
        <v>0</v>
      </c>
      <c r="M61" s="46">
        <v>0</v>
      </c>
      <c r="N61" s="46">
        <v>0</v>
      </c>
      <c r="O61" s="5">
        <f t="shared" si="54"/>
        <v>0</v>
      </c>
      <c r="P61" s="46">
        <v>0</v>
      </c>
      <c r="Q61" s="5">
        <f t="shared" si="55"/>
        <v>0</v>
      </c>
      <c r="R61" s="5">
        <v>0</v>
      </c>
      <c r="S61" s="5">
        <f t="shared" si="76"/>
        <v>0</v>
      </c>
      <c r="T61" s="5">
        <f t="shared" si="73"/>
        <v>16000</v>
      </c>
      <c r="U61" s="5">
        <v>0</v>
      </c>
      <c r="V61" s="5">
        <v>0</v>
      </c>
      <c r="W61" s="5">
        <v>0</v>
      </c>
      <c r="X61" s="5">
        <f t="shared" si="74"/>
        <v>0</v>
      </c>
      <c r="Y61" s="5">
        <v>0</v>
      </c>
      <c r="Z61" s="5">
        <v>0</v>
      </c>
      <c r="AA61" s="5">
        <f t="shared" si="75"/>
        <v>0</v>
      </c>
      <c r="AB61" s="99">
        <v>0</v>
      </c>
      <c r="AC61" s="5">
        <f t="shared" si="89"/>
        <v>0</v>
      </c>
      <c r="AD61" s="5">
        <f t="shared" si="60"/>
        <v>16000</v>
      </c>
      <c r="AE61" s="5">
        <v>16000</v>
      </c>
      <c r="AF61" s="99">
        <v>16000</v>
      </c>
      <c r="AG61" s="99">
        <v>0</v>
      </c>
      <c r="AH61" s="99">
        <v>0</v>
      </c>
      <c r="AI61" s="99">
        <v>0</v>
      </c>
      <c r="AJ61" s="110">
        <f t="shared" ref="AJ61:AJ66" si="90">AG61+AH61+AI61</f>
        <v>0</v>
      </c>
      <c r="AK61" s="99">
        <f t="shared" si="12"/>
        <v>0</v>
      </c>
      <c r="AL61" s="99">
        <v>0</v>
      </c>
      <c r="AM61" s="110">
        <f t="shared" ref="AM61:AM66" si="91">AJ61+AL61</f>
        <v>0</v>
      </c>
      <c r="AN61" s="110">
        <f t="shared" ref="AN61:AN66" si="92">AC61+AM61</f>
        <v>0</v>
      </c>
      <c r="AO61" s="99">
        <f t="shared" si="13"/>
        <v>16000</v>
      </c>
      <c r="AP61" s="99">
        <v>16000</v>
      </c>
      <c r="AQ61" s="99" t="s">
        <v>493</v>
      </c>
      <c r="AR61" s="303" t="s">
        <v>317</v>
      </c>
      <c r="AS61" s="306"/>
      <c r="AT61" s="347">
        <v>0</v>
      </c>
      <c r="AU61" s="347">
        <f t="shared" si="14"/>
        <v>0</v>
      </c>
      <c r="AW61" s="347">
        <v>0</v>
      </c>
    </row>
    <row r="62" spans="1:53" ht="59.25" customHeight="1">
      <c r="A62" s="13">
        <v>31</v>
      </c>
      <c r="B62" s="29" t="s">
        <v>155</v>
      </c>
      <c r="C62" s="88">
        <v>2015</v>
      </c>
      <c r="D62" s="88"/>
      <c r="E62" s="88" t="s">
        <v>256</v>
      </c>
      <c r="F62" s="84" t="s">
        <v>132</v>
      </c>
      <c r="G62" s="45">
        <v>70000</v>
      </c>
      <c r="H62" s="46">
        <v>70000</v>
      </c>
      <c r="I62" s="45">
        <v>70000</v>
      </c>
      <c r="J62" s="47">
        <v>0</v>
      </c>
      <c r="K62" s="5">
        <f t="shared" si="88"/>
        <v>70000</v>
      </c>
      <c r="L62" s="47">
        <v>0</v>
      </c>
      <c r="M62" s="47">
        <v>0</v>
      </c>
      <c r="N62" s="47">
        <v>0</v>
      </c>
      <c r="O62" s="5">
        <f t="shared" si="54"/>
        <v>0</v>
      </c>
      <c r="P62" s="47">
        <v>0</v>
      </c>
      <c r="Q62" s="5">
        <f t="shared" si="55"/>
        <v>0</v>
      </c>
      <c r="R62" s="5">
        <v>0</v>
      </c>
      <c r="S62" s="5">
        <f t="shared" si="76"/>
        <v>0</v>
      </c>
      <c r="T62" s="5">
        <f t="shared" si="73"/>
        <v>70000</v>
      </c>
      <c r="U62" s="5">
        <v>0</v>
      </c>
      <c r="V62" s="5">
        <v>0</v>
      </c>
      <c r="W62" s="5">
        <v>0</v>
      </c>
      <c r="X62" s="5">
        <f t="shared" si="74"/>
        <v>0</v>
      </c>
      <c r="Y62" s="5">
        <v>0</v>
      </c>
      <c r="Z62" s="5">
        <v>0</v>
      </c>
      <c r="AA62" s="5">
        <f t="shared" si="75"/>
        <v>0</v>
      </c>
      <c r="AB62" s="99">
        <v>0</v>
      </c>
      <c r="AC62" s="5">
        <f t="shared" si="89"/>
        <v>0</v>
      </c>
      <c r="AD62" s="5">
        <f t="shared" si="60"/>
        <v>70000</v>
      </c>
      <c r="AE62" s="5">
        <v>70000</v>
      </c>
      <c r="AF62" s="99">
        <v>70000</v>
      </c>
      <c r="AG62" s="99">
        <v>0</v>
      </c>
      <c r="AH62" s="99">
        <v>0</v>
      </c>
      <c r="AI62" s="99">
        <v>0</v>
      </c>
      <c r="AJ62" s="110">
        <f t="shared" si="90"/>
        <v>0</v>
      </c>
      <c r="AK62" s="99">
        <f t="shared" si="12"/>
        <v>0</v>
      </c>
      <c r="AL62" s="99">
        <v>10000</v>
      </c>
      <c r="AM62" s="110">
        <f t="shared" si="91"/>
        <v>10000</v>
      </c>
      <c r="AN62" s="110">
        <f t="shared" si="92"/>
        <v>10000</v>
      </c>
      <c r="AO62" s="99">
        <f t="shared" si="13"/>
        <v>70000</v>
      </c>
      <c r="AP62" s="99">
        <v>70000</v>
      </c>
      <c r="AQ62" s="99" t="s">
        <v>493</v>
      </c>
      <c r="AR62" s="303" t="s">
        <v>218</v>
      </c>
      <c r="AS62" s="306"/>
      <c r="AT62" s="347">
        <v>0</v>
      </c>
      <c r="AU62" s="347">
        <f t="shared" si="14"/>
        <v>0</v>
      </c>
      <c r="AW62" s="347">
        <v>0</v>
      </c>
    </row>
    <row r="63" spans="1:53" ht="60.75" customHeight="1">
      <c r="A63" s="13">
        <v>32</v>
      </c>
      <c r="B63" s="6" t="s">
        <v>184</v>
      </c>
      <c r="C63" s="86">
        <v>2015</v>
      </c>
      <c r="D63" s="86"/>
      <c r="E63" s="86" t="s">
        <v>224</v>
      </c>
      <c r="F63" s="82" t="s">
        <v>102</v>
      </c>
      <c r="G63" s="3">
        <v>36000</v>
      </c>
      <c r="H63" s="4">
        <v>0</v>
      </c>
      <c r="I63" s="3">
        <v>36000</v>
      </c>
      <c r="J63" s="47">
        <v>0</v>
      </c>
      <c r="K63" s="47">
        <f t="shared" si="88"/>
        <v>36000</v>
      </c>
      <c r="L63" s="47">
        <v>0</v>
      </c>
      <c r="M63" s="47">
        <v>0</v>
      </c>
      <c r="N63" s="47">
        <v>0</v>
      </c>
      <c r="O63" s="5">
        <f t="shared" si="54"/>
        <v>0</v>
      </c>
      <c r="P63" s="47">
        <v>0</v>
      </c>
      <c r="Q63" s="5">
        <f t="shared" si="55"/>
        <v>0</v>
      </c>
      <c r="R63" s="5">
        <v>0</v>
      </c>
      <c r="S63" s="5">
        <f t="shared" si="76"/>
        <v>0</v>
      </c>
      <c r="T63" s="5">
        <f t="shared" si="73"/>
        <v>36000</v>
      </c>
      <c r="U63" s="5">
        <v>0</v>
      </c>
      <c r="V63" s="5">
        <v>0</v>
      </c>
      <c r="W63" s="5">
        <v>0</v>
      </c>
      <c r="X63" s="5">
        <f t="shared" si="74"/>
        <v>0</v>
      </c>
      <c r="Y63" s="5">
        <v>0</v>
      </c>
      <c r="Z63" s="5">
        <v>0</v>
      </c>
      <c r="AA63" s="5">
        <f t="shared" si="75"/>
        <v>0</v>
      </c>
      <c r="AB63" s="99">
        <v>0</v>
      </c>
      <c r="AC63" s="5">
        <f t="shared" si="89"/>
        <v>0</v>
      </c>
      <c r="AD63" s="5">
        <f t="shared" ref="AD63:AD71" si="93">SUM(I63-AC63)</f>
        <v>36000</v>
      </c>
      <c r="AE63" s="5">
        <v>36000</v>
      </c>
      <c r="AF63" s="99">
        <v>36000</v>
      </c>
      <c r="AG63" s="99">
        <v>0</v>
      </c>
      <c r="AH63" s="99">
        <v>0</v>
      </c>
      <c r="AI63" s="99">
        <v>0</v>
      </c>
      <c r="AJ63" s="110">
        <f t="shared" si="90"/>
        <v>0</v>
      </c>
      <c r="AK63" s="99">
        <f t="shared" si="12"/>
        <v>0</v>
      </c>
      <c r="AL63" s="99">
        <v>0</v>
      </c>
      <c r="AM63" s="110">
        <f t="shared" si="91"/>
        <v>0</v>
      </c>
      <c r="AN63" s="110">
        <f t="shared" si="92"/>
        <v>0</v>
      </c>
      <c r="AO63" s="99">
        <f t="shared" si="13"/>
        <v>36000</v>
      </c>
      <c r="AP63" s="99">
        <v>36000</v>
      </c>
      <c r="AQ63" s="99" t="s">
        <v>493</v>
      </c>
      <c r="AR63" s="303" t="s">
        <v>199</v>
      </c>
      <c r="AS63" s="306"/>
      <c r="AT63" s="347">
        <v>0</v>
      </c>
      <c r="AU63" s="347">
        <f t="shared" si="14"/>
        <v>0</v>
      </c>
      <c r="AW63" s="347">
        <v>0</v>
      </c>
    </row>
    <row r="64" spans="1:53" ht="87.75" customHeight="1">
      <c r="A64" s="13">
        <v>33</v>
      </c>
      <c r="B64" s="6" t="s">
        <v>225</v>
      </c>
      <c r="C64" s="88">
        <v>2015</v>
      </c>
      <c r="D64" s="88"/>
      <c r="E64" s="86" t="s">
        <v>253</v>
      </c>
      <c r="F64" s="82" t="s">
        <v>104</v>
      </c>
      <c r="G64" s="3">
        <v>7000</v>
      </c>
      <c r="H64" s="4">
        <v>7000</v>
      </c>
      <c r="I64" s="3">
        <v>7000</v>
      </c>
      <c r="J64" s="47">
        <v>0</v>
      </c>
      <c r="K64" s="5">
        <f t="shared" ref="K64" si="94">I64-J64</f>
        <v>7000</v>
      </c>
      <c r="L64" s="47">
        <v>0</v>
      </c>
      <c r="M64" s="47">
        <v>0</v>
      </c>
      <c r="N64" s="47">
        <v>0</v>
      </c>
      <c r="O64" s="5">
        <f t="shared" ref="O64" si="95">SUM(L64:N64)</f>
        <v>0</v>
      </c>
      <c r="P64" s="47">
        <v>0</v>
      </c>
      <c r="Q64" s="5">
        <f t="shared" ref="Q64" si="96">O64+P64</f>
        <v>0</v>
      </c>
      <c r="R64" s="5">
        <v>0</v>
      </c>
      <c r="S64" s="5">
        <f t="shared" ref="S64" si="97">J64+R64</f>
        <v>0</v>
      </c>
      <c r="T64" s="5">
        <f t="shared" si="73"/>
        <v>7000</v>
      </c>
      <c r="U64" s="47">
        <v>0</v>
      </c>
      <c r="V64" s="47">
        <v>0</v>
      </c>
      <c r="W64" s="47">
        <v>0</v>
      </c>
      <c r="X64" s="5">
        <f t="shared" si="74"/>
        <v>0</v>
      </c>
      <c r="Y64" s="47">
        <v>0</v>
      </c>
      <c r="Z64" s="47">
        <v>0</v>
      </c>
      <c r="AA64" s="5">
        <f t="shared" si="75"/>
        <v>0</v>
      </c>
      <c r="AB64" s="110">
        <v>0</v>
      </c>
      <c r="AC64" s="5">
        <f t="shared" si="89"/>
        <v>0</v>
      </c>
      <c r="AD64" s="5">
        <f t="shared" si="93"/>
        <v>7000</v>
      </c>
      <c r="AE64" s="110">
        <v>25000</v>
      </c>
      <c r="AF64" s="110">
        <v>25000</v>
      </c>
      <c r="AG64" s="110">
        <v>0</v>
      </c>
      <c r="AH64" s="110">
        <v>0</v>
      </c>
      <c r="AI64" s="110">
        <v>0</v>
      </c>
      <c r="AJ64" s="110">
        <f t="shared" si="90"/>
        <v>0</v>
      </c>
      <c r="AK64" s="5">
        <f t="shared" si="12"/>
        <v>0</v>
      </c>
      <c r="AL64" s="110">
        <v>7000</v>
      </c>
      <c r="AM64" s="110">
        <f t="shared" si="91"/>
        <v>7000</v>
      </c>
      <c r="AN64" s="110">
        <f t="shared" si="92"/>
        <v>7000</v>
      </c>
      <c r="AO64" s="99">
        <f t="shared" si="13"/>
        <v>7000</v>
      </c>
      <c r="AP64" s="4">
        <v>7000</v>
      </c>
      <c r="AQ64" s="397" t="s">
        <v>493</v>
      </c>
      <c r="AR64" s="303" t="s">
        <v>539</v>
      </c>
      <c r="AS64" s="306"/>
      <c r="AT64" s="347">
        <v>0</v>
      </c>
      <c r="AU64" s="347">
        <f t="shared" si="14"/>
        <v>0</v>
      </c>
      <c r="AW64" s="347">
        <v>0</v>
      </c>
    </row>
    <row r="65" spans="1:53" ht="86.25" customHeight="1">
      <c r="A65" s="13">
        <v>34</v>
      </c>
      <c r="B65" s="29" t="s">
        <v>258</v>
      </c>
      <c r="C65" s="88">
        <v>2016</v>
      </c>
      <c r="D65" s="88"/>
      <c r="E65" s="86" t="s">
        <v>252</v>
      </c>
      <c r="F65" s="84" t="s">
        <v>99</v>
      </c>
      <c r="G65" s="45">
        <v>23637</v>
      </c>
      <c r="H65" s="46">
        <v>23637</v>
      </c>
      <c r="I65" s="45">
        <v>23637</v>
      </c>
      <c r="J65" s="47">
        <v>0</v>
      </c>
      <c r="K65" s="47">
        <f t="shared" ref="K65:K68" si="98">I65-J65</f>
        <v>23637</v>
      </c>
      <c r="L65" s="47">
        <v>0</v>
      </c>
      <c r="M65" s="47">
        <v>0</v>
      </c>
      <c r="N65" s="47">
        <v>0</v>
      </c>
      <c r="O65" s="5">
        <f t="shared" ref="O65:O66" si="99">SUM(L65:N65)</f>
        <v>0</v>
      </c>
      <c r="P65" s="5">
        <v>0</v>
      </c>
      <c r="Q65" s="5">
        <f t="shared" ref="Q65:Q68" si="100">O65+P65</f>
        <v>0</v>
      </c>
      <c r="R65" s="5">
        <v>0</v>
      </c>
      <c r="S65" s="5">
        <f t="shared" ref="S65:S68" si="101">J65+R65</f>
        <v>0</v>
      </c>
      <c r="T65" s="5">
        <f t="shared" ref="T65:T68" si="102">I65-S65</f>
        <v>23637</v>
      </c>
      <c r="U65" s="47">
        <v>0</v>
      </c>
      <c r="V65" s="47">
        <v>0</v>
      </c>
      <c r="W65" s="47">
        <v>0</v>
      </c>
      <c r="X65" s="5">
        <f t="shared" si="74"/>
        <v>0</v>
      </c>
      <c r="Y65" s="47">
        <v>0</v>
      </c>
      <c r="Z65" s="47">
        <v>0</v>
      </c>
      <c r="AA65" s="5">
        <f t="shared" si="75"/>
        <v>0</v>
      </c>
      <c r="AB65" s="99">
        <v>0</v>
      </c>
      <c r="AC65" s="5">
        <f t="shared" si="89"/>
        <v>0</v>
      </c>
      <c r="AD65" s="5">
        <f t="shared" si="93"/>
        <v>23637</v>
      </c>
      <c r="AE65" s="5">
        <v>23637</v>
      </c>
      <c r="AF65" s="99">
        <v>23637</v>
      </c>
      <c r="AG65" s="99">
        <v>0</v>
      </c>
      <c r="AH65" s="99">
        <v>0</v>
      </c>
      <c r="AI65" s="99">
        <v>0</v>
      </c>
      <c r="AJ65" s="99">
        <f t="shared" si="90"/>
        <v>0</v>
      </c>
      <c r="AK65" s="99">
        <f t="shared" si="12"/>
        <v>0</v>
      </c>
      <c r="AL65" s="99">
        <v>0</v>
      </c>
      <c r="AM65" s="99">
        <f t="shared" si="91"/>
        <v>0</v>
      </c>
      <c r="AN65" s="99">
        <f t="shared" si="92"/>
        <v>0</v>
      </c>
      <c r="AO65" s="99">
        <f t="shared" si="13"/>
        <v>23637</v>
      </c>
      <c r="AP65" s="99">
        <v>23637</v>
      </c>
      <c r="AQ65" s="99" t="s">
        <v>493</v>
      </c>
      <c r="AR65" s="303" t="s">
        <v>126</v>
      </c>
      <c r="AS65" s="306"/>
      <c r="AT65" s="347">
        <v>0</v>
      </c>
      <c r="AU65" s="347">
        <f t="shared" si="14"/>
        <v>0</v>
      </c>
      <c r="AW65" s="347">
        <v>0</v>
      </c>
    </row>
    <row r="66" spans="1:53" ht="36.75" customHeight="1">
      <c r="A66" s="13">
        <v>35</v>
      </c>
      <c r="B66" s="29" t="s">
        <v>226</v>
      </c>
      <c r="C66" s="88">
        <v>2016</v>
      </c>
      <c r="D66" s="88"/>
      <c r="E66" s="86"/>
      <c r="F66" s="84"/>
      <c r="G66" s="45">
        <v>25000</v>
      </c>
      <c r="H66" s="46">
        <v>0</v>
      </c>
      <c r="I66" s="45">
        <v>25000</v>
      </c>
      <c r="J66" s="47">
        <v>0</v>
      </c>
      <c r="K66" s="47">
        <f t="shared" ref="K66" si="103">I66-J66</f>
        <v>25000</v>
      </c>
      <c r="L66" s="47">
        <v>0</v>
      </c>
      <c r="M66" s="47">
        <v>0</v>
      </c>
      <c r="N66" s="47">
        <v>0</v>
      </c>
      <c r="O66" s="5">
        <f t="shared" si="99"/>
        <v>0</v>
      </c>
      <c r="P66" s="5">
        <v>0</v>
      </c>
      <c r="Q66" s="47">
        <f t="shared" ref="Q66" si="104">O66+P66</f>
        <v>0</v>
      </c>
      <c r="R66" s="5">
        <f t="shared" ref="R66" si="105">J66+Q66</f>
        <v>0</v>
      </c>
      <c r="S66" s="5">
        <f t="shared" ref="S66" si="106">J66+R66</f>
        <v>0</v>
      </c>
      <c r="T66" s="5">
        <f t="shared" si="102"/>
        <v>25000</v>
      </c>
      <c r="U66" s="5">
        <v>0</v>
      </c>
      <c r="V66" s="5">
        <v>0</v>
      </c>
      <c r="W66" s="5">
        <v>0</v>
      </c>
      <c r="X66" s="5">
        <f t="shared" si="74"/>
        <v>0</v>
      </c>
      <c r="Y66" s="5">
        <v>0</v>
      </c>
      <c r="Z66" s="5">
        <v>0</v>
      </c>
      <c r="AA66" s="5">
        <f t="shared" si="75"/>
        <v>0</v>
      </c>
      <c r="AB66" s="5">
        <v>0</v>
      </c>
      <c r="AC66" s="5">
        <f t="shared" si="89"/>
        <v>0</v>
      </c>
      <c r="AD66" s="5">
        <f t="shared" si="93"/>
        <v>25000</v>
      </c>
      <c r="AE66" s="5">
        <v>25000</v>
      </c>
      <c r="AF66" s="5">
        <v>1000</v>
      </c>
      <c r="AG66" s="5">
        <v>0</v>
      </c>
      <c r="AH66" s="5">
        <v>0</v>
      </c>
      <c r="AI66" s="5">
        <v>0</v>
      </c>
      <c r="AJ66" s="5">
        <f t="shared" si="90"/>
        <v>0</v>
      </c>
      <c r="AK66" s="99">
        <f t="shared" si="12"/>
        <v>0</v>
      </c>
      <c r="AL66" s="5">
        <v>0</v>
      </c>
      <c r="AM66" s="5">
        <f t="shared" si="91"/>
        <v>0</v>
      </c>
      <c r="AN66" s="5">
        <f t="shared" si="92"/>
        <v>0</v>
      </c>
      <c r="AO66" s="99">
        <f t="shared" si="13"/>
        <v>25000</v>
      </c>
      <c r="AP66" s="5">
        <v>1000</v>
      </c>
      <c r="AQ66" s="5" t="s">
        <v>493</v>
      </c>
      <c r="AR66" s="303" t="s">
        <v>218</v>
      </c>
      <c r="AS66" s="309"/>
      <c r="AT66" s="347">
        <v>0</v>
      </c>
      <c r="AU66" s="347">
        <f t="shared" si="14"/>
        <v>0</v>
      </c>
      <c r="AW66" s="347">
        <v>0</v>
      </c>
    </row>
    <row r="67" spans="1:53" ht="129" customHeight="1">
      <c r="A67" s="13">
        <v>36</v>
      </c>
      <c r="B67" s="29" t="s">
        <v>307</v>
      </c>
      <c r="C67" s="88">
        <v>2016</v>
      </c>
      <c r="D67" s="88"/>
      <c r="E67" s="86" t="s">
        <v>154</v>
      </c>
      <c r="F67" s="84" t="s">
        <v>110</v>
      </c>
      <c r="G67" s="45">
        <v>1000</v>
      </c>
      <c r="H67" s="46">
        <v>1000</v>
      </c>
      <c r="I67" s="45">
        <v>1000</v>
      </c>
      <c r="J67" s="47">
        <v>0</v>
      </c>
      <c r="K67" s="47">
        <f t="shared" ref="K67" si="107">I67-J67</f>
        <v>1000</v>
      </c>
      <c r="L67" s="47">
        <v>0</v>
      </c>
      <c r="M67" s="47">
        <v>0</v>
      </c>
      <c r="N67" s="47">
        <v>0</v>
      </c>
      <c r="O67" s="5">
        <f t="shared" ref="O67" si="108">SUM(L67:N67)</f>
        <v>0</v>
      </c>
      <c r="P67" s="5">
        <v>0</v>
      </c>
      <c r="Q67" s="47">
        <f t="shared" ref="Q67" si="109">O67+P67</f>
        <v>0</v>
      </c>
      <c r="R67" s="5">
        <f t="shared" ref="R67" si="110">J67+Q67</f>
        <v>0</v>
      </c>
      <c r="S67" s="5">
        <f t="shared" ref="S67" si="111">J67+R67</f>
        <v>0</v>
      </c>
      <c r="T67" s="5">
        <f t="shared" si="102"/>
        <v>1000</v>
      </c>
      <c r="U67" s="47">
        <v>0</v>
      </c>
      <c r="V67" s="47">
        <v>0</v>
      </c>
      <c r="W67" s="47">
        <v>0</v>
      </c>
      <c r="X67" s="5">
        <f t="shared" si="74"/>
        <v>0</v>
      </c>
      <c r="Y67" s="47">
        <v>1000</v>
      </c>
      <c r="Z67" s="47">
        <v>0</v>
      </c>
      <c r="AA67" s="5">
        <f t="shared" si="75"/>
        <v>1000</v>
      </c>
      <c r="AB67" s="5">
        <v>0</v>
      </c>
      <c r="AC67" s="5">
        <f t="shared" si="86"/>
        <v>0</v>
      </c>
      <c r="AD67" s="5">
        <f t="shared" si="93"/>
        <v>1000</v>
      </c>
      <c r="AE67" s="5">
        <v>1000</v>
      </c>
      <c r="AF67" s="5">
        <v>1000</v>
      </c>
      <c r="AG67" s="5">
        <v>0</v>
      </c>
      <c r="AH67" s="5">
        <v>0</v>
      </c>
      <c r="AI67" s="5">
        <v>0</v>
      </c>
      <c r="AJ67" s="99">
        <f t="shared" ref="AJ67:AJ72" si="112">AG67+AH67+AI67</f>
        <v>0</v>
      </c>
      <c r="AK67" s="99">
        <f t="shared" si="12"/>
        <v>0</v>
      </c>
      <c r="AL67" s="5">
        <v>0</v>
      </c>
      <c r="AM67" s="99">
        <f t="shared" ref="AM67:AM72" si="113">AJ67+AL67</f>
        <v>0</v>
      </c>
      <c r="AN67" s="99">
        <f t="shared" ref="AN67:AN72" si="114">AC67+AM67</f>
        <v>0</v>
      </c>
      <c r="AO67" s="99">
        <f t="shared" si="13"/>
        <v>1000</v>
      </c>
      <c r="AP67" s="5">
        <v>1000</v>
      </c>
      <c r="AQ67" s="5" t="s">
        <v>493</v>
      </c>
      <c r="AR67" s="303" t="s">
        <v>509</v>
      </c>
      <c r="AS67" s="309"/>
      <c r="AT67" s="347">
        <v>0</v>
      </c>
      <c r="AU67" s="347">
        <f t="shared" si="14"/>
        <v>0</v>
      </c>
      <c r="AW67" s="347">
        <v>0</v>
      </c>
    </row>
    <row r="68" spans="1:53" ht="155.25" customHeight="1">
      <c r="A68" s="13">
        <v>37</v>
      </c>
      <c r="B68" s="6" t="s">
        <v>504</v>
      </c>
      <c r="C68" s="88">
        <v>2016</v>
      </c>
      <c r="D68" s="88"/>
      <c r="E68" s="86" t="s">
        <v>154</v>
      </c>
      <c r="F68" s="82" t="s">
        <v>98</v>
      </c>
      <c r="G68" s="3">
        <v>1000</v>
      </c>
      <c r="H68" s="4">
        <v>1000</v>
      </c>
      <c r="I68" s="3">
        <v>1000</v>
      </c>
      <c r="J68" s="47">
        <v>0</v>
      </c>
      <c r="K68" s="47">
        <f t="shared" si="98"/>
        <v>1000</v>
      </c>
      <c r="L68" s="47">
        <v>0</v>
      </c>
      <c r="M68" s="47">
        <v>0</v>
      </c>
      <c r="N68" s="47">
        <v>0</v>
      </c>
      <c r="O68" s="5">
        <f t="shared" ref="O68" si="115">SUM(L68:N68)</f>
        <v>0</v>
      </c>
      <c r="P68" s="5">
        <v>0</v>
      </c>
      <c r="Q68" s="47">
        <f t="shared" si="100"/>
        <v>0</v>
      </c>
      <c r="R68" s="5">
        <f t="shared" ref="R68" si="116">J68+Q68</f>
        <v>0</v>
      </c>
      <c r="S68" s="5">
        <f t="shared" si="101"/>
        <v>0</v>
      </c>
      <c r="T68" s="5">
        <f t="shared" si="102"/>
        <v>1000</v>
      </c>
      <c r="U68" s="47">
        <v>0</v>
      </c>
      <c r="V68" s="47">
        <v>0</v>
      </c>
      <c r="W68" s="47">
        <v>0</v>
      </c>
      <c r="X68" s="5">
        <f t="shared" si="74"/>
        <v>0</v>
      </c>
      <c r="Y68" s="47">
        <v>1000</v>
      </c>
      <c r="Z68" s="47">
        <v>0</v>
      </c>
      <c r="AA68" s="5">
        <f t="shared" si="75"/>
        <v>1000</v>
      </c>
      <c r="AB68" s="5">
        <v>0</v>
      </c>
      <c r="AC68" s="5">
        <f t="shared" si="86"/>
        <v>0</v>
      </c>
      <c r="AD68" s="5">
        <f t="shared" si="93"/>
        <v>1000</v>
      </c>
      <c r="AE68" s="5">
        <v>1000</v>
      </c>
      <c r="AF68" s="5">
        <v>1000</v>
      </c>
      <c r="AG68" s="5">
        <v>0</v>
      </c>
      <c r="AH68" s="5">
        <v>0</v>
      </c>
      <c r="AI68" s="5">
        <v>0</v>
      </c>
      <c r="AJ68" s="99">
        <f t="shared" si="112"/>
        <v>0</v>
      </c>
      <c r="AK68" s="99">
        <f t="shared" si="12"/>
        <v>0</v>
      </c>
      <c r="AL68" s="5">
        <v>0</v>
      </c>
      <c r="AM68" s="99">
        <f t="shared" si="113"/>
        <v>0</v>
      </c>
      <c r="AN68" s="99">
        <f t="shared" si="114"/>
        <v>0</v>
      </c>
      <c r="AO68" s="99">
        <f t="shared" si="13"/>
        <v>1000</v>
      </c>
      <c r="AP68" s="5">
        <v>1000</v>
      </c>
      <c r="AQ68" s="5" t="s">
        <v>493</v>
      </c>
      <c r="AR68" s="303" t="s">
        <v>509</v>
      </c>
      <c r="AS68" s="309"/>
      <c r="AT68" s="347">
        <v>0</v>
      </c>
      <c r="AU68" s="347">
        <f t="shared" si="14"/>
        <v>0</v>
      </c>
      <c r="AW68" s="347">
        <v>0</v>
      </c>
    </row>
    <row r="69" spans="1:53" ht="95.25" customHeight="1">
      <c r="A69" s="13">
        <v>38</v>
      </c>
      <c r="B69" s="29" t="s">
        <v>332</v>
      </c>
      <c r="C69" s="88">
        <v>2016</v>
      </c>
      <c r="D69" s="88"/>
      <c r="E69" s="88" t="s">
        <v>515</v>
      </c>
      <c r="F69" s="84" t="s">
        <v>101</v>
      </c>
      <c r="G69" s="45">
        <v>6000</v>
      </c>
      <c r="H69" s="46">
        <v>6000</v>
      </c>
      <c r="I69" s="45">
        <v>6000</v>
      </c>
      <c r="J69" s="47"/>
      <c r="K69" s="47"/>
      <c r="L69" s="47"/>
      <c r="M69" s="47"/>
      <c r="N69" s="47"/>
      <c r="O69" s="47"/>
      <c r="P69" s="47"/>
      <c r="Q69" s="47"/>
      <c r="R69" s="47"/>
      <c r="S69" s="47">
        <v>0</v>
      </c>
      <c r="T69" s="47">
        <f>I69-S69</f>
        <v>6000</v>
      </c>
      <c r="U69" s="47">
        <v>0</v>
      </c>
      <c r="V69" s="47">
        <v>0</v>
      </c>
      <c r="W69" s="47">
        <v>0</v>
      </c>
      <c r="X69" s="5">
        <f t="shared" si="74"/>
        <v>0</v>
      </c>
      <c r="Y69" s="47">
        <v>0</v>
      </c>
      <c r="Z69" s="47">
        <v>0</v>
      </c>
      <c r="AA69" s="5">
        <f t="shared" si="75"/>
        <v>0</v>
      </c>
      <c r="AB69" s="47">
        <v>0</v>
      </c>
      <c r="AC69" s="5">
        <f t="shared" si="86"/>
        <v>0</v>
      </c>
      <c r="AD69" s="5">
        <f t="shared" si="93"/>
        <v>6000</v>
      </c>
      <c r="AE69" s="47"/>
      <c r="AF69" s="47">
        <v>6000</v>
      </c>
      <c r="AG69" s="47">
        <v>0</v>
      </c>
      <c r="AH69" s="47">
        <v>0</v>
      </c>
      <c r="AI69" s="47">
        <v>0</v>
      </c>
      <c r="AJ69" s="99">
        <f t="shared" si="112"/>
        <v>0</v>
      </c>
      <c r="AK69" s="99">
        <f t="shared" si="12"/>
        <v>0</v>
      </c>
      <c r="AL69" s="47">
        <v>3000</v>
      </c>
      <c r="AM69" s="99">
        <f t="shared" si="113"/>
        <v>3000</v>
      </c>
      <c r="AN69" s="99">
        <f t="shared" si="114"/>
        <v>3000</v>
      </c>
      <c r="AO69" s="99">
        <f t="shared" si="13"/>
        <v>6000</v>
      </c>
      <c r="AP69" s="47">
        <v>6000</v>
      </c>
      <c r="AQ69" s="363" t="s">
        <v>493</v>
      </c>
      <c r="AR69" s="326" t="s">
        <v>388</v>
      </c>
      <c r="AS69" s="309"/>
      <c r="AT69" s="347">
        <v>0</v>
      </c>
      <c r="AU69" s="347">
        <f t="shared" si="14"/>
        <v>0</v>
      </c>
      <c r="AW69" s="347">
        <v>0</v>
      </c>
    </row>
    <row r="70" spans="1:53" ht="69" customHeight="1">
      <c r="A70" s="13">
        <v>39</v>
      </c>
      <c r="B70" s="29" t="s">
        <v>333</v>
      </c>
      <c r="C70" s="88">
        <v>2016</v>
      </c>
      <c r="D70" s="88"/>
      <c r="E70" s="88" t="s">
        <v>334</v>
      </c>
      <c r="F70" s="84" t="s">
        <v>101</v>
      </c>
      <c r="G70" s="45">
        <v>40000</v>
      </c>
      <c r="H70" s="46">
        <v>40000</v>
      </c>
      <c r="I70" s="45">
        <v>40000</v>
      </c>
      <c r="J70" s="47"/>
      <c r="K70" s="47"/>
      <c r="L70" s="47"/>
      <c r="M70" s="47"/>
      <c r="N70" s="47"/>
      <c r="O70" s="47"/>
      <c r="P70" s="47"/>
      <c r="Q70" s="47"/>
      <c r="R70" s="47"/>
      <c r="S70" s="47">
        <v>0</v>
      </c>
      <c r="T70" s="47">
        <f>I70-S70</f>
        <v>40000</v>
      </c>
      <c r="U70" s="47">
        <v>0</v>
      </c>
      <c r="V70" s="47">
        <v>0</v>
      </c>
      <c r="W70" s="47">
        <v>0</v>
      </c>
      <c r="X70" s="5">
        <f t="shared" si="74"/>
        <v>0</v>
      </c>
      <c r="Y70" s="47">
        <v>0</v>
      </c>
      <c r="Z70" s="47">
        <v>0</v>
      </c>
      <c r="AA70" s="5">
        <f t="shared" si="75"/>
        <v>0</v>
      </c>
      <c r="AB70" s="47">
        <v>0</v>
      </c>
      <c r="AC70" s="5">
        <f t="shared" si="86"/>
        <v>0</v>
      </c>
      <c r="AD70" s="5">
        <f t="shared" si="93"/>
        <v>40000</v>
      </c>
      <c r="AE70" s="47"/>
      <c r="AF70" s="47">
        <v>70000</v>
      </c>
      <c r="AG70" s="47">
        <v>0</v>
      </c>
      <c r="AH70" s="47">
        <v>0</v>
      </c>
      <c r="AI70" s="47">
        <v>0</v>
      </c>
      <c r="AJ70" s="99">
        <f t="shared" si="112"/>
        <v>0</v>
      </c>
      <c r="AK70" s="99">
        <f t="shared" si="12"/>
        <v>0</v>
      </c>
      <c r="AL70" s="47">
        <v>0</v>
      </c>
      <c r="AM70" s="99">
        <f t="shared" si="113"/>
        <v>0</v>
      </c>
      <c r="AN70" s="99">
        <f t="shared" si="114"/>
        <v>0</v>
      </c>
      <c r="AO70" s="99">
        <f t="shared" si="13"/>
        <v>40000</v>
      </c>
      <c r="AP70" s="47">
        <v>40000</v>
      </c>
      <c r="AQ70" s="47" t="s">
        <v>493</v>
      </c>
      <c r="AR70" s="303" t="s">
        <v>533</v>
      </c>
      <c r="AS70" s="309"/>
      <c r="AT70" s="347">
        <v>0</v>
      </c>
      <c r="AU70" s="347">
        <f t="shared" si="14"/>
        <v>0</v>
      </c>
      <c r="AW70" s="347">
        <v>0</v>
      </c>
    </row>
    <row r="71" spans="1:53" ht="138.75" customHeight="1">
      <c r="A71" s="13">
        <v>40</v>
      </c>
      <c r="B71" s="29" t="s">
        <v>606</v>
      </c>
      <c r="C71" s="88">
        <v>2017</v>
      </c>
      <c r="D71" s="88"/>
      <c r="E71" s="88"/>
      <c r="F71" s="84" t="s">
        <v>101</v>
      </c>
      <c r="G71" s="45">
        <v>25000</v>
      </c>
      <c r="H71" s="46">
        <v>25000</v>
      </c>
      <c r="I71" s="45">
        <v>25000</v>
      </c>
      <c r="J71" s="47"/>
      <c r="K71" s="47"/>
      <c r="L71" s="47"/>
      <c r="M71" s="47"/>
      <c r="N71" s="47"/>
      <c r="O71" s="47"/>
      <c r="P71" s="47"/>
      <c r="Q71" s="47"/>
      <c r="R71" s="47"/>
      <c r="S71" s="47">
        <v>0</v>
      </c>
      <c r="T71" s="47">
        <f>I71-S71</f>
        <v>25000</v>
      </c>
      <c r="U71" s="47">
        <v>0</v>
      </c>
      <c r="V71" s="47">
        <v>0</v>
      </c>
      <c r="W71" s="47">
        <v>0</v>
      </c>
      <c r="X71" s="5">
        <f t="shared" ref="X71" si="117">SUM(U71:W71)</f>
        <v>0</v>
      </c>
      <c r="Y71" s="47">
        <v>0</v>
      </c>
      <c r="Z71" s="47">
        <v>0</v>
      </c>
      <c r="AA71" s="5">
        <f t="shared" ref="AA71" si="118">SUM(X71+Y71)</f>
        <v>0</v>
      </c>
      <c r="AB71" s="47">
        <v>0</v>
      </c>
      <c r="AC71" s="5">
        <v>0</v>
      </c>
      <c r="AD71" s="5">
        <f t="shared" si="93"/>
        <v>25000</v>
      </c>
      <c r="AE71" s="47"/>
      <c r="AF71" s="47">
        <v>25000</v>
      </c>
      <c r="AG71" s="47">
        <v>0</v>
      </c>
      <c r="AH71" s="47">
        <v>0</v>
      </c>
      <c r="AI71" s="47">
        <v>0</v>
      </c>
      <c r="AJ71" s="99">
        <f t="shared" si="112"/>
        <v>0</v>
      </c>
      <c r="AK71" s="99">
        <f t="shared" ref="AK71:AK84" si="119">AC71+AU71</f>
        <v>0</v>
      </c>
      <c r="AL71" s="47">
        <v>0</v>
      </c>
      <c r="AM71" s="99">
        <f t="shared" si="113"/>
        <v>0</v>
      </c>
      <c r="AN71" s="99">
        <f t="shared" si="114"/>
        <v>0</v>
      </c>
      <c r="AO71" s="99">
        <f t="shared" ref="AO71:AO95" si="120">I71-AK71</f>
        <v>25000</v>
      </c>
      <c r="AP71" s="47">
        <v>25000</v>
      </c>
      <c r="AQ71" s="47" t="s">
        <v>493</v>
      </c>
      <c r="AR71" s="303" t="s">
        <v>126</v>
      </c>
      <c r="AS71" s="309"/>
      <c r="AT71" s="347">
        <v>0</v>
      </c>
      <c r="AU71" s="347">
        <f t="shared" ref="AU71:AU84" si="121">AG71+AT71</f>
        <v>0</v>
      </c>
      <c r="AW71" s="347">
        <v>0</v>
      </c>
    </row>
    <row r="72" spans="1:53" s="48" customFormat="1" ht="87.75" customHeight="1">
      <c r="A72" s="13">
        <v>41</v>
      </c>
      <c r="B72" s="6" t="s">
        <v>416</v>
      </c>
      <c r="C72" s="88">
        <v>2017</v>
      </c>
      <c r="D72" s="88"/>
      <c r="E72" s="86" t="s">
        <v>417</v>
      </c>
      <c r="F72" s="82" t="s">
        <v>142</v>
      </c>
      <c r="G72" s="3">
        <v>25000</v>
      </c>
      <c r="H72" s="4">
        <v>0</v>
      </c>
      <c r="I72" s="3">
        <v>25000</v>
      </c>
      <c r="J72" s="47"/>
      <c r="K72" s="47"/>
      <c r="L72" s="47"/>
      <c r="M72" s="47"/>
      <c r="N72" s="47"/>
      <c r="O72" s="47"/>
      <c r="P72" s="47"/>
      <c r="Q72" s="47"/>
      <c r="R72" s="47"/>
      <c r="S72" s="47"/>
      <c r="T72" s="47"/>
      <c r="U72" s="47"/>
      <c r="V72" s="47"/>
      <c r="W72" s="47"/>
      <c r="X72" s="5"/>
      <c r="Y72" s="47"/>
      <c r="Z72" s="47"/>
      <c r="AA72" s="5"/>
      <c r="AB72" s="111">
        <v>0</v>
      </c>
      <c r="AC72" s="5">
        <v>0</v>
      </c>
      <c r="AD72" s="5">
        <f t="shared" ref="AD72:AD74" si="122">SUM(I72-AC72)</f>
        <v>25000</v>
      </c>
      <c r="AE72" s="111"/>
      <c r="AF72" s="111">
        <v>0</v>
      </c>
      <c r="AG72" s="111">
        <v>0</v>
      </c>
      <c r="AH72" s="111">
        <v>0</v>
      </c>
      <c r="AI72" s="111">
        <v>0</v>
      </c>
      <c r="AJ72" s="99">
        <f t="shared" si="112"/>
        <v>0</v>
      </c>
      <c r="AK72" s="5">
        <f t="shared" si="119"/>
        <v>0</v>
      </c>
      <c r="AL72" s="111">
        <v>0</v>
      </c>
      <c r="AM72" s="99">
        <f t="shared" si="113"/>
        <v>0</v>
      </c>
      <c r="AN72" s="99">
        <f t="shared" si="114"/>
        <v>0</v>
      </c>
      <c r="AO72" s="99">
        <f t="shared" si="120"/>
        <v>25000</v>
      </c>
      <c r="AP72" s="5">
        <v>15000</v>
      </c>
      <c r="AQ72" s="111" t="s">
        <v>493</v>
      </c>
      <c r="AR72" s="303" t="s">
        <v>199</v>
      </c>
      <c r="AS72" s="306"/>
      <c r="AT72" s="347">
        <v>0</v>
      </c>
      <c r="AU72" s="347">
        <f t="shared" si="121"/>
        <v>0</v>
      </c>
      <c r="AW72" s="347">
        <v>0</v>
      </c>
      <c r="AX72" s="351"/>
      <c r="AY72" s="351"/>
      <c r="BA72" s="351"/>
    </row>
    <row r="73" spans="1:53" s="48" customFormat="1" ht="51.75" customHeight="1">
      <c r="A73" s="13">
        <v>42</v>
      </c>
      <c r="B73" s="6" t="s">
        <v>459</v>
      </c>
      <c r="C73" s="88">
        <v>2017</v>
      </c>
      <c r="D73" s="88"/>
      <c r="E73" s="86" t="s">
        <v>417</v>
      </c>
      <c r="F73" s="82" t="s">
        <v>109</v>
      </c>
      <c r="G73" s="3">
        <v>6354.82</v>
      </c>
      <c r="H73" s="4">
        <v>6354.82</v>
      </c>
      <c r="I73" s="3">
        <v>6354.82</v>
      </c>
      <c r="J73" s="47"/>
      <c r="K73" s="47"/>
      <c r="L73" s="47"/>
      <c r="M73" s="47"/>
      <c r="N73" s="47"/>
      <c r="O73" s="47"/>
      <c r="P73" s="47"/>
      <c r="Q73" s="47"/>
      <c r="R73" s="47"/>
      <c r="S73" s="47"/>
      <c r="T73" s="47"/>
      <c r="U73" s="47"/>
      <c r="V73" s="47"/>
      <c r="W73" s="47"/>
      <c r="X73" s="5"/>
      <c r="Y73" s="47"/>
      <c r="Z73" s="47"/>
      <c r="AA73" s="5"/>
      <c r="AB73" s="111">
        <v>0</v>
      </c>
      <c r="AC73" s="5">
        <v>0</v>
      </c>
      <c r="AD73" s="5">
        <f t="shared" ref="AD73" si="123">SUM(I73-AC73)</f>
        <v>6354.82</v>
      </c>
      <c r="AE73" s="111"/>
      <c r="AF73" s="111">
        <v>0</v>
      </c>
      <c r="AG73" s="111">
        <v>0</v>
      </c>
      <c r="AH73" s="111">
        <v>0</v>
      </c>
      <c r="AI73" s="111">
        <v>0</v>
      </c>
      <c r="AJ73" s="99">
        <f t="shared" ref="AJ73" si="124">AG73+AH73+AI73</f>
        <v>0</v>
      </c>
      <c r="AK73" s="99">
        <f t="shared" si="119"/>
        <v>0</v>
      </c>
      <c r="AL73" s="111">
        <v>4000</v>
      </c>
      <c r="AM73" s="99">
        <f t="shared" ref="AM73" si="125">AJ73+AL73</f>
        <v>4000</v>
      </c>
      <c r="AN73" s="99">
        <f t="shared" ref="AN73" si="126">AC73+AM73</f>
        <v>4000</v>
      </c>
      <c r="AO73" s="99">
        <f t="shared" si="120"/>
        <v>6354.82</v>
      </c>
      <c r="AP73" s="5">
        <v>6354.82</v>
      </c>
      <c r="AQ73" s="111" t="s">
        <v>493</v>
      </c>
      <c r="AR73" s="303" t="s">
        <v>762</v>
      </c>
      <c r="AS73" s="306"/>
      <c r="AT73" s="347">
        <v>0</v>
      </c>
      <c r="AU73" s="347">
        <f t="shared" si="121"/>
        <v>0</v>
      </c>
      <c r="AW73" s="347">
        <v>140.54</v>
      </c>
      <c r="AX73" s="351"/>
      <c r="AY73" s="351"/>
      <c r="BA73" s="351"/>
    </row>
    <row r="74" spans="1:53" s="48" customFormat="1" ht="73.5" customHeight="1">
      <c r="A74" s="13">
        <v>43</v>
      </c>
      <c r="B74" s="29" t="s">
        <v>439</v>
      </c>
      <c r="C74" s="88">
        <v>2017</v>
      </c>
      <c r="D74" s="88"/>
      <c r="E74" s="88" t="s">
        <v>154</v>
      </c>
      <c r="F74" s="84" t="s">
        <v>97</v>
      </c>
      <c r="G74" s="45">
        <v>500</v>
      </c>
      <c r="H74" s="46">
        <v>500</v>
      </c>
      <c r="I74" s="45">
        <v>500</v>
      </c>
      <c r="J74" s="47"/>
      <c r="K74" s="47"/>
      <c r="L74" s="47"/>
      <c r="M74" s="47"/>
      <c r="N74" s="47"/>
      <c r="O74" s="47"/>
      <c r="P74" s="47"/>
      <c r="Q74" s="47"/>
      <c r="R74" s="47"/>
      <c r="S74" s="47"/>
      <c r="T74" s="47"/>
      <c r="U74" s="47"/>
      <c r="V74" s="47"/>
      <c r="W74" s="47"/>
      <c r="X74" s="5"/>
      <c r="Y74" s="47"/>
      <c r="Z74" s="47"/>
      <c r="AA74" s="5"/>
      <c r="AB74" s="111">
        <v>0</v>
      </c>
      <c r="AC74" s="5">
        <v>0</v>
      </c>
      <c r="AD74" s="5">
        <f t="shared" si="122"/>
        <v>500</v>
      </c>
      <c r="AE74" s="111"/>
      <c r="AF74" s="111">
        <v>0</v>
      </c>
      <c r="AG74" s="111">
        <v>0</v>
      </c>
      <c r="AH74" s="111">
        <v>0</v>
      </c>
      <c r="AI74" s="111">
        <v>0</v>
      </c>
      <c r="AJ74" s="99">
        <f t="shared" ref="AJ74" si="127">AG74+AH74+AI74</f>
        <v>0</v>
      </c>
      <c r="AK74" s="99">
        <f t="shared" si="119"/>
        <v>0</v>
      </c>
      <c r="AL74" s="111">
        <v>0</v>
      </c>
      <c r="AM74" s="99">
        <f t="shared" ref="AM74" si="128">AJ74+AL74</f>
        <v>0</v>
      </c>
      <c r="AN74" s="99">
        <f t="shared" ref="AN74" si="129">AC74+AM74</f>
        <v>0</v>
      </c>
      <c r="AO74" s="99">
        <f t="shared" si="120"/>
        <v>500</v>
      </c>
      <c r="AP74" s="111">
        <v>500</v>
      </c>
      <c r="AQ74" s="111" t="s">
        <v>493</v>
      </c>
      <c r="AR74" s="303" t="s">
        <v>126</v>
      </c>
      <c r="AS74" s="306"/>
      <c r="AT74" s="347">
        <v>0</v>
      </c>
      <c r="AU74" s="347">
        <f t="shared" si="121"/>
        <v>0</v>
      </c>
      <c r="AW74" s="347">
        <v>0</v>
      </c>
      <c r="AX74" s="351"/>
      <c r="AY74" s="351"/>
      <c r="BA74" s="351"/>
    </row>
    <row r="75" spans="1:53" ht="61.5" customHeight="1">
      <c r="A75" s="13">
        <v>44</v>
      </c>
      <c r="B75" s="29" t="s">
        <v>505</v>
      </c>
      <c r="C75" s="86"/>
      <c r="D75" s="86"/>
      <c r="E75" s="86" t="s">
        <v>127</v>
      </c>
      <c r="F75" s="82" t="s">
        <v>101</v>
      </c>
      <c r="G75" s="45">
        <v>80000</v>
      </c>
      <c r="H75" s="4">
        <v>0</v>
      </c>
      <c r="I75" s="45">
        <v>80000</v>
      </c>
      <c r="J75" s="5">
        <v>0</v>
      </c>
      <c r="K75" s="5">
        <f t="shared" ref="K75" si="130">SUM(I75-J75)</f>
        <v>80000</v>
      </c>
      <c r="L75" s="99">
        <v>0</v>
      </c>
      <c r="M75" s="99">
        <v>0</v>
      </c>
      <c r="N75" s="99">
        <v>0</v>
      </c>
      <c r="O75" s="99">
        <f t="shared" ref="O75" si="131">L75+M75+N75</f>
        <v>0</v>
      </c>
      <c r="P75" s="99">
        <v>0</v>
      </c>
      <c r="Q75" s="99">
        <f t="shared" ref="Q75" si="132">O75+P75</f>
        <v>0</v>
      </c>
      <c r="R75" s="99">
        <f t="shared" ref="R75" si="133">J75+Q75</f>
        <v>0</v>
      </c>
      <c r="S75" s="99">
        <f t="shared" ref="S75" si="134">I75-R75</f>
        <v>80000</v>
      </c>
      <c r="T75" s="99">
        <v>60000</v>
      </c>
      <c r="U75" s="303" t="s">
        <v>506</v>
      </c>
      <c r="V75" s="306"/>
      <c r="W75" s="316" t="s">
        <v>507</v>
      </c>
      <c r="X75" s="15"/>
      <c r="Y75" s="15"/>
      <c r="Z75" s="15"/>
      <c r="AA75" s="15"/>
      <c r="AB75" s="99">
        <v>0</v>
      </c>
      <c r="AC75" s="5">
        <v>0</v>
      </c>
      <c r="AD75" s="5">
        <f t="shared" ref="AD75:AD78" si="135">SUM(I75-AC75)</f>
        <v>80000</v>
      </c>
      <c r="AE75" s="99"/>
      <c r="AF75" s="99"/>
      <c r="AG75" s="99">
        <v>0</v>
      </c>
      <c r="AH75" s="99">
        <v>0</v>
      </c>
      <c r="AI75" s="99">
        <v>0</v>
      </c>
      <c r="AJ75" s="99">
        <f t="shared" ref="AJ75:AJ77" si="136">AG75+AH75+AI75</f>
        <v>0</v>
      </c>
      <c r="AK75" s="99">
        <f t="shared" si="119"/>
        <v>0</v>
      </c>
      <c r="AL75" s="99">
        <v>0</v>
      </c>
      <c r="AM75" s="99">
        <f t="shared" ref="AM75:AM77" si="137">AJ75+AL75</f>
        <v>0</v>
      </c>
      <c r="AN75" s="99">
        <f t="shared" ref="AN75:AN77" si="138">AC75+AM75</f>
        <v>0</v>
      </c>
      <c r="AO75" s="99">
        <f t="shared" si="120"/>
        <v>80000</v>
      </c>
      <c r="AP75" s="99">
        <v>80000</v>
      </c>
      <c r="AQ75" s="99"/>
      <c r="AR75" s="303" t="s">
        <v>538</v>
      </c>
      <c r="AS75" s="306"/>
      <c r="AT75" s="347">
        <v>0</v>
      </c>
      <c r="AU75" s="347">
        <f t="shared" si="121"/>
        <v>0</v>
      </c>
      <c r="AW75" s="347">
        <v>0</v>
      </c>
      <c r="AX75" s="15"/>
      <c r="AY75" s="15"/>
      <c r="BA75" s="15"/>
    </row>
    <row r="76" spans="1:53" ht="50.25" customHeight="1">
      <c r="A76" s="13">
        <v>45</v>
      </c>
      <c r="B76" s="29" t="s">
        <v>517</v>
      </c>
      <c r="C76" s="88"/>
      <c r="D76" s="88"/>
      <c r="E76" s="88"/>
      <c r="F76" s="84" t="s">
        <v>101</v>
      </c>
      <c r="G76" s="45">
        <v>140000</v>
      </c>
      <c r="H76" s="46">
        <v>0</v>
      </c>
      <c r="I76" s="45">
        <v>80000</v>
      </c>
      <c r="J76" s="47"/>
      <c r="K76" s="47"/>
      <c r="L76" s="111"/>
      <c r="M76" s="111"/>
      <c r="N76" s="111"/>
      <c r="O76" s="111"/>
      <c r="P76" s="111"/>
      <c r="Q76" s="111"/>
      <c r="R76" s="111"/>
      <c r="S76" s="111"/>
      <c r="T76" s="111"/>
      <c r="U76" s="395"/>
      <c r="V76" s="396"/>
      <c r="W76" s="316"/>
      <c r="X76" s="15"/>
      <c r="Y76" s="15"/>
      <c r="Z76" s="15"/>
      <c r="AA76" s="15"/>
      <c r="AB76" s="111">
        <v>0</v>
      </c>
      <c r="AC76" s="5">
        <v>0</v>
      </c>
      <c r="AD76" s="5">
        <f t="shared" si="135"/>
        <v>80000</v>
      </c>
      <c r="AE76" s="111"/>
      <c r="AF76" s="111"/>
      <c r="AG76" s="111">
        <v>0</v>
      </c>
      <c r="AH76" s="111">
        <v>0</v>
      </c>
      <c r="AI76" s="111">
        <v>0</v>
      </c>
      <c r="AJ76" s="99">
        <f t="shared" si="136"/>
        <v>0</v>
      </c>
      <c r="AK76" s="99">
        <f t="shared" si="119"/>
        <v>0</v>
      </c>
      <c r="AL76" s="111">
        <v>0</v>
      </c>
      <c r="AM76" s="99">
        <f t="shared" si="137"/>
        <v>0</v>
      </c>
      <c r="AN76" s="99">
        <f t="shared" si="138"/>
        <v>0</v>
      </c>
      <c r="AO76" s="99">
        <f t="shared" si="120"/>
        <v>80000</v>
      </c>
      <c r="AP76" s="111">
        <v>80000</v>
      </c>
      <c r="AQ76" s="111"/>
      <c r="AR76" s="303" t="s">
        <v>575</v>
      </c>
      <c r="AS76" s="306"/>
      <c r="AT76" s="347">
        <v>0</v>
      </c>
      <c r="AU76" s="347">
        <f t="shared" si="121"/>
        <v>0</v>
      </c>
      <c r="AW76" s="347">
        <v>0</v>
      </c>
      <c r="AX76" s="15"/>
      <c r="AY76" s="15"/>
      <c r="BA76" s="15"/>
    </row>
    <row r="77" spans="1:53" ht="113.25" customHeight="1">
      <c r="A77" s="13">
        <v>46</v>
      </c>
      <c r="B77" s="29" t="s">
        <v>546</v>
      </c>
      <c r="C77" s="88"/>
      <c r="D77" s="88"/>
      <c r="E77" s="88"/>
      <c r="F77" s="84" t="s">
        <v>99</v>
      </c>
      <c r="G77" s="45">
        <v>40000</v>
      </c>
      <c r="H77" s="46">
        <v>0</v>
      </c>
      <c r="I77" s="45">
        <v>40000</v>
      </c>
      <c r="J77" s="47"/>
      <c r="K77" s="47"/>
      <c r="L77" s="111"/>
      <c r="M77" s="111"/>
      <c r="N77" s="111"/>
      <c r="O77" s="111"/>
      <c r="P77" s="111"/>
      <c r="Q77" s="111"/>
      <c r="R77" s="111"/>
      <c r="S77" s="111"/>
      <c r="T77" s="111"/>
      <c r="U77" s="395"/>
      <c r="V77" s="396"/>
      <c r="W77" s="316"/>
      <c r="X77" s="15"/>
      <c r="Y77" s="15"/>
      <c r="Z77" s="15"/>
      <c r="AA77" s="15"/>
      <c r="AB77" s="111"/>
      <c r="AC77" s="5">
        <v>0</v>
      </c>
      <c r="AD77" s="5">
        <f t="shared" ref="AD77" si="139">SUM(I77-AC77)</f>
        <v>40000</v>
      </c>
      <c r="AE77" s="111"/>
      <c r="AF77" s="111"/>
      <c r="AG77" s="111">
        <v>0</v>
      </c>
      <c r="AH77" s="111">
        <v>0</v>
      </c>
      <c r="AI77" s="111">
        <v>0</v>
      </c>
      <c r="AJ77" s="99">
        <f t="shared" si="136"/>
        <v>0</v>
      </c>
      <c r="AK77" s="99">
        <f t="shared" si="119"/>
        <v>0</v>
      </c>
      <c r="AL77" s="111">
        <v>0</v>
      </c>
      <c r="AM77" s="99">
        <f t="shared" si="137"/>
        <v>0</v>
      </c>
      <c r="AN77" s="99">
        <f t="shared" si="138"/>
        <v>0</v>
      </c>
      <c r="AO77" s="99">
        <f t="shared" si="120"/>
        <v>40000</v>
      </c>
      <c r="AP77" s="111">
        <v>10000</v>
      </c>
      <c r="AQ77" s="111"/>
      <c r="AR77" s="303" t="s">
        <v>314</v>
      </c>
      <c r="AS77" s="306"/>
      <c r="AT77" s="347">
        <v>0</v>
      </c>
      <c r="AU77" s="347">
        <f t="shared" si="121"/>
        <v>0</v>
      </c>
      <c r="AW77" s="347">
        <v>0</v>
      </c>
      <c r="AX77" s="15"/>
      <c r="AY77" s="15"/>
      <c r="BA77" s="15"/>
    </row>
    <row r="78" spans="1:53" ht="73.5" customHeight="1">
      <c r="A78" s="13">
        <v>47</v>
      </c>
      <c r="B78" s="29" t="s">
        <v>547</v>
      </c>
      <c r="C78" s="88"/>
      <c r="D78" s="88"/>
      <c r="E78" s="88"/>
      <c r="F78" s="84" t="s">
        <v>134</v>
      </c>
      <c r="G78" s="45">
        <v>20000</v>
      </c>
      <c r="H78" s="46">
        <v>20000</v>
      </c>
      <c r="I78" s="45">
        <v>20000</v>
      </c>
      <c r="J78" s="47"/>
      <c r="K78" s="47"/>
      <c r="L78" s="111"/>
      <c r="M78" s="111"/>
      <c r="N78" s="111"/>
      <c r="O78" s="111"/>
      <c r="P78" s="111"/>
      <c r="Q78" s="111"/>
      <c r="R78" s="111"/>
      <c r="S78" s="111"/>
      <c r="T78" s="111"/>
      <c r="U78" s="395"/>
      <c r="V78" s="396"/>
      <c r="W78" s="316"/>
      <c r="X78" s="15"/>
      <c r="Y78" s="15"/>
      <c r="Z78" s="15"/>
      <c r="AA78" s="15"/>
      <c r="AB78" s="111"/>
      <c r="AC78" s="5">
        <v>0</v>
      </c>
      <c r="AD78" s="5">
        <f t="shared" si="135"/>
        <v>20000</v>
      </c>
      <c r="AE78" s="111"/>
      <c r="AF78" s="111"/>
      <c r="AG78" s="111">
        <v>0</v>
      </c>
      <c r="AH78" s="111">
        <v>0</v>
      </c>
      <c r="AI78" s="111">
        <v>0</v>
      </c>
      <c r="AJ78" s="99">
        <f t="shared" ref="AJ78:AJ84" si="140">AG78+AH78+AI78</f>
        <v>0</v>
      </c>
      <c r="AK78" s="99">
        <f t="shared" si="119"/>
        <v>0</v>
      </c>
      <c r="AL78" s="111">
        <v>0</v>
      </c>
      <c r="AM78" s="99">
        <f t="shared" ref="AM78:AM84" si="141">AJ78+AL78</f>
        <v>0</v>
      </c>
      <c r="AN78" s="99">
        <f t="shared" ref="AN78:AN84" si="142">AC78+AM78</f>
        <v>0</v>
      </c>
      <c r="AO78" s="99">
        <f t="shared" si="120"/>
        <v>20000</v>
      </c>
      <c r="AP78" s="111">
        <v>20000</v>
      </c>
      <c r="AQ78" s="111"/>
      <c r="AR78" s="303" t="s">
        <v>314</v>
      </c>
      <c r="AS78" s="306"/>
      <c r="AT78" s="347">
        <v>0</v>
      </c>
      <c r="AU78" s="347">
        <f t="shared" si="121"/>
        <v>0</v>
      </c>
      <c r="AW78" s="347">
        <v>0</v>
      </c>
      <c r="AX78" s="15"/>
      <c r="AY78" s="15"/>
      <c r="BA78" s="15"/>
    </row>
    <row r="79" spans="1:53" ht="66" customHeight="1">
      <c r="A79" s="13">
        <v>48</v>
      </c>
      <c r="B79" s="29" t="s">
        <v>569</v>
      </c>
      <c r="C79" s="88"/>
      <c r="D79" s="88"/>
      <c r="E79" s="88"/>
      <c r="F79" s="84" t="s">
        <v>101</v>
      </c>
      <c r="G79" s="45">
        <v>11000</v>
      </c>
      <c r="H79" s="46">
        <v>0</v>
      </c>
      <c r="I79" s="45">
        <v>11000</v>
      </c>
      <c r="J79" s="47"/>
      <c r="K79" s="47"/>
      <c r="L79" s="111"/>
      <c r="M79" s="111"/>
      <c r="N79" s="111"/>
      <c r="O79" s="111"/>
      <c r="P79" s="111"/>
      <c r="Q79" s="111"/>
      <c r="R79" s="111"/>
      <c r="S79" s="111"/>
      <c r="T79" s="111"/>
      <c r="U79" s="395"/>
      <c r="V79" s="396"/>
      <c r="W79" s="316"/>
      <c r="X79" s="15"/>
      <c r="Y79" s="15"/>
      <c r="Z79" s="15"/>
      <c r="AA79" s="15"/>
      <c r="AB79" s="111"/>
      <c r="AC79" s="5">
        <v>0</v>
      </c>
      <c r="AD79" s="5">
        <f t="shared" ref="AD79" si="143">SUM(I79-AC79)</f>
        <v>11000</v>
      </c>
      <c r="AE79" s="111"/>
      <c r="AF79" s="111"/>
      <c r="AG79" s="111">
        <v>0</v>
      </c>
      <c r="AH79" s="111">
        <v>0</v>
      </c>
      <c r="AI79" s="111">
        <v>0</v>
      </c>
      <c r="AJ79" s="99">
        <f t="shared" si="140"/>
        <v>0</v>
      </c>
      <c r="AK79" s="99">
        <f t="shared" si="119"/>
        <v>0</v>
      </c>
      <c r="AL79" s="111">
        <v>0</v>
      </c>
      <c r="AM79" s="99">
        <f t="shared" si="141"/>
        <v>0</v>
      </c>
      <c r="AN79" s="99">
        <f t="shared" si="142"/>
        <v>0</v>
      </c>
      <c r="AO79" s="99">
        <f t="shared" si="120"/>
        <v>11000</v>
      </c>
      <c r="AP79" s="111">
        <v>11000</v>
      </c>
      <c r="AQ79" s="111"/>
      <c r="AR79" s="303" t="s">
        <v>570</v>
      </c>
      <c r="AS79" s="306"/>
      <c r="AT79" s="347">
        <v>0</v>
      </c>
      <c r="AU79" s="347">
        <f t="shared" si="121"/>
        <v>0</v>
      </c>
      <c r="AW79" s="347">
        <v>0</v>
      </c>
      <c r="AX79" s="15"/>
      <c r="AY79" s="15"/>
      <c r="BA79" s="15"/>
    </row>
    <row r="80" spans="1:53" ht="85.5" customHeight="1">
      <c r="A80" s="13">
        <v>49</v>
      </c>
      <c r="B80" s="29" t="s">
        <v>572</v>
      </c>
      <c r="C80" s="88"/>
      <c r="D80" s="88"/>
      <c r="E80" s="88"/>
      <c r="F80" s="84" t="s">
        <v>101</v>
      </c>
      <c r="G80" s="45">
        <v>24700</v>
      </c>
      <c r="H80" s="46">
        <v>24700</v>
      </c>
      <c r="I80" s="45">
        <v>24700</v>
      </c>
      <c r="J80" s="47"/>
      <c r="K80" s="47"/>
      <c r="L80" s="111"/>
      <c r="M80" s="111"/>
      <c r="N80" s="111"/>
      <c r="O80" s="111"/>
      <c r="P80" s="111"/>
      <c r="Q80" s="111"/>
      <c r="R80" s="111"/>
      <c r="S80" s="111"/>
      <c r="T80" s="111"/>
      <c r="U80" s="395"/>
      <c r="V80" s="396"/>
      <c r="W80" s="316"/>
      <c r="X80" s="15"/>
      <c r="Y80" s="15"/>
      <c r="Z80" s="15"/>
      <c r="AA80" s="15"/>
      <c r="AB80" s="111"/>
      <c r="AC80" s="5">
        <v>0</v>
      </c>
      <c r="AD80" s="5">
        <f t="shared" ref="AD80" si="144">SUM(I80-AC80)</f>
        <v>24700</v>
      </c>
      <c r="AE80" s="111"/>
      <c r="AF80" s="111"/>
      <c r="AG80" s="111">
        <v>0</v>
      </c>
      <c r="AH80" s="111">
        <v>0</v>
      </c>
      <c r="AI80" s="111">
        <v>0</v>
      </c>
      <c r="AJ80" s="99">
        <f t="shared" si="140"/>
        <v>0</v>
      </c>
      <c r="AK80" s="99">
        <f t="shared" si="119"/>
        <v>0</v>
      </c>
      <c r="AL80" s="111">
        <v>0</v>
      </c>
      <c r="AM80" s="99">
        <f t="shared" si="141"/>
        <v>0</v>
      </c>
      <c r="AN80" s="99">
        <f t="shared" si="142"/>
        <v>0</v>
      </c>
      <c r="AO80" s="99">
        <f t="shared" si="120"/>
        <v>24700</v>
      </c>
      <c r="AP80" s="111">
        <v>24700</v>
      </c>
      <c r="AQ80" s="111"/>
      <c r="AR80" s="303" t="s">
        <v>574</v>
      </c>
      <c r="AS80" s="306"/>
      <c r="AT80" s="347">
        <v>0</v>
      </c>
      <c r="AU80" s="347">
        <f t="shared" si="121"/>
        <v>0</v>
      </c>
      <c r="AW80" s="347">
        <v>0</v>
      </c>
      <c r="AX80" s="15"/>
      <c r="AY80" s="15"/>
      <c r="BA80" s="15"/>
    </row>
    <row r="81" spans="1:53" ht="78.75" customHeight="1">
      <c r="A81" s="13">
        <v>50</v>
      </c>
      <c r="B81" s="6" t="s">
        <v>593</v>
      </c>
      <c r="C81" s="88"/>
      <c r="D81" s="88"/>
      <c r="E81" s="88"/>
      <c r="F81" s="84" t="s">
        <v>101</v>
      </c>
      <c r="G81" s="45">
        <v>150000</v>
      </c>
      <c r="H81" s="46">
        <v>0</v>
      </c>
      <c r="I81" s="45">
        <v>150000</v>
      </c>
      <c r="J81" s="47"/>
      <c r="K81" s="47"/>
      <c r="L81" s="111"/>
      <c r="M81" s="111"/>
      <c r="N81" s="111"/>
      <c r="O81" s="111"/>
      <c r="P81" s="111"/>
      <c r="Q81" s="111"/>
      <c r="R81" s="111"/>
      <c r="S81" s="111"/>
      <c r="T81" s="111"/>
      <c r="U81" s="395"/>
      <c r="V81" s="396"/>
      <c r="W81" s="316"/>
      <c r="X81" s="15"/>
      <c r="Y81" s="15"/>
      <c r="Z81" s="15"/>
      <c r="AA81" s="15"/>
      <c r="AB81" s="111"/>
      <c r="AC81" s="5">
        <v>0</v>
      </c>
      <c r="AD81" s="5">
        <f t="shared" ref="AD81:AD84" si="145">SUM(I81-AC81)</f>
        <v>150000</v>
      </c>
      <c r="AE81" s="111"/>
      <c r="AF81" s="111"/>
      <c r="AG81" s="111">
        <v>0</v>
      </c>
      <c r="AH81" s="111">
        <v>0</v>
      </c>
      <c r="AI81" s="111">
        <v>0</v>
      </c>
      <c r="AJ81" s="99">
        <f t="shared" si="140"/>
        <v>0</v>
      </c>
      <c r="AK81" s="99">
        <f t="shared" si="119"/>
        <v>0</v>
      </c>
      <c r="AL81" s="111">
        <v>0</v>
      </c>
      <c r="AM81" s="99">
        <f t="shared" si="141"/>
        <v>0</v>
      </c>
      <c r="AN81" s="99">
        <f t="shared" si="142"/>
        <v>0</v>
      </c>
      <c r="AO81" s="99">
        <f t="shared" si="120"/>
        <v>150000</v>
      </c>
      <c r="AP81" s="111">
        <v>70000</v>
      </c>
      <c r="AQ81" s="111"/>
      <c r="AR81" s="303" t="s">
        <v>314</v>
      </c>
      <c r="AS81" s="306"/>
      <c r="AT81" s="347">
        <v>0</v>
      </c>
      <c r="AU81" s="347">
        <f t="shared" si="121"/>
        <v>0</v>
      </c>
      <c r="AW81" s="347">
        <v>0</v>
      </c>
      <c r="AX81" s="15"/>
      <c r="AY81" s="15"/>
      <c r="BA81" s="15"/>
    </row>
    <row r="82" spans="1:53" ht="90.75" customHeight="1">
      <c r="A82" s="13">
        <v>51</v>
      </c>
      <c r="B82" s="29" t="s">
        <v>600</v>
      </c>
      <c r="C82" s="88"/>
      <c r="D82" s="88"/>
      <c r="E82" s="88"/>
      <c r="F82" s="84" t="s">
        <v>101</v>
      </c>
      <c r="G82" s="45">
        <v>200000</v>
      </c>
      <c r="H82" s="46">
        <v>0</v>
      </c>
      <c r="I82" s="45">
        <v>200000</v>
      </c>
      <c r="J82" s="47"/>
      <c r="K82" s="47"/>
      <c r="L82" s="111"/>
      <c r="M82" s="111"/>
      <c r="N82" s="111"/>
      <c r="O82" s="111"/>
      <c r="P82" s="111"/>
      <c r="Q82" s="111"/>
      <c r="R82" s="111"/>
      <c r="S82" s="111"/>
      <c r="T82" s="111"/>
      <c r="U82" s="395"/>
      <c r="V82" s="396"/>
      <c r="W82" s="316"/>
      <c r="X82" s="15"/>
      <c r="Y82" s="15"/>
      <c r="Z82" s="15"/>
      <c r="AA82" s="15"/>
      <c r="AB82" s="111"/>
      <c r="AC82" s="5">
        <v>0</v>
      </c>
      <c r="AD82" s="5">
        <f t="shared" si="145"/>
        <v>200000</v>
      </c>
      <c r="AE82" s="111"/>
      <c r="AF82" s="111"/>
      <c r="AG82" s="111">
        <v>0</v>
      </c>
      <c r="AH82" s="111">
        <v>0</v>
      </c>
      <c r="AI82" s="111">
        <v>0</v>
      </c>
      <c r="AJ82" s="111">
        <f t="shared" si="140"/>
        <v>0</v>
      </c>
      <c r="AK82" s="99">
        <f t="shared" si="119"/>
        <v>0</v>
      </c>
      <c r="AL82" s="111">
        <v>0</v>
      </c>
      <c r="AM82" s="111">
        <f t="shared" si="141"/>
        <v>0</v>
      </c>
      <c r="AN82" s="111">
        <f t="shared" si="142"/>
        <v>0</v>
      </c>
      <c r="AO82" s="99">
        <f t="shared" si="120"/>
        <v>200000</v>
      </c>
      <c r="AP82" s="111">
        <v>200000</v>
      </c>
      <c r="AQ82" s="111"/>
      <c r="AR82" s="303" t="s">
        <v>314</v>
      </c>
      <c r="AS82" s="306"/>
      <c r="AT82" s="347">
        <v>0</v>
      </c>
      <c r="AU82" s="347">
        <f t="shared" si="121"/>
        <v>0</v>
      </c>
      <c r="AW82" s="347">
        <v>0</v>
      </c>
      <c r="AX82" s="15"/>
      <c r="AY82" s="15"/>
      <c r="BA82" s="15"/>
    </row>
    <row r="83" spans="1:53" ht="90.75" customHeight="1">
      <c r="A83" s="13">
        <v>52</v>
      </c>
      <c r="B83" s="29" t="s">
        <v>662</v>
      </c>
      <c r="C83" s="88"/>
      <c r="D83" s="88"/>
      <c r="E83" s="88"/>
      <c r="F83" s="84" t="s">
        <v>101</v>
      </c>
      <c r="G83" s="45">
        <v>190000</v>
      </c>
      <c r="H83" s="46">
        <v>0</v>
      </c>
      <c r="I83" s="45">
        <v>190000</v>
      </c>
      <c r="J83" s="47"/>
      <c r="K83" s="47"/>
      <c r="L83" s="111"/>
      <c r="M83" s="111"/>
      <c r="N83" s="111"/>
      <c r="O83" s="111"/>
      <c r="P83" s="111"/>
      <c r="Q83" s="111"/>
      <c r="R83" s="111"/>
      <c r="S83" s="111"/>
      <c r="T83" s="111"/>
      <c r="U83" s="395"/>
      <c r="V83" s="396"/>
      <c r="W83" s="316"/>
      <c r="X83" s="15"/>
      <c r="Y83" s="15"/>
      <c r="Z83" s="15"/>
      <c r="AA83" s="15"/>
      <c r="AB83" s="111"/>
      <c r="AC83" s="5">
        <v>0</v>
      </c>
      <c r="AD83" s="5">
        <f t="shared" ref="AD83" si="146">SUM(I83-AC83)</f>
        <v>190000</v>
      </c>
      <c r="AE83" s="111"/>
      <c r="AF83" s="111"/>
      <c r="AG83" s="111">
        <v>0</v>
      </c>
      <c r="AH83" s="111">
        <v>0</v>
      </c>
      <c r="AI83" s="111">
        <v>0</v>
      </c>
      <c r="AJ83" s="111">
        <f t="shared" ref="AJ83" si="147">AG83+AH83+AI83</f>
        <v>0</v>
      </c>
      <c r="AK83" s="99">
        <f t="shared" si="119"/>
        <v>0</v>
      </c>
      <c r="AL83" s="111">
        <v>0</v>
      </c>
      <c r="AM83" s="111">
        <f t="shared" ref="AM83" si="148">AJ83+AL83</f>
        <v>0</v>
      </c>
      <c r="AN83" s="111">
        <f t="shared" ref="AN83" si="149">AC83+AM83</f>
        <v>0</v>
      </c>
      <c r="AO83" s="99">
        <f t="shared" si="120"/>
        <v>190000</v>
      </c>
      <c r="AP83" s="111">
        <v>190000</v>
      </c>
      <c r="AQ83" s="111"/>
      <c r="AR83" s="303" t="s">
        <v>314</v>
      </c>
      <c r="AS83" s="306"/>
      <c r="AT83" s="347">
        <v>0</v>
      </c>
      <c r="AU83" s="347">
        <f t="shared" si="121"/>
        <v>0</v>
      </c>
      <c r="AW83" s="347">
        <v>0</v>
      </c>
      <c r="AX83" s="15"/>
      <c r="AY83" s="15"/>
      <c r="BA83" s="15"/>
    </row>
    <row r="84" spans="1:53" ht="75.75" customHeight="1">
      <c r="A84" s="13">
        <v>53</v>
      </c>
      <c r="B84" s="29" t="s">
        <v>622</v>
      </c>
      <c r="C84" s="88"/>
      <c r="D84" s="88"/>
      <c r="E84" s="88"/>
      <c r="F84" s="84" t="s">
        <v>101</v>
      </c>
      <c r="G84" s="45">
        <v>100000</v>
      </c>
      <c r="H84" s="46">
        <v>0</v>
      </c>
      <c r="I84" s="45">
        <v>48000</v>
      </c>
      <c r="J84" s="47"/>
      <c r="K84" s="47"/>
      <c r="L84" s="111"/>
      <c r="M84" s="111"/>
      <c r="N84" s="111"/>
      <c r="O84" s="111"/>
      <c r="P84" s="111"/>
      <c r="Q84" s="111"/>
      <c r="R84" s="111"/>
      <c r="S84" s="111"/>
      <c r="T84" s="111"/>
      <c r="U84" s="395"/>
      <c r="V84" s="396"/>
      <c r="W84" s="316"/>
      <c r="X84" s="15"/>
      <c r="Y84" s="15"/>
      <c r="Z84" s="15"/>
      <c r="AA84" s="15"/>
      <c r="AB84" s="111"/>
      <c r="AC84" s="5">
        <v>0</v>
      </c>
      <c r="AD84" s="5">
        <f t="shared" si="145"/>
        <v>48000</v>
      </c>
      <c r="AE84" s="111"/>
      <c r="AF84" s="111"/>
      <c r="AG84" s="111">
        <v>0</v>
      </c>
      <c r="AH84" s="111">
        <v>0</v>
      </c>
      <c r="AI84" s="111">
        <v>0</v>
      </c>
      <c r="AJ84" s="111">
        <f t="shared" si="140"/>
        <v>0</v>
      </c>
      <c r="AK84" s="99">
        <f t="shared" si="119"/>
        <v>0</v>
      </c>
      <c r="AL84" s="111">
        <v>0</v>
      </c>
      <c r="AM84" s="111">
        <f t="shared" si="141"/>
        <v>0</v>
      </c>
      <c r="AN84" s="111">
        <f t="shared" si="142"/>
        <v>0</v>
      </c>
      <c r="AO84" s="99">
        <f t="shared" si="120"/>
        <v>48000</v>
      </c>
      <c r="AP84" s="111">
        <v>38000</v>
      </c>
      <c r="AQ84" s="111"/>
      <c r="AR84" s="303" t="s">
        <v>623</v>
      </c>
      <c r="AS84" s="306"/>
      <c r="AT84" s="347">
        <v>0</v>
      </c>
      <c r="AU84" s="347">
        <f t="shared" si="121"/>
        <v>0</v>
      </c>
      <c r="AW84" s="347">
        <v>0</v>
      </c>
      <c r="AX84" s="15"/>
      <c r="AY84" s="15"/>
      <c r="BA84" s="15"/>
    </row>
    <row r="85" spans="1:53" s="95" customFormat="1" ht="67.5" customHeight="1">
      <c r="A85" s="13">
        <v>54</v>
      </c>
      <c r="B85" s="29" t="s">
        <v>685</v>
      </c>
      <c r="C85" s="88"/>
      <c r="D85" s="88"/>
      <c r="E85" s="88"/>
      <c r="F85" s="84" t="s">
        <v>101</v>
      </c>
      <c r="G85" s="45">
        <v>60000</v>
      </c>
      <c r="H85" s="46">
        <v>0</v>
      </c>
      <c r="I85" s="45">
        <v>60000</v>
      </c>
      <c r="J85" s="47"/>
      <c r="K85" s="47"/>
      <c r="L85" s="111"/>
      <c r="M85" s="111"/>
      <c r="N85" s="111"/>
      <c r="O85" s="111"/>
      <c r="P85" s="111"/>
      <c r="Q85" s="111"/>
      <c r="R85" s="111"/>
      <c r="S85" s="111"/>
      <c r="T85" s="111"/>
      <c r="U85" s="395"/>
      <c r="V85" s="396"/>
      <c r="W85" s="316"/>
      <c r="X85" s="15"/>
      <c r="Y85" s="15"/>
      <c r="Z85" s="15"/>
      <c r="AA85" s="15"/>
      <c r="AB85" s="111"/>
      <c r="AC85" s="5">
        <v>0</v>
      </c>
      <c r="AD85" s="5">
        <f t="shared" ref="AD85:AD90" si="150">SUM(I85-AC85)</f>
        <v>60000</v>
      </c>
      <c r="AE85" s="111"/>
      <c r="AF85" s="111"/>
      <c r="AG85" s="111">
        <v>0</v>
      </c>
      <c r="AH85" s="111">
        <v>0</v>
      </c>
      <c r="AI85" s="111">
        <v>0</v>
      </c>
      <c r="AJ85" s="111">
        <f t="shared" ref="AJ85:AJ90" si="151">AG85+AH85+AI85</f>
        <v>0</v>
      </c>
      <c r="AK85" s="99">
        <f t="shared" ref="AK85:AK90" si="152">AC85+AU85</f>
        <v>0</v>
      </c>
      <c r="AL85" s="111">
        <v>0</v>
      </c>
      <c r="AM85" s="111">
        <f t="shared" ref="AM85:AM90" si="153">AJ85+AL85</f>
        <v>0</v>
      </c>
      <c r="AN85" s="111">
        <f t="shared" ref="AN85:AN90" si="154">AC85+AM85</f>
        <v>0</v>
      </c>
      <c r="AO85" s="99">
        <f t="shared" ref="AO85:AO90" si="155">I85-AK85</f>
        <v>60000</v>
      </c>
      <c r="AP85" s="111">
        <v>60000</v>
      </c>
      <c r="AQ85" s="111"/>
      <c r="AR85" s="303" t="s">
        <v>623</v>
      </c>
      <c r="AS85" s="306"/>
      <c r="AT85" s="347">
        <v>0</v>
      </c>
      <c r="AU85" s="347">
        <f t="shared" ref="AU85:AU87" si="156">AG85+AT85</f>
        <v>0</v>
      </c>
      <c r="AV85" s="15"/>
      <c r="AW85" s="347">
        <v>0</v>
      </c>
    </row>
    <row r="86" spans="1:53" s="95" customFormat="1" ht="132" customHeight="1">
      <c r="A86" s="13">
        <v>55</v>
      </c>
      <c r="B86" s="29" t="s">
        <v>688</v>
      </c>
      <c r="C86" s="88">
        <v>2016</v>
      </c>
      <c r="D86" s="88"/>
      <c r="E86" s="88" t="s">
        <v>154</v>
      </c>
      <c r="F86" s="84" t="s">
        <v>110</v>
      </c>
      <c r="G86" s="45">
        <v>1000</v>
      </c>
      <c r="H86" s="46">
        <v>1000</v>
      </c>
      <c r="I86" s="45">
        <v>1000</v>
      </c>
      <c r="J86" s="47">
        <v>0</v>
      </c>
      <c r="K86" s="47">
        <f t="shared" ref="K86" si="157">I86-J86</f>
        <v>1000</v>
      </c>
      <c r="L86" s="111">
        <v>0</v>
      </c>
      <c r="M86" s="111">
        <v>0</v>
      </c>
      <c r="N86" s="111">
        <v>0</v>
      </c>
      <c r="O86" s="111">
        <f t="shared" ref="O86" si="158">SUM(L86:N86)</f>
        <v>0</v>
      </c>
      <c r="P86" s="111">
        <v>0</v>
      </c>
      <c r="Q86" s="111">
        <f t="shared" ref="Q86" si="159">O86+P86</f>
        <v>0</v>
      </c>
      <c r="R86" s="111">
        <f t="shared" ref="R86" si="160">J86+Q86</f>
        <v>0</v>
      </c>
      <c r="S86" s="111">
        <f t="shared" ref="S86" si="161">J86+R86</f>
        <v>0</v>
      </c>
      <c r="T86" s="111">
        <f t="shared" ref="T86" si="162">I86-S86</f>
        <v>1000</v>
      </c>
      <c r="U86" s="395">
        <v>0</v>
      </c>
      <c r="V86" s="396">
        <v>0</v>
      </c>
      <c r="W86" s="316">
        <v>0</v>
      </c>
      <c r="X86" s="15">
        <f t="shared" ref="X86" si="163">SUM(U86:W86)</f>
        <v>0</v>
      </c>
      <c r="Y86" s="15">
        <v>1000</v>
      </c>
      <c r="Z86" s="15">
        <v>0</v>
      </c>
      <c r="AA86" s="15">
        <f t="shared" ref="AA86" si="164">SUM(X86+Y86)</f>
        <v>1000</v>
      </c>
      <c r="AB86" s="111">
        <v>0</v>
      </c>
      <c r="AC86" s="5">
        <f t="shared" ref="AC86" si="165">S86+U86+Z86</f>
        <v>0</v>
      </c>
      <c r="AD86" s="5">
        <f t="shared" si="150"/>
        <v>1000</v>
      </c>
      <c r="AE86" s="111">
        <v>1000</v>
      </c>
      <c r="AF86" s="111">
        <v>1000</v>
      </c>
      <c r="AG86" s="111">
        <v>0</v>
      </c>
      <c r="AH86" s="111">
        <v>0</v>
      </c>
      <c r="AI86" s="111">
        <v>0</v>
      </c>
      <c r="AJ86" s="111">
        <f t="shared" si="151"/>
        <v>0</v>
      </c>
      <c r="AK86" s="99">
        <f t="shared" si="152"/>
        <v>0</v>
      </c>
      <c r="AL86" s="111">
        <v>0</v>
      </c>
      <c r="AM86" s="111">
        <f t="shared" si="153"/>
        <v>0</v>
      </c>
      <c r="AN86" s="111">
        <f t="shared" si="154"/>
        <v>0</v>
      </c>
      <c r="AO86" s="99">
        <f t="shared" si="155"/>
        <v>1000</v>
      </c>
      <c r="AP86" s="111">
        <v>1000</v>
      </c>
      <c r="AQ86" s="111" t="s">
        <v>493</v>
      </c>
      <c r="AR86" s="303" t="s">
        <v>314</v>
      </c>
      <c r="AS86" s="306"/>
      <c r="AT86" s="347">
        <v>0</v>
      </c>
      <c r="AU86" s="347">
        <f t="shared" si="156"/>
        <v>0</v>
      </c>
      <c r="AV86" s="15"/>
      <c r="AW86" s="347">
        <v>0</v>
      </c>
    </row>
    <row r="87" spans="1:53" s="95" customFormat="1" ht="90.75" customHeight="1">
      <c r="A87" s="13">
        <v>56</v>
      </c>
      <c r="B87" s="29" t="s">
        <v>689</v>
      </c>
      <c r="C87" s="88"/>
      <c r="D87" s="88"/>
      <c r="E87" s="88"/>
      <c r="F87" s="84" t="s">
        <v>101</v>
      </c>
      <c r="G87" s="45">
        <v>200000</v>
      </c>
      <c r="H87" s="46">
        <v>0</v>
      </c>
      <c r="I87" s="45">
        <v>200000</v>
      </c>
      <c r="J87" s="47"/>
      <c r="K87" s="47"/>
      <c r="L87" s="111"/>
      <c r="M87" s="111"/>
      <c r="N87" s="111"/>
      <c r="O87" s="111"/>
      <c r="P87" s="111"/>
      <c r="Q87" s="111"/>
      <c r="R87" s="111"/>
      <c r="S87" s="111"/>
      <c r="T87" s="111"/>
      <c r="U87" s="395"/>
      <c r="V87" s="396"/>
      <c r="W87" s="316"/>
      <c r="X87" s="15"/>
      <c r="Y87" s="15"/>
      <c r="Z87" s="15"/>
      <c r="AA87" s="15"/>
      <c r="AB87" s="111"/>
      <c r="AC87" s="5">
        <v>0</v>
      </c>
      <c r="AD87" s="5">
        <f t="shared" si="150"/>
        <v>200000</v>
      </c>
      <c r="AE87" s="111"/>
      <c r="AF87" s="111"/>
      <c r="AG87" s="111">
        <v>0</v>
      </c>
      <c r="AH87" s="111">
        <v>0</v>
      </c>
      <c r="AI87" s="111">
        <v>0</v>
      </c>
      <c r="AJ87" s="111">
        <f t="shared" si="151"/>
        <v>0</v>
      </c>
      <c r="AK87" s="99">
        <f t="shared" si="152"/>
        <v>0</v>
      </c>
      <c r="AL87" s="111">
        <v>0</v>
      </c>
      <c r="AM87" s="111">
        <f t="shared" si="153"/>
        <v>0</v>
      </c>
      <c r="AN87" s="111">
        <f t="shared" si="154"/>
        <v>0</v>
      </c>
      <c r="AO87" s="99">
        <f t="shared" si="155"/>
        <v>200000</v>
      </c>
      <c r="AP87" s="111">
        <v>200000</v>
      </c>
      <c r="AQ87" s="111"/>
      <c r="AR87" s="303" t="s">
        <v>314</v>
      </c>
      <c r="AS87" s="306"/>
      <c r="AT87" s="347">
        <v>0</v>
      </c>
      <c r="AU87" s="347">
        <f t="shared" si="156"/>
        <v>0</v>
      </c>
      <c r="AV87" s="15"/>
      <c r="AW87" s="347">
        <v>0</v>
      </c>
    </row>
    <row r="88" spans="1:53" s="95" customFormat="1" ht="90.75" customHeight="1">
      <c r="A88" s="13">
        <v>57</v>
      </c>
      <c r="B88" s="29" t="s">
        <v>738</v>
      </c>
      <c r="C88" s="88">
        <v>2016</v>
      </c>
      <c r="D88" s="88"/>
      <c r="E88" s="88"/>
      <c r="F88" s="84" t="s">
        <v>101</v>
      </c>
      <c r="G88" s="45">
        <v>40000</v>
      </c>
      <c r="H88" s="46">
        <v>0</v>
      </c>
      <c r="I88" s="45">
        <v>40000</v>
      </c>
      <c r="J88" s="47">
        <v>0</v>
      </c>
      <c r="K88" s="47">
        <f t="shared" ref="K88" si="166">I88-J88</f>
        <v>40000</v>
      </c>
      <c r="L88" s="111">
        <v>0</v>
      </c>
      <c r="M88" s="111">
        <v>0</v>
      </c>
      <c r="N88" s="111">
        <v>0</v>
      </c>
      <c r="O88" s="111">
        <f t="shared" ref="O88" si="167">SUM(L88:N88)</f>
        <v>0</v>
      </c>
      <c r="P88" s="111">
        <v>0</v>
      </c>
      <c r="Q88" s="111">
        <f t="shared" ref="Q88" si="168">O88+P88</f>
        <v>0</v>
      </c>
      <c r="R88" s="111">
        <f t="shared" ref="R88" si="169">J88+Q88</f>
        <v>0</v>
      </c>
      <c r="S88" s="111">
        <f t="shared" ref="S88" si="170">J88+R88</f>
        <v>0</v>
      </c>
      <c r="T88" s="111">
        <f t="shared" ref="T88" si="171">I88-S88</f>
        <v>40000</v>
      </c>
      <c r="U88" s="395">
        <v>0</v>
      </c>
      <c r="V88" s="396">
        <v>0</v>
      </c>
      <c r="W88" s="316">
        <v>0</v>
      </c>
      <c r="X88" s="15">
        <f t="shared" ref="X88" si="172">SUM(U88:W88)</f>
        <v>0</v>
      </c>
      <c r="Y88" s="15">
        <v>1000</v>
      </c>
      <c r="Z88" s="15">
        <v>0</v>
      </c>
      <c r="AA88" s="15">
        <f t="shared" ref="AA88" si="173">SUM(X88+Y88)</f>
        <v>1000</v>
      </c>
      <c r="AB88" s="111">
        <v>0</v>
      </c>
      <c r="AC88" s="5">
        <f t="shared" ref="AC88" si="174">S88+U88+Z88</f>
        <v>0</v>
      </c>
      <c r="AD88" s="5">
        <f t="shared" si="150"/>
        <v>40000</v>
      </c>
      <c r="AE88" s="111">
        <v>1000</v>
      </c>
      <c r="AF88" s="111">
        <v>1000</v>
      </c>
      <c r="AG88" s="111">
        <v>0</v>
      </c>
      <c r="AH88" s="111">
        <v>0</v>
      </c>
      <c r="AI88" s="111">
        <v>0</v>
      </c>
      <c r="AJ88" s="111">
        <f t="shared" si="151"/>
        <v>0</v>
      </c>
      <c r="AK88" s="99">
        <f t="shared" si="152"/>
        <v>0</v>
      </c>
      <c r="AL88" s="111">
        <v>0</v>
      </c>
      <c r="AM88" s="111">
        <f t="shared" si="153"/>
        <v>0</v>
      </c>
      <c r="AN88" s="111">
        <f t="shared" si="154"/>
        <v>0</v>
      </c>
      <c r="AO88" s="99">
        <f t="shared" si="155"/>
        <v>40000</v>
      </c>
      <c r="AP88" s="111">
        <v>40000</v>
      </c>
      <c r="AQ88" s="111" t="s">
        <v>493</v>
      </c>
      <c r="AR88" s="303" t="s">
        <v>570</v>
      </c>
      <c r="AS88" s="306"/>
      <c r="AT88" s="347"/>
      <c r="AU88" s="347"/>
      <c r="AV88" s="15"/>
      <c r="AW88" s="347"/>
    </row>
    <row r="89" spans="1:53" s="95" customFormat="1" ht="90.75" customHeight="1">
      <c r="A89" s="13">
        <v>58</v>
      </c>
      <c r="B89" s="29" t="s">
        <v>739</v>
      </c>
      <c r="C89" s="88"/>
      <c r="D89" s="88"/>
      <c r="E89" s="88"/>
      <c r="F89" s="84" t="s">
        <v>101</v>
      </c>
      <c r="G89" s="45">
        <v>40000</v>
      </c>
      <c r="H89" s="46">
        <v>0</v>
      </c>
      <c r="I89" s="45">
        <v>40000</v>
      </c>
      <c r="J89" s="47"/>
      <c r="K89" s="47"/>
      <c r="L89" s="111"/>
      <c r="M89" s="111"/>
      <c r="N89" s="111"/>
      <c r="O89" s="111"/>
      <c r="P89" s="111"/>
      <c r="Q89" s="111"/>
      <c r="R89" s="111"/>
      <c r="S89" s="111"/>
      <c r="T89" s="111"/>
      <c r="U89" s="395"/>
      <c r="V89" s="396"/>
      <c r="W89" s="316"/>
      <c r="X89" s="15"/>
      <c r="Y89" s="15"/>
      <c r="Z89" s="15"/>
      <c r="AA89" s="15"/>
      <c r="AB89" s="111"/>
      <c r="AC89" s="5">
        <v>0</v>
      </c>
      <c r="AD89" s="5">
        <f t="shared" si="150"/>
        <v>40000</v>
      </c>
      <c r="AE89" s="111"/>
      <c r="AF89" s="111"/>
      <c r="AG89" s="111">
        <v>0</v>
      </c>
      <c r="AH89" s="111">
        <v>0</v>
      </c>
      <c r="AI89" s="111">
        <v>0</v>
      </c>
      <c r="AJ89" s="111">
        <f t="shared" si="151"/>
        <v>0</v>
      </c>
      <c r="AK89" s="99">
        <f t="shared" si="152"/>
        <v>0</v>
      </c>
      <c r="AL89" s="111">
        <v>0</v>
      </c>
      <c r="AM89" s="111">
        <f t="shared" si="153"/>
        <v>0</v>
      </c>
      <c r="AN89" s="111">
        <f t="shared" si="154"/>
        <v>0</v>
      </c>
      <c r="AO89" s="99">
        <f t="shared" si="155"/>
        <v>40000</v>
      </c>
      <c r="AP89" s="111">
        <v>40000</v>
      </c>
      <c r="AQ89" s="111"/>
      <c r="AR89" s="303" t="s">
        <v>570</v>
      </c>
      <c r="AS89" s="306"/>
      <c r="AT89" s="347"/>
      <c r="AU89" s="347"/>
      <c r="AV89" s="15"/>
      <c r="AW89" s="347"/>
    </row>
    <row r="90" spans="1:53" s="95" customFormat="1" ht="56.25" customHeight="1">
      <c r="A90" s="13">
        <v>59</v>
      </c>
      <c r="B90" s="29" t="s">
        <v>759</v>
      </c>
      <c r="C90" s="88"/>
      <c r="D90" s="88"/>
      <c r="E90" s="88"/>
      <c r="F90" s="84" t="s">
        <v>101</v>
      </c>
      <c r="G90" s="45">
        <v>0</v>
      </c>
      <c r="H90" s="46">
        <v>0</v>
      </c>
      <c r="I90" s="45">
        <v>80000</v>
      </c>
      <c r="J90" s="47"/>
      <c r="K90" s="47"/>
      <c r="L90" s="111"/>
      <c r="M90" s="111"/>
      <c r="N90" s="111"/>
      <c r="O90" s="111"/>
      <c r="P90" s="111"/>
      <c r="Q90" s="111"/>
      <c r="R90" s="111"/>
      <c r="S90" s="111"/>
      <c r="T90" s="111"/>
      <c r="U90" s="395"/>
      <c r="V90" s="396"/>
      <c r="W90" s="316"/>
      <c r="X90" s="15"/>
      <c r="Y90" s="15"/>
      <c r="Z90" s="15"/>
      <c r="AA90" s="15"/>
      <c r="AB90" s="111"/>
      <c r="AC90" s="5">
        <v>0</v>
      </c>
      <c r="AD90" s="5">
        <f t="shared" si="150"/>
        <v>80000</v>
      </c>
      <c r="AE90" s="111"/>
      <c r="AF90" s="111"/>
      <c r="AG90" s="111">
        <v>0</v>
      </c>
      <c r="AH90" s="111">
        <v>0</v>
      </c>
      <c r="AI90" s="111">
        <v>0</v>
      </c>
      <c r="AJ90" s="111">
        <f t="shared" si="151"/>
        <v>0</v>
      </c>
      <c r="AK90" s="99">
        <f t="shared" si="152"/>
        <v>0</v>
      </c>
      <c r="AL90" s="111">
        <v>0</v>
      </c>
      <c r="AM90" s="111">
        <f t="shared" si="153"/>
        <v>0</v>
      </c>
      <c r="AN90" s="111">
        <f t="shared" si="154"/>
        <v>0</v>
      </c>
      <c r="AO90" s="99">
        <f t="shared" si="155"/>
        <v>80000</v>
      </c>
      <c r="AP90" s="111">
        <v>20000</v>
      </c>
      <c r="AQ90" s="111"/>
      <c r="AR90" s="303" t="s">
        <v>570</v>
      </c>
      <c r="AS90" s="306"/>
      <c r="AT90" s="347">
        <v>0</v>
      </c>
      <c r="AU90" s="347">
        <f t="shared" ref="AU90" si="175">AG90+AT90</f>
        <v>0</v>
      </c>
      <c r="AV90" s="15"/>
      <c r="AW90" s="347">
        <v>0</v>
      </c>
    </row>
    <row r="91" spans="1:53" s="95" customFormat="1" ht="99.75" customHeight="1">
      <c r="A91" s="13">
        <v>60</v>
      </c>
      <c r="B91" s="29" t="s">
        <v>757</v>
      </c>
      <c r="C91" s="88"/>
      <c r="D91" s="88"/>
      <c r="E91" s="88"/>
      <c r="F91" s="84" t="s">
        <v>101</v>
      </c>
      <c r="G91" s="45">
        <v>0</v>
      </c>
      <c r="H91" s="46">
        <v>0</v>
      </c>
      <c r="I91" s="45">
        <v>50000</v>
      </c>
      <c r="J91" s="47"/>
      <c r="K91" s="47"/>
      <c r="L91" s="111"/>
      <c r="M91" s="111"/>
      <c r="N91" s="111"/>
      <c r="O91" s="111"/>
      <c r="P91" s="111"/>
      <c r="Q91" s="111"/>
      <c r="R91" s="111"/>
      <c r="S91" s="111"/>
      <c r="T91" s="111"/>
      <c r="U91" s="395"/>
      <c r="V91" s="396"/>
      <c r="W91" s="316"/>
      <c r="X91" s="15"/>
      <c r="Y91" s="15"/>
      <c r="Z91" s="15"/>
      <c r="AA91" s="15"/>
      <c r="AB91" s="111"/>
      <c r="AC91" s="5">
        <v>0</v>
      </c>
      <c r="AD91" s="5">
        <f t="shared" ref="AD91:AD92" si="176">SUM(I91-AC91)</f>
        <v>50000</v>
      </c>
      <c r="AE91" s="111"/>
      <c r="AF91" s="111"/>
      <c r="AG91" s="111">
        <v>0</v>
      </c>
      <c r="AH91" s="111">
        <v>0</v>
      </c>
      <c r="AI91" s="111">
        <v>0</v>
      </c>
      <c r="AJ91" s="111">
        <f t="shared" ref="AJ91:AJ92" si="177">AG91+AH91+AI91</f>
        <v>0</v>
      </c>
      <c r="AK91" s="99">
        <f t="shared" ref="AK91:AK92" si="178">AC91+AU91</f>
        <v>0</v>
      </c>
      <c r="AL91" s="111">
        <v>0</v>
      </c>
      <c r="AM91" s="111">
        <f t="shared" ref="AM91:AM92" si="179">AJ91+AL91</f>
        <v>0</v>
      </c>
      <c r="AN91" s="111">
        <f t="shared" ref="AN91:AN92" si="180">AC91+AM91</f>
        <v>0</v>
      </c>
      <c r="AO91" s="99">
        <f t="shared" ref="AO91:AO92" si="181">I91-AK91</f>
        <v>50000</v>
      </c>
      <c r="AP91" s="111">
        <v>2000</v>
      </c>
      <c r="AQ91" s="111"/>
      <c r="AR91" s="303" t="s">
        <v>314</v>
      </c>
      <c r="AS91" s="306"/>
      <c r="AT91" s="347">
        <v>0</v>
      </c>
      <c r="AU91" s="347">
        <f t="shared" ref="AU91:AU92" si="182">AG91+AT91</f>
        <v>0</v>
      </c>
      <c r="AV91" s="15"/>
      <c r="AW91" s="347">
        <v>0</v>
      </c>
    </row>
    <row r="92" spans="1:53" s="95" customFormat="1" ht="67.5" customHeight="1">
      <c r="A92" s="13">
        <v>61</v>
      </c>
      <c r="B92" s="29" t="s">
        <v>758</v>
      </c>
      <c r="C92" s="88"/>
      <c r="D92" s="88"/>
      <c r="E92" s="88"/>
      <c r="F92" s="84" t="s">
        <v>101</v>
      </c>
      <c r="G92" s="45">
        <v>0</v>
      </c>
      <c r="H92" s="46">
        <v>0</v>
      </c>
      <c r="I92" s="45">
        <v>30000</v>
      </c>
      <c r="J92" s="47"/>
      <c r="K92" s="47"/>
      <c r="L92" s="111"/>
      <c r="M92" s="111"/>
      <c r="N92" s="111"/>
      <c r="O92" s="111"/>
      <c r="P92" s="111"/>
      <c r="Q92" s="111"/>
      <c r="R92" s="111"/>
      <c r="S92" s="111"/>
      <c r="T92" s="111"/>
      <c r="U92" s="395"/>
      <c r="V92" s="396"/>
      <c r="W92" s="316"/>
      <c r="X92" s="15"/>
      <c r="Y92" s="15"/>
      <c r="Z92" s="15"/>
      <c r="AA92" s="15"/>
      <c r="AB92" s="111"/>
      <c r="AC92" s="5">
        <v>0</v>
      </c>
      <c r="AD92" s="5">
        <f t="shared" si="176"/>
        <v>30000</v>
      </c>
      <c r="AE92" s="111"/>
      <c r="AF92" s="111"/>
      <c r="AG92" s="111">
        <v>0</v>
      </c>
      <c r="AH92" s="111">
        <v>0</v>
      </c>
      <c r="AI92" s="111">
        <v>0</v>
      </c>
      <c r="AJ92" s="111">
        <f t="shared" si="177"/>
        <v>0</v>
      </c>
      <c r="AK92" s="99">
        <f t="shared" si="178"/>
        <v>0</v>
      </c>
      <c r="AL92" s="111">
        <v>0</v>
      </c>
      <c r="AM92" s="111">
        <f t="shared" si="179"/>
        <v>0</v>
      </c>
      <c r="AN92" s="111">
        <f t="shared" si="180"/>
        <v>0</v>
      </c>
      <c r="AO92" s="99">
        <f t="shared" si="181"/>
        <v>30000</v>
      </c>
      <c r="AP92" s="111">
        <v>30000</v>
      </c>
      <c r="AQ92" s="111"/>
      <c r="AR92" s="303" t="s">
        <v>314</v>
      </c>
      <c r="AS92" s="306"/>
      <c r="AT92" s="347">
        <v>0</v>
      </c>
      <c r="AU92" s="347">
        <f t="shared" si="182"/>
        <v>0</v>
      </c>
      <c r="AV92" s="15"/>
      <c r="AW92" s="347">
        <v>0</v>
      </c>
    </row>
    <row r="93" spans="1:53" ht="71.25" customHeight="1">
      <c r="A93" s="13"/>
      <c r="B93" s="405" t="s">
        <v>706</v>
      </c>
      <c r="C93" s="217"/>
      <c r="D93" s="217"/>
      <c r="E93" s="217" t="s">
        <v>534</v>
      </c>
      <c r="F93" s="218" t="s">
        <v>101</v>
      </c>
      <c r="G93" s="30">
        <v>91000</v>
      </c>
      <c r="H93" s="30">
        <v>11207.6</v>
      </c>
      <c r="I93" s="30">
        <v>83008.800000000003</v>
      </c>
      <c r="J93" s="30">
        <v>3522766.4899999998</v>
      </c>
      <c r="K93" s="30">
        <v>930142.29999999993</v>
      </c>
      <c r="L93" s="30">
        <v>87779.790000000008</v>
      </c>
      <c r="M93" s="30">
        <v>184355.22999999998</v>
      </c>
      <c r="N93" s="30">
        <v>53306.62</v>
      </c>
      <c r="O93" s="30">
        <v>325441.64</v>
      </c>
      <c r="P93" s="30">
        <v>122537.34</v>
      </c>
      <c r="Q93" s="30">
        <v>447978.98000000004</v>
      </c>
      <c r="R93" s="30">
        <v>210317.13</v>
      </c>
      <c r="S93" s="30">
        <f>'100_ΕΡΓΑ_ΠΡΟΣ_ΑΠΟΠΛΗΡΩΜΗ'!R4</f>
        <v>8</v>
      </c>
      <c r="T93" s="30" t="str">
        <f>'100_ΕΡΓΑ_ΠΡΟΣ_ΑΠΟΠΛΗΡΩΜΗ'!S4</f>
        <v>9=7-8</v>
      </c>
      <c r="U93" s="30">
        <f>'100_ΕΡΓΑ_ΠΡΟΣ_ΑΠΟΠΛΗΡΩΜΗ'!T4</f>
        <v>10</v>
      </c>
      <c r="V93" s="30">
        <f>'100_ΕΡΓΑ_ΠΡΟΣ_ΑΠΟΠΛΗΡΩΜΗ'!U4</f>
        <v>11</v>
      </c>
      <c r="W93" s="30">
        <f>'100_ΕΡΓΑ_ΠΡΟΣ_ΑΠΟΠΛΗΡΩΜΗ'!V4</f>
        <v>12</v>
      </c>
      <c r="X93" s="5" t="str">
        <f>'100_ΕΡΓΑ_ΠΡΟΣ_ΑΠΟΠΛΗΡΩΜΗ'!W4</f>
        <v>13=10+11+12</v>
      </c>
      <c r="Y93" s="30" t="str">
        <f>'100_ΕΡΓΑ_ΠΡΟΣ_ΑΠΟΠΛΗΡΩΜΗ'!X4</f>
        <v>14</v>
      </c>
      <c r="Z93" s="30">
        <f>'100_ΕΡΓΑ_ΠΡΟΣ_ΑΠΟΠΛΗΡΩΜΗ'!Y4</f>
        <v>0</v>
      </c>
      <c r="AA93" s="5" t="str">
        <f>'100_ΕΡΓΑ_ΠΡΟΣ_ΑΠΟΠΛΗΡΩΜΗ'!Z4</f>
        <v>15=13+14</v>
      </c>
      <c r="AB93" s="30" t="str">
        <f>'100_ΕΡΓΑ_ΠΡΟΣ_ΑΠΟΠΛΗΡΩΜΗ'!AA4</f>
        <v>8</v>
      </c>
      <c r="AC93" s="5">
        <f>'ΠΙΝ1Α ΔΡΑΣΕΙΣ ΚΟΙΝ.ΜΕΡΙΜΝΑΣ'!I10</f>
        <v>0</v>
      </c>
      <c r="AD93" s="5">
        <f>'ΠΙΝ1Α ΔΡΑΣΕΙΣ ΚΟΙΝ.ΜΕΡΙΜΝΑΣ'!J10</f>
        <v>83008.800000000003</v>
      </c>
      <c r="AE93" s="5">
        <f>'ΠΙΝ1Α ΔΡΑΣΕΙΣ ΚΟΙΝ.ΜΕΡΙΜΝΑΣ'!K10</f>
        <v>0</v>
      </c>
      <c r="AF93" s="5">
        <f>'ΠΙΝ1Α ΔΡΑΣΕΙΣ ΚΟΙΝ.ΜΕΡΙΜΝΑΣ'!L10</f>
        <v>0</v>
      </c>
      <c r="AG93" s="5">
        <f>'ΠΙΝ1Α ΔΡΑΣΕΙΣ ΚΟΙΝ.ΜΕΡΙΜΝΑΣ'!K10</f>
        <v>0</v>
      </c>
      <c r="AH93" s="5">
        <f>'ΠΙΝ1Α ΔΡΑΣΕΙΣ ΚΟΙΝ.ΜΕΡΙΜΝΑΣ'!L10</f>
        <v>0</v>
      </c>
      <c r="AI93" s="5">
        <f>'ΠΙΝ1Α ΔΡΑΣΕΙΣ ΚΟΙΝ.ΜΕΡΙΜΝΑΣ'!M10</f>
        <v>0</v>
      </c>
      <c r="AJ93" s="5">
        <f>'ΠΙΝ1Α ΔΡΑΣΕΙΣ ΚΟΙΝ.ΜΕΡΙΜΝΑΣ'!N10</f>
        <v>0</v>
      </c>
      <c r="AK93" s="99">
        <f>'ΠΙΝ1Α ΔΡΑΣΕΙΣ ΚΟΙΝ.ΜΕΡΙΜΝΑΣ'!O10</f>
        <v>3707.6</v>
      </c>
      <c r="AL93" s="5">
        <f>'ΠΙΝ1Α ΔΡΑΣΕΙΣ ΚΟΙΝ.ΜΕΡΙΜΝΑΣ'!P10</f>
        <v>3707.6</v>
      </c>
      <c r="AM93" s="5">
        <f>'ΠΙΝ1Α ΔΡΑΣΕΙΣ ΚΟΙΝ.ΜΕΡΙΜΝΑΣ'!Q10</f>
        <v>3707.6</v>
      </c>
      <c r="AN93" s="5">
        <f>'ΠΙΝ1Α ΔΡΑΣΕΙΣ ΚΟΙΝ.ΜΕΡΙΜΝΑΣ'!R10</f>
        <v>3707.6</v>
      </c>
      <c r="AO93" s="99">
        <f t="shared" si="120"/>
        <v>79301.2</v>
      </c>
      <c r="AP93" s="5">
        <f>AO93</f>
        <v>79301.2</v>
      </c>
      <c r="AQ93" s="391" t="s">
        <v>493</v>
      </c>
      <c r="AR93" s="303" t="s">
        <v>536</v>
      </c>
      <c r="AS93" s="306"/>
      <c r="AT93" s="347">
        <f>'ΠΙΝ1Α ΔΡΑΣΕΙΣ ΚΟΙΝ.ΜΕΡΙΜΝΑΣ'!V10+7500</f>
        <v>11207.6</v>
      </c>
      <c r="AU93" s="347">
        <f>'ΠΙΝ1Α ΔΡΑΣΕΙΣ ΚΟΙΝ.ΜΕΡΙΜΝΑΣ'!W10+7500</f>
        <v>11207.6</v>
      </c>
      <c r="AW93" s="347">
        <f>'ΠΙΝ1Α ΔΡΑΣΕΙΣ ΚΟΙΝ.ΜΕΡΙΜΝΑΣ'!Y10+7500</f>
        <v>7500</v>
      </c>
    </row>
    <row r="94" spans="1:53" ht="63" customHeight="1">
      <c r="A94" s="13"/>
      <c r="B94" s="405" t="s">
        <v>705</v>
      </c>
      <c r="C94" s="217"/>
      <c r="D94" s="217"/>
      <c r="E94" s="406" t="s">
        <v>535</v>
      </c>
      <c r="F94" s="407" t="s">
        <v>101</v>
      </c>
      <c r="G94" s="408">
        <f>'ΠΙΝ1Β ΔΡΑΣΕΙΣ_ΤΜ_ΠΟΛΙΤ_ΑΘΛ'!F7</f>
        <v>68016.350000000006</v>
      </c>
      <c r="H94" s="408">
        <f>'ΠΙΝ1Β ΔΡΑΣΕΙΣ_ΤΜ_ΠΟΛΙΤ_ΑΘΛ'!G7</f>
        <v>39171.599999999999</v>
      </c>
      <c r="I94" s="408">
        <f>'ΠΙΝ1Β ΔΡΑΣΕΙΣ_ΤΜ_ΠΟΛΙΤ_ΑΘΛ'!H7</f>
        <v>68016.350000000006</v>
      </c>
      <c r="J94" s="30">
        <v>3522766.4899999998</v>
      </c>
      <c r="K94" s="30">
        <v>930142.29999999993</v>
      </c>
      <c r="L94" s="30">
        <v>87779.790000000008</v>
      </c>
      <c r="M94" s="30">
        <v>184355.22999999998</v>
      </c>
      <c r="N94" s="30">
        <v>53306.62</v>
      </c>
      <c r="O94" s="30">
        <v>325441.64</v>
      </c>
      <c r="P94" s="30">
        <v>122537.34</v>
      </c>
      <c r="Q94" s="30">
        <v>447978.98000000004</v>
      </c>
      <c r="R94" s="30">
        <v>210317.13</v>
      </c>
      <c r="S94" s="30">
        <f>'100_ΕΡΓΑ_ΠΡΟΣ_ΑΠΟΠΛΗΡΩΜΗ'!R5</f>
        <v>1604348.09</v>
      </c>
      <c r="T94" s="30">
        <f>'100_ΕΡΓΑ_ΠΡΟΣ_ΑΠΟΠΛΗΡΩΜΗ'!S5</f>
        <v>606866.87000000011</v>
      </c>
      <c r="U94" s="30">
        <f>'100_ΕΡΓΑ_ΠΡΟΣ_ΑΠΟΠΛΗΡΩΜΗ'!T5</f>
        <v>0</v>
      </c>
      <c r="V94" s="30">
        <f>'100_ΕΡΓΑ_ΠΡΟΣ_ΑΠΟΠΛΗΡΩΜΗ'!U5</f>
        <v>310721.13</v>
      </c>
      <c r="W94" s="30">
        <f>'100_ΕΡΓΑ_ΠΡΟΣ_ΑΠΟΠΛΗΡΩΜΗ'!V5</f>
        <v>0</v>
      </c>
      <c r="X94" s="5">
        <f>'100_ΕΡΓΑ_ΠΡΟΣ_ΑΠΟΠΛΗΡΩΜΗ'!W5</f>
        <v>310721.13</v>
      </c>
      <c r="Y94" s="30">
        <f>'100_ΕΡΓΑ_ΠΡΟΣ_ΑΠΟΠΛΗΡΩΜΗ'!X5</f>
        <v>37155.86</v>
      </c>
      <c r="Z94" s="30">
        <f>'100_ΕΡΓΑ_ΠΡΟΣ_ΑΠΟΠΛΗΡΩΜΗ'!Y5</f>
        <v>0</v>
      </c>
      <c r="AA94" s="5">
        <f>'100_ΕΡΓΑ_ΠΡΟΣ_ΑΠΟΠΛΗΡΩΜΗ'!Z5</f>
        <v>347876.98999999993</v>
      </c>
      <c r="AB94" s="30">
        <f>'100_ΕΡΓΑ_ΠΡΟΣ_ΑΠΟΠΛΗΡΩΜΗ'!AA5</f>
        <v>0</v>
      </c>
      <c r="AC94" s="5">
        <f>'ΠΙΝ1Β ΔΡΑΣΕΙΣ_ΤΜ_ΠΟΛΙΤ_ΑΘΛ'!I7</f>
        <v>7417.68</v>
      </c>
      <c r="AD94" s="5">
        <f>'ΠΙΝ1Β ΔΡΑΣΕΙΣ_ΤΜ_ΠΟΛΙΤ_ΑΘΛ'!J7</f>
        <v>60598.67</v>
      </c>
      <c r="AE94" s="5">
        <f>'ΠΙΝ1Β ΔΡΑΣΕΙΣ_ΤΜ_ΠΟΛΙΤ_ΑΘΛ'!K7</f>
        <v>10063</v>
      </c>
      <c r="AF94" s="5">
        <f>'ΠΙΝ1Β ΔΡΑΣΕΙΣ_ΤΜ_ΠΟΛΙΤ_ΑΘΛ'!L7</f>
        <v>0</v>
      </c>
      <c r="AG94" s="5">
        <f>'ΠΙΝ1Β ΔΡΑΣΕΙΣ_ΤΜ_ΠΟΛΙΤ_ΑΘΛ'!K7</f>
        <v>10063</v>
      </c>
      <c r="AH94" s="5">
        <f>'ΠΙΝ1Β ΔΡΑΣΕΙΣ_ΤΜ_ΠΟΛΙΤ_ΑΘΛ'!L7</f>
        <v>0</v>
      </c>
      <c r="AI94" s="5">
        <f>'ΠΙΝ1Β ΔΡΑΣΕΙΣ_ΤΜ_ΠΟΛΙΤ_ΑΘΛ'!M7</f>
        <v>0</v>
      </c>
      <c r="AJ94" s="5">
        <f>'ΠΙΝ1Β ΔΡΑΣΕΙΣ_ΤΜ_ΠΟΛΙΤ_ΑΘΛ'!N7</f>
        <v>10063</v>
      </c>
      <c r="AK94" s="99">
        <f>'ΠΙΝ1Β ΔΡΑΣΕΙΣ_ΤΜ_ΠΟΛΙΤ_ΑΘΛ'!O7</f>
        <v>17653.88</v>
      </c>
      <c r="AL94" s="5">
        <f>'ΠΙΝ1Β ΔΡΑΣΕΙΣ_ΤΜ_ΠΟΛΙΤ_ΑΘΛ'!P7</f>
        <v>173.2</v>
      </c>
      <c r="AM94" s="5">
        <f>'ΠΙΝ1Β ΔΡΑΣΕΙΣ_ΤΜ_ΠΟΛΙΤ_ΑΘΛ'!Q7</f>
        <v>10236.200000000001</v>
      </c>
      <c r="AN94" s="5">
        <f>'ΠΙΝ1Β ΔΡΑΣΕΙΣ_ΤΜ_ΠΟΛΙΤ_ΑΘΛ'!R7</f>
        <v>17653.88</v>
      </c>
      <c r="AO94" s="99">
        <f t="shared" si="120"/>
        <v>50362.47</v>
      </c>
      <c r="AP94" s="5">
        <f>'ΠΙΝ1Β ΔΡΑΣΕΙΣ_ΤΜ_ΠΟΛΙΤ_ΑΘΛ'!T7</f>
        <v>41356.35</v>
      </c>
      <c r="AQ94" s="391" t="s">
        <v>493</v>
      </c>
      <c r="AR94" s="303" t="s">
        <v>537</v>
      </c>
      <c r="AS94" s="306"/>
      <c r="AT94" s="347">
        <f>'ΠΙΝ1Β ΔΡΑΣΕΙΣ_ΤΜ_ΠΟΛΙΤ_ΑΘΛ'!V7</f>
        <v>173.2</v>
      </c>
      <c r="AU94" s="347">
        <f>'ΠΙΝ1Β ΔΡΑΣΕΙΣ_ΤΜ_ΠΟΛΙΤ_ΑΘΛ'!W7</f>
        <v>10236.200000000001</v>
      </c>
      <c r="AW94" s="347">
        <f>'ΠΙΝ1Β ΔΡΑΣΕΙΣ_ΤΜ_ΠΟΛΙΤ_ΑΘΛ'!Y7</f>
        <v>0</v>
      </c>
    </row>
    <row r="95" spans="1:53" ht="81" customHeight="1">
      <c r="A95" s="13">
        <v>100</v>
      </c>
      <c r="B95" s="216" t="s">
        <v>35</v>
      </c>
      <c r="C95" s="217"/>
      <c r="D95" s="217"/>
      <c r="E95" s="217"/>
      <c r="F95" s="218"/>
      <c r="G95" s="30">
        <f>'100_ΕΡΓΑ_ΠΡΟΣ_ΑΠΟΠΛΗΡΩΜΗ'!F5</f>
        <v>2211214.96</v>
      </c>
      <c r="H95" s="30">
        <f>'100_ΕΡΓΑ_ΠΡΟΣ_ΑΠΟΠΛΗΡΩΜΗ'!G5</f>
        <v>2105936.3499999996</v>
      </c>
      <c r="I95" s="30">
        <f>'100_ΕΡΓΑ_ΠΡΟΣ_ΑΠΟΠΛΗΡΩΜΗ'!H5</f>
        <v>2211214.96</v>
      </c>
      <c r="J95" s="30">
        <v>3522766.4899999998</v>
      </c>
      <c r="K95" s="30">
        <v>930142.29999999993</v>
      </c>
      <c r="L95" s="30">
        <v>87779.790000000008</v>
      </c>
      <c r="M95" s="30">
        <v>184355.22999999998</v>
      </c>
      <c r="N95" s="30">
        <v>53306.62</v>
      </c>
      <c r="O95" s="30">
        <v>325441.64</v>
      </c>
      <c r="P95" s="30">
        <v>122537.34</v>
      </c>
      <c r="Q95" s="30">
        <v>447978.98000000004</v>
      </c>
      <c r="R95" s="30">
        <v>210317.13</v>
      </c>
      <c r="S95" s="30">
        <f>'100_ΕΡΓΑ_ΠΡΟΣ_ΑΠΟΠΛΗΡΩΜΗ'!R5</f>
        <v>1604348.09</v>
      </c>
      <c r="T95" s="30">
        <f>'100_ΕΡΓΑ_ΠΡΟΣ_ΑΠΟΠΛΗΡΩΜΗ'!S5</f>
        <v>606866.87000000011</v>
      </c>
      <c r="U95" s="30">
        <f>'100_ΕΡΓΑ_ΠΡΟΣ_ΑΠΟΠΛΗΡΩΜΗ'!T5</f>
        <v>0</v>
      </c>
      <c r="V95" s="30">
        <f>'100_ΕΡΓΑ_ΠΡΟΣ_ΑΠΟΠΛΗΡΩΜΗ'!U5</f>
        <v>310721.13</v>
      </c>
      <c r="W95" s="30">
        <f>'100_ΕΡΓΑ_ΠΡΟΣ_ΑΠΟΠΛΗΡΩΜΗ'!V5</f>
        <v>0</v>
      </c>
      <c r="X95" s="5">
        <f>'100_ΕΡΓΑ_ΠΡΟΣ_ΑΠΟΠΛΗΡΩΜΗ'!W5</f>
        <v>310721.13</v>
      </c>
      <c r="Y95" s="30">
        <f>'100_ΕΡΓΑ_ΠΡΟΣ_ΑΠΟΠΛΗΡΩΜΗ'!X5</f>
        <v>37155.86</v>
      </c>
      <c r="Z95" s="30">
        <f>'100_ΕΡΓΑ_ΠΡΟΣ_ΑΠΟΠΛΗΡΩΜΗ'!Y5</f>
        <v>0</v>
      </c>
      <c r="AA95" s="5">
        <f>'100_ΕΡΓΑ_ΠΡΟΣ_ΑΠΟΠΛΗΡΩΜΗ'!Z5</f>
        <v>347876.98999999993</v>
      </c>
      <c r="AB95" s="30">
        <f>'100_ΕΡΓΑ_ΠΡΟΣ_ΑΠΟΠΛΗΡΩΜΗ'!AA5</f>
        <v>0</v>
      </c>
      <c r="AC95" s="5">
        <f>'100_ΕΡΓΑ_ΠΡΟΣ_ΑΠΟΠΛΗΡΩΜΗ'!AB5</f>
        <v>1604348.09</v>
      </c>
      <c r="AD95" s="5">
        <f>'100_ΕΡΓΑ_ΠΡΟΣ_ΑΠΟΠΛΗΡΩΜΗ'!AC5</f>
        <v>606866.87000000011</v>
      </c>
      <c r="AE95" s="30">
        <v>602697.68999999994</v>
      </c>
      <c r="AF95" s="30">
        <f>'100_ΕΡΓΑ_ΠΡΟΣ_ΑΠΟΠΛΗΡΩΜΗ'!AF5</f>
        <v>590077.80000000005</v>
      </c>
      <c r="AG95" s="30">
        <f>'100_ΕΡΓΑ_ΠΡΟΣ_ΑΠΟΠΛΗΡΩΜΗ'!AH5</f>
        <v>0</v>
      </c>
      <c r="AH95" s="30">
        <f>'100_ΕΡΓΑ_ΠΡΟΣ_ΑΠΟΠΛΗΡΩΜΗ'!AI5</f>
        <v>0</v>
      </c>
      <c r="AI95" s="30">
        <f>'100_ΕΡΓΑ_ΠΡΟΣ_ΑΠΟΠΛΗΡΩΜΗ'!AJ5</f>
        <v>0</v>
      </c>
      <c r="AJ95" s="99">
        <f>'100_ΕΡΓΑ_ΠΡΟΣ_ΑΠΟΠΛΗΡΩΜΗ'!AK5</f>
        <v>0</v>
      </c>
      <c r="AK95" s="99">
        <f>'100_ΕΡΓΑ_ΠΡΟΣ_ΑΠΟΠΛΗΡΩΜΗ'!AL26</f>
        <v>1604348.09</v>
      </c>
      <c r="AL95" s="111">
        <f>'100_ΕΡΓΑ_ΠΡΟΣ_ΑΠΟΠΛΗΡΩΜΗ'!AM5</f>
        <v>0</v>
      </c>
      <c r="AM95" s="99">
        <f>'100_ΕΡΓΑ_ΠΡΟΣ_ΑΠΟΠΛΗΡΩΜΗ'!AN5</f>
        <v>0</v>
      </c>
      <c r="AN95" s="99">
        <f>'100_ΕΡΓΑ_ΠΡΟΣ_ΑΠΟΠΛΗΡΩΜΗ'!AO5</f>
        <v>1604348.09</v>
      </c>
      <c r="AO95" s="99">
        <f t="shared" si="120"/>
        <v>606866.86999999988</v>
      </c>
      <c r="AP95" s="30">
        <f>'100_ΕΡΓΑ_ΠΡΟΣ_ΑΠΟΠΛΗΡΩΜΗ'!AQ5</f>
        <v>577860.48</v>
      </c>
      <c r="AQ95" s="391" t="s">
        <v>493</v>
      </c>
      <c r="AR95" s="303" t="s">
        <v>128</v>
      </c>
      <c r="AS95" s="306"/>
      <c r="AT95" s="347">
        <v>48882</v>
      </c>
      <c r="AU95" s="347">
        <f>'100_ΕΡΓΑ_ΠΡΟΣ_ΑΠΟΠΛΗΡΩΜΗ'!AW5</f>
        <v>0</v>
      </c>
      <c r="AW95" s="347">
        <v>48882</v>
      </c>
    </row>
    <row r="96" spans="1:53" ht="23.25" customHeight="1">
      <c r="A96" s="152"/>
      <c r="B96" s="152" t="s">
        <v>69</v>
      </c>
      <c r="C96" s="300"/>
      <c r="D96" s="300"/>
      <c r="E96" s="153"/>
      <c r="F96" s="154"/>
      <c r="G96" s="155">
        <f>G97+G98+G99+G100+G101+G102+G90+G91+G92</f>
        <v>9885791.3499999996</v>
      </c>
      <c r="H96" s="155">
        <f>H97+H98+H99+H100+H101+H102</f>
        <v>6280082.5399999991</v>
      </c>
      <c r="I96" s="155">
        <f>I97+I98+I99+I100+I101+I102</f>
        <v>9685800.1500000004</v>
      </c>
      <c r="J96" s="155" t="e">
        <f t="shared" ref="J96:AN96" si="183">J97+J98+J99+J100+J101+J102</f>
        <v>#REF!</v>
      </c>
      <c r="K96" s="155" t="e">
        <f t="shared" si="183"/>
        <v>#REF!</v>
      </c>
      <c r="L96" s="155" t="e">
        <f t="shared" si="183"/>
        <v>#REF!</v>
      </c>
      <c r="M96" s="155" t="e">
        <f t="shared" si="183"/>
        <v>#REF!</v>
      </c>
      <c r="N96" s="155" t="e">
        <f t="shared" si="183"/>
        <v>#REF!</v>
      </c>
      <c r="O96" s="155" t="e">
        <f t="shared" si="183"/>
        <v>#REF!</v>
      </c>
      <c r="P96" s="155" t="e">
        <f t="shared" si="183"/>
        <v>#REF!</v>
      </c>
      <c r="Q96" s="155" t="e">
        <f t="shared" si="183"/>
        <v>#REF!</v>
      </c>
      <c r="R96" s="155" t="e">
        <f t="shared" si="183"/>
        <v>#REF!</v>
      </c>
      <c r="S96" s="155">
        <f t="shared" si="183"/>
        <v>3548720.3200000003</v>
      </c>
      <c r="T96" s="155">
        <f t="shared" si="183"/>
        <v>6443722.8200000003</v>
      </c>
      <c r="U96" s="155">
        <f t="shared" si="183"/>
        <v>148606.07</v>
      </c>
      <c r="V96" s="155">
        <f t="shared" si="183"/>
        <v>621453.26</v>
      </c>
      <c r="W96" s="155">
        <f t="shared" si="183"/>
        <v>12</v>
      </c>
      <c r="X96" s="155">
        <f t="shared" si="183"/>
        <v>770038.33000000007</v>
      </c>
      <c r="Y96" s="155">
        <f t="shared" si="183"/>
        <v>188226.86</v>
      </c>
      <c r="Z96" s="155">
        <f t="shared" si="183"/>
        <v>64998.14</v>
      </c>
      <c r="AA96" s="155">
        <f t="shared" si="183"/>
        <v>958265.18999999983</v>
      </c>
      <c r="AB96" s="155">
        <f t="shared" si="183"/>
        <v>81209.709999999992</v>
      </c>
      <c r="AC96" s="155">
        <f t="shared" si="183"/>
        <v>2166585.83</v>
      </c>
      <c r="AD96" s="155">
        <f t="shared" si="183"/>
        <v>6961214.3199999994</v>
      </c>
      <c r="AE96" s="155">
        <f t="shared" si="183"/>
        <v>4647232.79</v>
      </c>
      <c r="AF96" s="155">
        <f t="shared" si="183"/>
        <v>3377846.37</v>
      </c>
      <c r="AG96" s="155">
        <f t="shared" si="183"/>
        <v>62166.79</v>
      </c>
      <c r="AH96" s="155">
        <f t="shared" si="183"/>
        <v>0</v>
      </c>
      <c r="AI96" s="155">
        <f t="shared" si="183"/>
        <v>0</v>
      </c>
      <c r="AJ96" s="155">
        <f t="shared" si="183"/>
        <v>62166.79</v>
      </c>
      <c r="AK96" s="155">
        <f t="shared" si="183"/>
        <v>2276321.62</v>
      </c>
      <c r="AL96" s="155">
        <f t="shared" si="183"/>
        <v>248632.8</v>
      </c>
      <c r="AM96" s="155">
        <f t="shared" si="183"/>
        <v>310799.59000000003</v>
      </c>
      <c r="AN96" s="155">
        <f t="shared" si="183"/>
        <v>2477385.4200000004</v>
      </c>
      <c r="AO96" s="155">
        <f>AO97+AO98+AO99+AO100+AO101+AO102</f>
        <v>7409478.5299999993</v>
      </c>
      <c r="AP96" s="155">
        <f>AP97+AP98+AP99+AP100+AP101+AP102</f>
        <v>4400076.1400000006</v>
      </c>
      <c r="AQ96" s="155"/>
      <c r="AR96" s="152"/>
      <c r="AS96" s="307">
        <f>SUM(AS6:AS71)</f>
        <v>0</v>
      </c>
    </row>
    <row r="97" spans="1:53" hidden="1">
      <c r="G97" s="96">
        <f>SUM(G6:G8)</f>
        <v>265650.09999999998</v>
      </c>
      <c r="H97" s="96">
        <f t="shared" ref="H97:AN97" si="184">SUM(H6:H8)</f>
        <v>36000</v>
      </c>
      <c r="I97" s="96">
        <f t="shared" si="184"/>
        <v>205650.1</v>
      </c>
      <c r="J97" s="96">
        <f t="shared" si="184"/>
        <v>0</v>
      </c>
      <c r="K97" s="96">
        <f t="shared" si="184"/>
        <v>205650.1</v>
      </c>
      <c r="L97" s="96">
        <f t="shared" si="184"/>
        <v>0</v>
      </c>
      <c r="M97" s="96">
        <f t="shared" si="184"/>
        <v>0</v>
      </c>
      <c r="N97" s="96">
        <f t="shared" si="184"/>
        <v>0</v>
      </c>
      <c r="O97" s="96">
        <f t="shared" si="184"/>
        <v>0</v>
      </c>
      <c r="P97" s="96">
        <f t="shared" si="184"/>
        <v>0</v>
      </c>
      <c r="Q97" s="96">
        <f t="shared" si="184"/>
        <v>0</v>
      </c>
      <c r="R97" s="96">
        <f t="shared" si="184"/>
        <v>30000</v>
      </c>
      <c r="S97" s="96">
        <f t="shared" si="184"/>
        <v>30000</v>
      </c>
      <c r="T97" s="96">
        <f t="shared" si="184"/>
        <v>175650.1</v>
      </c>
      <c r="U97" s="96">
        <f t="shared" si="184"/>
        <v>0</v>
      </c>
      <c r="V97" s="96">
        <f t="shared" si="184"/>
        <v>0</v>
      </c>
      <c r="W97" s="96">
        <f t="shared" si="184"/>
        <v>0</v>
      </c>
      <c r="X97" s="96">
        <f t="shared" si="184"/>
        <v>0</v>
      </c>
      <c r="Y97" s="96">
        <f t="shared" si="184"/>
        <v>0</v>
      </c>
      <c r="Z97" s="96">
        <f t="shared" si="184"/>
        <v>0</v>
      </c>
      <c r="AA97" s="96">
        <f t="shared" si="184"/>
        <v>0</v>
      </c>
      <c r="AB97" s="96">
        <f t="shared" si="184"/>
        <v>0</v>
      </c>
      <c r="AC97" s="96">
        <f t="shared" si="184"/>
        <v>30000</v>
      </c>
      <c r="AD97" s="96">
        <f t="shared" si="184"/>
        <v>175650.1</v>
      </c>
      <c r="AE97" s="96">
        <f t="shared" si="184"/>
        <v>425650.1</v>
      </c>
      <c r="AF97" s="96">
        <f t="shared" si="184"/>
        <v>175000</v>
      </c>
      <c r="AG97" s="96">
        <f t="shared" si="184"/>
        <v>0</v>
      </c>
      <c r="AH97" s="96">
        <f t="shared" si="184"/>
        <v>0</v>
      </c>
      <c r="AI97" s="96">
        <f t="shared" si="184"/>
        <v>0</v>
      </c>
      <c r="AJ97" s="96">
        <f t="shared" si="184"/>
        <v>0</v>
      </c>
      <c r="AK97" s="96">
        <f t="shared" si="184"/>
        <v>30000</v>
      </c>
      <c r="AL97" s="96">
        <f t="shared" si="184"/>
        <v>0</v>
      </c>
      <c r="AM97" s="96">
        <f t="shared" si="184"/>
        <v>0</v>
      </c>
      <c r="AN97" s="96">
        <f t="shared" si="184"/>
        <v>30000</v>
      </c>
      <c r="AO97" s="96">
        <f>SUM(AO6:AO8)</f>
        <v>175650.1</v>
      </c>
      <c r="AP97" s="96">
        <f>SUM(AP6:AP8)</f>
        <v>141000</v>
      </c>
      <c r="AQ97" s="96"/>
    </row>
    <row r="98" spans="1:53" hidden="1">
      <c r="G98" s="96">
        <f>SUM(G11:G12)</f>
        <v>250000</v>
      </c>
      <c r="H98" s="96">
        <f t="shared" ref="H98:AO98" si="185">SUM(H11:H12)</f>
        <v>2403.88</v>
      </c>
      <c r="I98" s="96">
        <f t="shared" si="185"/>
        <v>200000</v>
      </c>
      <c r="J98" s="96">
        <f t="shared" si="185"/>
        <v>0</v>
      </c>
      <c r="K98" s="96">
        <f t="shared" si="185"/>
        <v>200000</v>
      </c>
      <c r="L98" s="96">
        <f t="shared" si="185"/>
        <v>0</v>
      </c>
      <c r="M98" s="96">
        <f t="shared" si="185"/>
        <v>0</v>
      </c>
      <c r="N98" s="96">
        <f t="shared" si="185"/>
        <v>0</v>
      </c>
      <c r="O98" s="96">
        <f t="shared" si="185"/>
        <v>0</v>
      </c>
      <c r="P98" s="96">
        <f t="shared" si="185"/>
        <v>0</v>
      </c>
      <c r="Q98" s="96">
        <f t="shared" si="185"/>
        <v>0</v>
      </c>
      <c r="R98" s="96">
        <f t="shared" si="185"/>
        <v>0</v>
      </c>
      <c r="S98" s="96">
        <f t="shared" si="185"/>
        <v>0</v>
      </c>
      <c r="T98" s="96">
        <f t="shared" si="185"/>
        <v>200000</v>
      </c>
      <c r="U98" s="96">
        <f t="shared" si="185"/>
        <v>0</v>
      </c>
      <c r="V98" s="96">
        <f t="shared" si="185"/>
        <v>0</v>
      </c>
      <c r="W98" s="96">
        <f t="shared" si="185"/>
        <v>0</v>
      </c>
      <c r="X98" s="96">
        <f t="shared" si="185"/>
        <v>0</v>
      </c>
      <c r="Y98" s="96">
        <f t="shared" si="185"/>
        <v>0</v>
      </c>
      <c r="Z98" s="96">
        <f t="shared" si="185"/>
        <v>0</v>
      </c>
      <c r="AA98" s="96">
        <f t="shared" si="185"/>
        <v>0</v>
      </c>
      <c r="AB98" s="96">
        <f t="shared" si="185"/>
        <v>0</v>
      </c>
      <c r="AC98" s="96">
        <f t="shared" si="185"/>
        <v>0</v>
      </c>
      <c r="AD98" s="96">
        <f t="shared" si="185"/>
        <v>200000</v>
      </c>
      <c r="AE98" s="96">
        <f t="shared" si="185"/>
        <v>360000</v>
      </c>
      <c r="AF98" s="96">
        <f t="shared" si="185"/>
        <v>200000</v>
      </c>
      <c r="AG98" s="96">
        <f t="shared" si="185"/>
        <v>0</v>
      </c>
      <c r="AH98" s="96">
        <f t="shared" si="185"/>
        <v>0</v>
      </c>
      <c r="AI98" s="96">
        <f t="shared" si="185"/>
        <v>0</v>
      </c>
      <c r="AJ98" s="96">
        <f t="shared" si="185"/>
        <v>0</v>
      </c>
      <c r="AK98" s="96">
        <f t="shared" si="185"/>
        <v>0</v>
      </c>
      <c r="AL98" s="96">
        <f t="shared" si="185"/>
        <v>0</v>
      </c>
      <c r="AM98" s="96">
        <f t="shared" si="185"/>
        <v>0</v>
      </c>
      <c r="AN98" s="96">
        <f t="shared" si="185"/>
        <v>0</v>
      </c>
      <c r="AO98" s="96">
        <f t="shared" si="185"/>
        <v>200000</v>
      </c>
      <c r="AP98" s="96">
        <f>SUM(AP11:AP12)</f>
        <v>200000</v>
      </c>
      <c r="AQ98" s="96"/>
    </row>
    <row r="99" spans="1:53" hidden="1">
      <c r="G99" s="96">
        <f t="shared" ref="G99:AO99" si="186">SUM(G19:G24)</f>
        <v>1073673</v>
      </c>
      <c r="H99" s="96">
        <f t="shared" si="186"/>
        <v>435059.08999999997</v>
      </c>
      <c r="I99" s="96">
        <f t="shared" si="186"/>
        <v>1073673</v>
      </c>
      <c r="J99" s="96" t="e">
        <f t="shared" si="186"/>
        <v>#REF!</v>
      </c>
      <c r="K99" s="96" t="e">
        <f t="shared" si="186"/>
        <v>#REF!</v>
      </c>
      <c r="L99" s="96" t="e">
        <f t="shared" si="186"/>
        <v>#REF!</v>
      </c>
      <c r="M99" s="96" t="e">
        <f t="shared" si="186"/>
        <v>#REF!</v>
      </c>
      <c r="N99" s="96" t="e">
        <f t="shared" si="186"/>
        <v>#REF!</v>
      </c>
      <c r="O99" s="96" t="e">
        <f t="shared" si="186"/>
        <v>#REF!</v>
      </c>
      <c r="P99" s="96" t="e">
        <f t="shared" si="186"/>
        <v>#REF!</v>
      </c>
      <c r="Q99" s="96" t="e">
        <f t="shared" si="186"/>
        <v>#REF!</v>
      </c>
      <c r="R99" s="96" t="e">
        <f t="shared" si="186"/>
        <v>#REF!</v>
      </c>
      <c r="S99" s="96">
        <f t="shared" si="186"/>
        <v>106326.5</v>
      </c>
      <c r="T99" s="96">
        <f t="shared" si="186"/>
        <v>967346.5</v>
      </c>
      <c r="U99" s="96">
        <f t="shared" si="186"/>
        <v>124146.07</v>
      </c>
      <c r="V99" s="96">
        <f t="shared" si="186"/>
        <v>0</v>
      </c>
      <c r="W99" s="96">
        <f t="shared" si="186"/>
        <v>0</v>
      </c>
      <c r="X99" s="96">
        <f t="shared" si="186"/>
        <v>124146.07</v>
      </c>
      <c r="Y99" s="96">
        <f t="shared" si="186"/>
        <v>69915.14</v>
      </c>
      <c r="Z99" s="96">
        <f t="shared" si="186"/>
        <v>64998.14</v>
      </c>
      <c r="AA99" s="96">
        <f t="shared" si="186"/>
        <v>194061.21</v>
      </c>
      <c r="AB99" s="96">
        <f t="shared" si="186"/>
        <v>4789.3599999999997</v>
      </c>
      <c r="AC99" s="96">
        <f t="shared" si="186"/>
        <v>300260.07</v>
      </c>
      <c r="AD99" s="96">
        <f t="shared" si="186"/>
        <v>773412.93</v>
      </c>
      <c r="AE99" s="96">
        <f t="shared" si="186"/>
        <v>449673</v>
      </c>
      <c r="AF99" s="96">
        <f t="shared" si="186"/>
        <v>144511.81</v>
      </c>
      <c r="AG99" s="96">
        <f t="shared" si="186"/>
        <v>38983.279999999999</v>
      </c>
      <c r="AH99" s="96">
        <f t="shared" si="186"/>
        <v>0</v>
      </c>
      <c r="AI99" s="96">
        <f t="shared" si="186"/>
        <v>0</v>
      </c>
      <c r="AJ99" s="96">
        <f t="shared" si="186"/>
        <v>38983.279999999999</v>
      </c>
      <c r="AK99" s="96">
        <f t="shared" si="186"/>
        <v>339243.35000000003</v>
      </c>
      <c r="AL99" s="96">
        <f t="shared" si="186"/>
        <v>40000</v>
      </c>
      <c r="AM99" s="96">
        <f t="shared" si="186"/>
        <v>78983.28</v>
      </c>
      <c r="AN99" s="96">
        <f t="shared" si="186"/>
        <v>379243.35000000003</v>
      </c>
      <c r="AO99" s="96">
        <f t="shared" si="186"/>
        <v>734429.65</v>
      </c>
      <c r="AP99" s="96">
        <f>SUM(AP19:AP24)</f>
        <v>374679.26</v>
      </c>
      <c r="AQ99" s="96"/>
    </row>
    <row r="100" spans="1:53" hidden="1">
      <c r="G100" s="96">
        <f t="shared" ref="G100:AO100" si="187">SUM(G27:G36)</f>
        <v>3514000</v>
      </c>
      <c r="H100" s="96">
        <f t="shared" si="187"/>
        <v>2874000</v>
      </c>
      <c r="I100" s="96">
        <f t="shared" si="187"/>
        <v>3384000</v>
      </c>
      <c r="J100" s="96">
        <f t="shared" si="187"/>
        <v>10000</v>
      </c>
      <c r="K100" s="96">
        <f t="shared" si="187"/>
        <v>2816000</v>
      </c>
      <c r="L100" s="96">
        <f t="shared" si="187"/>
        <v>0</v>
      </c>
      <c r="M100" s="96">
        <f t="shared" si="187"/>
        <v>16150</v>
      </c>
      <c r="N100" s="96">
        <f t="shared" si="187"/>
        <v>0</v>
      </c>
      <c r="O100" s="96">
        <f t="shared" si="187"/>
        <v>16150</v>
      </c>
      <c r="P100" s="96">
        <f t="shared" si="187"/>
        <v>10000</v>
      </c>
      <c r="Q100" s="96">
        <f t="shared" si="187"/>
        <v>26150</v>
      </c>
      <c r="R100" s="96">
        <f t="shared" si="187"/>
        <v>12300</v>
      </c>
      <c r="S100" s="96">
        <f t="shared" si="187"/>
        <v>22300</v>
      </c>
      <c r="T100" s="96">
        <f t="shared" si="187"/>
        <v>2803700</v>
      </c>
      <c r="U100" s="96">
        <f t="shared" si="187"/>
        <v>24450</v>
      </c>
      <c r="V100" s="96">
        <f t="shared" si="187"/>
        <v>0</v>
      </c>
      <c r="W100" s="96">
        <f t="shared" si="187"/>
        <v>0</v>
      </c>
      <c r="X100" s="96">
        <f t="shared" si="187"/>
        <v>24450</v>
      </c>
      <c r="Y100" s="96">
        <f t="shared" si="187"/>
        <v>0</v>
      </c>
      <c r="Z100" s="96">
        <f t="shared" si="187"/>
        <v>0</v>
      </c>
      <c r="AA100" s="96">
        <f t="shared" si="187"/>
        <v>24450</v>
      </c>
      <c r="AB100" s="96">
        <f t="shared" si="187"/>
        <v>20784.099999999999</v>
      </c>
      <c r="AC100" s="96">
        <f t="shared" si="187"/>
        <v>67534.100000000006</v>
      </c>
      <c r="AD100" s="96">
        <f t="shared" si="187"/>
        <v>2758465.9</v>
      </c>
      <c r="AE100" s="96">
        <f t="shared" si="187"/>
        <v>2336160</v>
      </c>
      <c r="AF100" s="96">
        <f t="shared" si="187"/>
        <v>1724250</v>
      </c>
      <c r="AG100" s="96">
        <f t="shared" si="187"/>
        <v>0</v>
      </c>
      <c r="AH100" s="96">
        <f t="shared" si="187"/>
        <v>0</v>
      </c>
      <c r="AI100" s="96">
        <f t="shared" si="187"/>
        <v>0</v>
      </c>
      <c r="AJ100" s="96">
        <f t="shared" si="187"/>
        <v>0</v>
      </c>
      <c r="AK100" s="96">
        <f t="shared" si="187"/>
        <v>80750.899999999994</v>
      </c>
      <c r="AL100" s="96">
        <f t="shared" si="187"/>
        <v>115000</v>
      </c>
      <c r="AM100" s="96">
        <f t="shared" si="187"/>
        <v>115000</v>
      </c>
      <c r="AN100" s="96">
        <f t="shared" si="187"/>
        <v>182534.1</v>
      </c>
      <c r="AO100" s="96">
        <f t="shared" si="187"/>
        <v>3303249.1</v>
      </c>
      <c r="AP100" s="96">
        <f t="shared" ref="AP100" si="188">SUM(AP27:AP36)</f>
        <v>1258999.1000000001</v>
      </c>
      <c r="AQ100" s="96"/>
    </row>
    <row r="101" spans="1:53" hidden="1">
      <c r="G101" s="96">
        <f>SUM(G53:G95)</f>
        <v>4782468.25</v>
      </c>
      <c r="H101" s="96">
        <f t="shared" ref="H101:AO101" si="189">SUM(H53:H95)</f>
        <v>2932619.5699999994</v>
      </c>
      <c r="I101" s="96">
        <f t="shared" si="189"/>
        <v>4822477.0500000007</v>
      </c>
      <c r="J101" s="96">
        <f t="shared" si="189"/>
        <v>10669689.109999999</v>
      </c>
      <c r="K101" s="96">
        <f t="shared" si="189"/>
        <v>3822719.3799999994</v>
      </c>
      <c r="L101" s="96">
        <f t="shared" si="189"/>
        <v>263339.37</v>
      </c>
      <c r="M101" s="96">
        <f t="shared" si="189"/>
        <v>553065.68999999994</v>
      </c>
      <c r="N101" s="96">
        <f t="shared" si="189"/>
        <v>159919.86000000002</v>
      </c>
      <c r="O101" s="96">
        <f t="shared" si="189"/>
        <v>976324.92</v>
      </c>
      <c r="P101" s="96">
        <f t="shared" si="189"/>
        <v>367612.02</v>
      </c>
      <c r="Q101" s="96">
        <f t="shared" si="189"/>
        <v>1343936.9400000002</v>
      </c>
      <c r="R101" s="96">
        <f t="shared" si="189"/>
        <v>630951.39</v>
      </c>
      <c r="S101" s="96">
        <f t="shared" si="189"/>
        <v>3390093.8200000003</v>
      </c>
      <c r="T101" s="96">
        <f t="shared" si="189"/>
        <v>2297026.2200000002</v>
      </c>
      <c r="U101" s="96">
        <f t="shared" si="189"/>
        <v>10</v>
      </c>
      <c r="V101" s="96">
        <f t="shared" si="189"/>
        <v>621453.26</v>
      </c>
      <c r="W101" s="96">
        <f t="shared" si="189"/>
        <v>12</v>
      </c>
      <c r="X101" s="96">
        <f t="shared" si="189"/>
        <v>621442.26</v>
      </c>
      <c r="Y101" s="96">
        <f t="shared" si="189"/>
        <v>118311.72</v>
      </c>
      <c r="Z101" s="96">
        <f t="shared" si="189"/>
        <v>0</v>
      </c>
      <c r="AA101" s="96">
        <f t="shared" si="189"/>
        <v>739753.97999999986</v>
      </c>
      <c r="AB101" s="96">
        <f t="shared" si="189"/>
        <v>55636.25</v>
      </c>
      <c r="AC101" s="96">
        <f t="shared" si="189"/>
        <v>1768791.6600000001</v>
      </c>
      <c r="AD101" s="96">
        <f t="shared" si="189"/>
        <v>3053685.3899999997</v>
      </c>
      <c r="AE101" s="96">
        <f t="shared" si="189"/>
        <v>1075749.69</v>
      </c>
      <c r="AF101" s="96">
        <f t="shared" si="189"/>
        <v>1134084.56</v>
      </c>
      <c r="AG101" s="96">
        <f t="shared" si="189"/>
        <v>23183.510000000002</v>
      </c>
      <c r="AH101" s="96">
        <f t="shared" si="189"/>
        <v>0</v>
      </c>
      <c r="AI101" s="96">
        <f t="shared" si="189"/>
        <v>0</v>
      </c>
      <c r="AJ101" s="96">
        <f t="shared" si="189"/>
        <v>23183.510000000002</v>
      </c>
      <c r="AK101" s="96">
        <f t="shared" si="189"/>
        <v>1826327.37</v>
      </c>
      <c r="AL101" s="96">
        <f t="shared" si="189"/>
        <v>93632.8</v>
      </c>
      <c r="AM101" s="96">
        <f t="shared" si="189"/>
        <v>116816.31000000001</v>
      </c>
      <c r="AN101" s="96">
        <f t="shared" si="189"/>
        <v>1885607.9700000002</v>
      </c>
      <c r="AO101" s="96">
        <f t="shared" si="189"/>
        <v>2996149.6799999997</v>
      </c>
      <c r="AP101" s="96">
        <f>SUM(AP53:AP95)</f>
        <v>2425397.7800000003</v>
      </c>
      <c r="AQ101" s="96"/>
    </row>
    <row r="102" spans="1:53" hidden="1">
      <c r="G102" s="96"/>
      <c r="H102" s="96"/>
      <c r="I102" s="96"/>
      <c r="J102" s="96"/>
      <c r="K102" s="96"/>
      <c r="L102" s="96"/>
      <c r="M102" s="96"/>
      <c r="N102" s="96"/>
      <c r="O102" s="96"/>
      <c r="P102" s="96"/>
      <c r="Q102" s="96"/>
      <c r="R102" s="96"/>
      <c r="S102" s="96"/>
      <c r="T102" s="96"/>
      <c r="U102" s="96"/>
      <c r="V102" s="96"/>
      <c r="W102" s="96"/>
      <c r="X102" s="96"/>
      <c r="Z102" s="96"/>
      <c r="AA102" s="96"/>
      <c r="AB102" s="96"/>
      <c r="AC102" s="96"/>
      <c r="AD102" s="96"/>
      <c r="AE102" s="96"/>
      <c r="AF102" s="96"/>
      <c r="AG102" s="96"/>
      <c r="AH102" s="96"/>
      <c r="AI102" s="96"/>
      <c r="AJ102" s="96"/>
      <c r="AK102" s="96"/>
      <c r="AL102" s="96"/>
      <c r="AM102" s="96"/>
      <c r="AN102" s="96"/>
      <c r="AO102" s="96"/>
      <c r="AP102" s="96"/>
      <c r="AQ102" s="96"/>
    </row>
    <row r="103" spans="1:53" s="93" customFormat="1" hidden="1">
      <c r="A103" s="158"/>
      <c r="B103" s="158"/>
      <c r="C103" s="302"/>
      <c r="D103" s="302"/>
      <c r="E103" s="159"/>
      <c r="F103" s="160"/>
      <c r="G103" s="96"/>
      <c r="H103" s="96"/>
      <c r="I103" s="96"/>
      <c r="J103" s="96"/>
      <c r="K103" s="96"/>
      <c r="L103" s="96"/>
      <c r="M103" s="96"/>
      <c r="N103" s="96"/>
      <c r="O103" s="96"/>
      <c r="P103" s="96"/>
      <c r="Q103" s="96"/>
      <c r="R103" s="96"/>
      <c r="S103" s="96"/>
      <c r="T103" s="96"/>
      <c r="U103" s="97"/>
      <c r="V103" s="97"/>
      <c r="W103" s="97"/>
      <c r="X103" s="97"/>
      <c r="Y103" s="96"/>
      <c r="Z103" s="97"/>
      <c r="AA103" s="97"/>
      <c r="AB103" s="96"/>
      <c r="AC103" s="97"/>
      <c r="AD103" s="97"/>
      <c r="AE103" s="96"/>
      <c r="AF103" s="96"/>
      <c r="AG103" s="96"/>
      <c r="AH103" s="96"/>
      <c r="AI103" s="96"/>
      <c r="AJ103" s="96"/>
      <c r="AK103" s="96"/>
      <c r="AL103" s="96"/>
      <c r="AM103" s="96"/>
      <c r="AN103" s="96"/>
      <c r="AO103" s="96"/>
      <c r="AP103" s="96"/>
      <c r="AQ103" s="96"/>
      <c r="AR103" s="158"/>
      <c r="AS103" s="310"/>
      <c r="AT103" s="352"/>
      <c r="AU103" s="352"/>
      <c r="AW103" s="352"/>
      <c r="AX103" s="352"/>
      <c r="AY103" s="352"/>
      <c r="BA103" s="352"/>
    </row>
    <row r="104" spans="1:53" hidden="1">
      <c r="G104" s="161"/>
      <c r="H104" s="162"/>
      <c r="I104" s="162"/>
      <c r="J104" s="162"/>
      <c r="K104" s="162"/>
      <c r="L104" s="162"/>
      <c r="M104" s="162"/>
      <c r="N104" s="162"/>
      <c r="O104" s="162"/>
      <c r="P104" s="162"/>
      <c r="Q104" s="162"/>
      <c r="R104" s="162"/>
      <c r="S104" s="162"/>
      <c r="T104" s="162"/>
      <c r="AB104" s="162"/>
      <c r="AE104" s="162"/>
      <c r="AF104" s="162"/>
      <c r="AG104" s="162"/>
      <c r="AH104" s="162"/>
      <c r="AI104" s="162"/>
      <c r="AJ104" s="162"/>
      <c r="AK104" s="162"/>
      <c r="AL104" s="162"/>
      <c r="AM104" s="162"/>
      <c r="AN104" s="162"/>
      <c r="AO104" s="162"/>
      <c r="AP104" s="162"/>
      <c r="AQ104" s="162"/>
    </row>
    <row r="105" spans="1:53" hidden="1">
      <c r="U105" s="96"/>
      <c r="V105" s="96"/>
      <c r="W105" s="96"/>
      <c r="X105" s="96"/>
      <c r="Z105" s="96"/>
      <c r="AA105" s="96"/>
      <c r="AC105" s="96"/>
      <c r="AD105" s="96"/>
    </row>
    <row r="106" spans="1:53" hidden="1">
      <c r="U106" s="96"/>
      <c r="V106" s="96"/>
      <c r="W106" s="96"/>
      <c r="X106" s="96"/>
      <c r="Z106" s="96"/>
      <c r="AA106" s="96"/>
      <c r="AB106" s="96"/>
      <c r="AC106" s="96"/>
      <c r="AD106" s="96"/>
      <c r="AE106" s="96"/>
      <c r="AF106" s="96"/>
      <c r="AG106" s="96"/>
      <c r="AH106" s="96"/>
      <c r="AI106" s="96"/>
      <c r="AJ106" s="96"/>
      <c r="AK106" s="96"/>
      <c r="AL106" s="96"/>
      <c r="AM106" s="96"/>
      <c r="AN106" s="96"/>
      <c r="AO106" s="96"/>
      <c r="AP106" s="96"/>
      <c r="AQ106" s="96"/>
    </row>
    <row r="107" spans="1:53" hidden="1">
      <c r="U107" s="96"/>
      <c r="V107" s="96"/>
      <c r="W107" s="96"/>
      <c r="X107" s="96"/>
      <c r="Z107" s="96"/>
      <c r="AA107" s="96"/>
      <c r="AC107" s="96"/>
      <c r="AD107" s="96"/>
    </row>
    <row r="108" spans="1:53">
      <c r="G108" s="96"/>
      <c r="H108" s="96"/>
      <c r="I108" s="96"/>
      <c r="J108" s="96"/>
      <c r="K108" s="96"/>
      <c r="L108" s="96"/>
      <c r="M108" s="96"/>
      <c r="N108" s="96"/>
      <c r="O108" s="96"/>
      <c r="P108" s="96"/>
      <c r="Q108" s="96"/>
      <c r="R108" s="96"/>
      <c r="S108" s="96"/>
      <c r="T108" s="96"/>
      <c r="U108" s="96"/>
      <c r="V108" s="96"/>
      <c r="W108" s="96"/>
      <c r="X108" s="96"/>
      <c r="Z108" s="96"/>
      <c r="AA108" s="96"/>
      <c r="AB108" s="96"/>
      <c r="AC108" s="96"/>
      <c r="AD108" s="96"/>
      <c r="AE108" s="96"/>
      <c r="AF108" s="96"/>
      <c r="AG108" s="96"/>
      <c r="AH108" s="96"/>
      <c r="AI108" s="96"/>
      <c r="AJ108" s="96"/>
      <c r="AK108" s="96"/>
      <c r="AL108" s="96"/>
      <c r="AM108" s="96"/>
      <c r="AN108" s="96"/>
      <c r="AO108" s="96"/>
      <c r="AP108" s="96"/>
      <c r="AQ108" s="96"/>
    </row>
    <row r="109" spans="1:53">
      <c r="G109" s="96"/>
      <c r="H109" s="96"/>
      <c r="I109" s="96"/>
      <c r="J109" s="96"/>
      <c r="K109" s="96"/>
      <c r="L109" s="96"/>
      <c r="M109" s="96"/>
      <c r="N109" s="96"/>
      <c r="O109" s="96"/>
      <c r="P109" s="96"/>
      <c r="Q109" s="96"/>
      <c r="R109" s="96"/>
      <c r="S109" s="96"/>
      <c r="T109" s="96"/>
      <c r="U109" s="96"/>
      <c r="V109" s="96"/>
      <c r="W109" s="96"/>
      <c r="X109" s="96"/>
      <c r="Z109" s="96"/>
      <c r="AA109" s="96"/>
      <c r="AB109" s="96"/>
      <c r="AC109" s="96"/>
      <c r="AD109" s="96"/>
      <c r="AE109" s="96"/>
      <c r="AF109" s="96"/>
      <c r="AG109" s="96"/>
      <c r="AH109" s="96"/>
      <c r="AI109" s="96"/>
      <c r="AJ109" s="96"/>
      <c r="AK109" s="96"/>
      <c r="AL109" s="96"/>
      <c r="AM109" s="96"/>
      <c r="AN109" s="96"/>
      <c r="AO109" s="96"/>
      <c r="AP109" s="96"/>
      <c r="AQ109" s="96"/>
    </row>
    <row r="110" spans="1:53">
      <c r="A110" s="15"/>
      <c r="B110" s="15"/>
      <c r="C110" s="15"/>
      <c r="D110" s="15"/>
      <c r="E110" s="15"/>
      <c r="F110" s="15"/>
      <c r="G110" s="96"/>
      <c r="H110" s="96"/>
      <c r="I110" s="96"/>
      <c r="J110" s="96"/>
      <c r="K110" s="96"/>
      <c r="L110" s="96"/>
      <c r="M110" s="96"/>
      <c r="N110" s="96"/>
      <c r="O110" s="96"/>
      <c r="P110" s="96"/>
      <c r="Q110" s="96"/>
      <c r="R110" s="96"/>
      <c r="S110" s="96"/>
      <c r="T110" s="96"/>
      <c r="AB110" s="96"/>
      <c r="AE110" s="96"/>
      <c r="AF110" s="96"/>
      <c r="AG110" s="96"/>
      <c r="AH110" s="96"/>
      <c r="AI110" s="96"/>
      <c r="AJ110" s="96"/>
      <c r="AK110" s="96"/>
      <c r="AL110" s="96"/>
      <c r="AM110" s="96"/>
      <c r="AN110" s="96"/>
      <c r="AO110" s="96"/>
      <c r="AP110" s="96"/>
      <c r="AQ110" s="96"/>
      <c r="AR110" s="15"/>
      <c r="AS110" s="15"/>
      <c r="AT110" s="15"/>
      <c r="AU110" s="15"/>
      <c r="AW110" s="15"/>
      <c r="AX110" s="15"/>
      <c r="AY110" s="15"/>
      <c r="BA110" s="15"/>
    </row>
    <row r="111" spans="1:53">
      <c r="A111" s="15"/>
      <c r="B111" s="15"/>
      <c r="C111" s="15"/>
      <c r="D111" s="15"/>
      <c r="E111" s="15"/>
      <c r="F111" s="15"/>
      <c r="G111" s="96"/>
      <c r="H111" s="96"/>
      <c r="I111" s="96"/>
      <c r="J111" s="96"/>
      <c r="K111" s="96"/>
      <c r="L111" s="96"/>
      <c r="M111" s="96"/>
      <c r="N111" s="96"/>
      <c r="O111" s="96"/>
      <c r="P111" s="96"/>
      <c r="Q111" s="96"/>
      <c r="R111" s="96"/>
      <c r="S111" s="96"/>
      <c r="T111" s="96"/>
      <c r="AB111" s="96"/>
      <c r="AE111" s="96"/>
      <c r="AF111" s="96"/>
      <c r="AG111" s="96"/>
      <c r="AH111" s="96"/>
      <c r="AI111" s="96"/>
      <c r="AJ111" s="96"/>
      <c r="AK111" s="96"/>
      <c r="AL111" s="96"/>
      <c r="AM111" s="96"/>
      <c r="AN111" s="96"/>
      <c r="AO111" s="96"/>
      <c r="AP111" s="96"/>
      <c r="AQ111" s="96"/>
      <c r="AR111" s="15"/>
      <c r="AS111" s="15"/>
      <c r="AT111" s="15"/>
      <c r="AU111" s="15"/>
      <c r="AW111" s="15"/>
      <c r="AX111" s="15"/>
      <c r="AY111" s="15"/>
      <c r="BA111" s="15"/>
    </row>
    <row r="112" spans="1:53">
      <c r="A112" s="15"/>
      <c r="B112" s="15"/>
      <c r="C112" s="15"/>
      <c r="D112" s="15"/>
      <c r="E112" s="15"/>
      <c r="F112" s="15"/>
      <c r="G112" s="96"/>
      <c r="H112" s="96"/>
      <c r="I112" s="96"/>
      <c r="J112" s="96"/>
      <c r="K112" s="96"/>
      <c r="L112" s="96"/>
      <c r="M112" s="96"/>
      <c r="N112" s="96"/>
      <c r="O112" s="96"/>
      <c r="P112" s="96"/>
      <c r="Q112" s="96"/>
      <c r="R112" s="96"/>
      <c r="S112" s="96"/>
      <c r="T112" s="96"/>
      <c r="AB112" s="96"/>
      <c r="AE112" s="96"/>
      <c r="AF112" s="96"/>
      <c r="AG112" s="96"/>
      <c r="AH112" s="96"/>
      <c r="AI112" s="96"/>
      <c r="AJ112" s="96"/>
      <c r="AK112" s="96"/>
      <c r="AL112" s="96"/>
      <c r="AM112" s="96"/>
      <c r="AN112" s="96"/>
      <c r="AO112" s="96"/>
      <c r="AP112" s="96"/>
      <c r="AQ112" s="96"/>
      <c r="AR112" s="15"/>
      <c r="AS112" s="15"/>
      <c r="AT112" s="15"/>
      <c r="AU112" s="15"/>
      <c r="AW112" s="15"/>
      <c r="AX112" s="15"/>
      <c r="AY112" s="15"/>
      <c r="BA112" s="15"/>
    </row>
  </sheetData>
  <autoFilter ref="A4:AS100"/>
  <mergeCells count="1">
    <mergeCell ref="A1:AR2"/>
  </mergeCells>
  <printOptions horizontalCentered="1"/>
  <pageMargins left="0.11811023622047245" right="0.11811023622047245" top="0.82677165354330717" bottom="0.43307086614173229" header="0.27559055118110237" footer="0.19685039370078741"/>
  <pageSetup paperSize="9" scale="77"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2" manualBreakCount="2">
    <brk id="11" max="29" man="1"/>
    <brk id="22" max="2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workbookViewId="0">
      <selection activeCell="AB6" sqref="AB6"/>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7" hidden="1" customWidth="1"/>
    <col min="11" max="11" width="11.7109375" style="140" hidden="1" customWidth="1"/>
    <col min="12" max="12" width="11.28515625" style="140" hidden="1" customWidth="1"/>
    <col min="13" max="13" width="13.5703125" style="140" hidden="1" customWidth="1"/>
    <col min="14" max="14" width="14.5703125" style="140" hidden="1" customWidth="1"/>
    <col min="15" max="15" width="14.140625" style="140" hidden="1" customWidth="1"/>
    <col min="16" max="16" width="15" style="140"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4.25">
      <c r="A1" s="542" t="s">
        <v>73</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row>
    <row r="2" spans="1:30" ht="14.25">
      <c r="A2" s="542" t="s">
        <v>670</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row>
    <row r="3" spans="1:30" ht="6.75" customHeight="1" thickBot="1">
      <c r="H3" s="543"/>
      <c r="I3" s="543"/>
    </row>
    <row r="4" spans="1:30" s="71" customFormat="1" ht="47.25" customHeight="1" thickBot="1">
      <c r="A4" s="114" t="s">
        <v>0</v>
      </c>
      <c r="B4" s="70" t="s">
        <v>74</v>
      </c>
      <c r="C4" s="61"/>
      <c r="D4" s="61"/>
      <c r="E4" s="62"/>
      <c r="F4" s="55" t="s">
        <v>75</v>
      </c>
      <c r="G4" s="55" t="s">
        <v>76</v>
      </c>
      <c r="H4" s="55" t="s">
        <v>77</v>
      </c>
      <c r="I4" s="55" t="s">
        <v>204</v>
      </c>
      <c r="J4" s="141" t="s">
        <v>205</v>
      </c>
      <c r="K4" s="141" t="s">
        <v>180</v>
      </c>
      <c r="L4" s="141" t="s">
        <v>158</v>
      </c>
      <c r="M4" s="141" t="s">
        <v>159</v>
      </c>
      <c r="N4" s="141" t="s">
        <v>160</v>
      </c>
      <c r="O4" s="141" t="s">
        <v>181</v>
      </c>
      <c r="P4" s="141" t="s">
        <v>172</v>
      </c>
      <c r="Q4" s="55" t="s">
        <v>215</v>
      </c>
      <c r="R4" s="55" t="s">
        <v>244</v>
      </c>
      <c r="S4" s="55" t="s">
        <v>216</v>
      </c>
      <c r="T4" s="55" t="s">
        <v>321</v>
      </c>
      <c r="U4" s="55" t="s">
        <v>158</v>
      </c>
      <c r="V4" s="55" t="s">
        <v>322</v>
      </c>
      <c r="W4" s="55" t="s">
        <v>160</v>
      </c>
      <c r="X4" s="55" t="s">
        <v>323</v>
      </c>
      <c r="Y4" s="55" t="s">
        <v>377</v>
      </c>
      <c r="Z4" s="55" t="s">
        <v>290</v>
      </c>
      <c r="AA4" s="55" t="s">
        <v>591</v>
      </c>
      <c r="AB4" s="55" t="s">
        <v>699</v>
      </c>
      <c r="AC4" s="55" t="s">
        <v>585</v>
      </c>
      <c r="AD4" s="55" t="s">
        <v>3</v>
      </c>
    </row>
    <row r="5" spans="1:30" s="71" customFormat="1" ht="15.75" customHeight="1" thickBot="1">
      <c r="A5" s="63" t="s">
        <v>86</v>
      </c>
      <c r="B5" s="50" t="s">
        <v>87</v>
      </c>
      <c r="C5" s="64"/>
      <c r="D5" s="64"/>
      <c r="E5" s="65"/>
      <c r="F5" s="50" t="s">
        <v>78</v>
      </c>
      <c r="G5" s="50" t="s">
        <v>83</v>
      </c>
      <c r="H5" s="50" t="s">
        <v>88</v>
      </c>
      <c r="I5" s="50" t="s">
        <v>79</v>
      </c>
      <c r="J5" s="142" t="s">
        <v>206</v>
      </c>
      <c r="K5" s="142" t="s">
        <v>80</v>
      </c>
      <c r="L5" s="142" t="s">
        <v>81</v>
      </c>
      <c r="M5" s="142" t="s">
        <v>82</v>
      </c>
      <c r="N5" s="142" t="s">
        <v>208</v>
      </c>
      <c r="O5" s="142" t="s">
        <v>93</v>
      </c>
      <c r="P5" s="142" t="s">
        <v>210</v>
      </c>
      <c r="Q5" s="50" t="s">
        <v>210</v>
      </c>
      <c r="R5" s="50" t="s">
        <v>248</v>
      </c>
      <c r="S5" s="50" t="s">
        <v>249</v>
      </c>
      <c r="T5" s="50" t="s">
        <v>80</v>
      </c>
      <c r="U5" s="50" t="s">
        <v>81</v>
      </c>
      <c r="V5" s="50" t="s">
        <v>82</v>
      </c>
      <c r="W5" s="50" t="s">
        <v>208</v>
      </c>
      <c r="X5" s="50" t="s">
        <v>93</v>
      </c>
      <c r="Y5" s="50"/>
      <c r="Z5" s="50" t="s">
        <v>324</v>
      </c>
      <c r="AA5" s="50" t="s">
        <v>248</v>
      </c>
      <c r="AB5" s="50" t="s">
        <v>249</v>
      </c>
      <c r="AC5" s="50" t="s">
        <v>80</v>
      </c>
      <c r="AD5" s="50" t="s">
        <v>81</v>
      </c>
    </row>
    <row r="6" spans="1:30" s="71" customFormat="1" ht="39" customHeight="1">
      <c r="A6" s="66">
        <v>1</v>
      </c>
      <c r="B6" s="544" t="s">
        <v>89</v>
      </c>
      <c r="C6" s="544"/>
      <c r="D6" s="544"/>
      <c r="E6" s="544"/>
      <c r="F6" s="74">
        <f>ΠΙΝ1_ΑΔΙΑΘ.ΥΠΟΛΟΙΠΑ!G96</f>
        <v>9885791.3499999996</v>
      </c>
      <c r="G6" s="74">
        <f>ΠΙΝ1_ΑΔΙΑΘ.ΥΠΟΛΟΙΠΑ!H96</f>
        <v>6280082.5399999991</v>
      </c>
      <c r="H6" s="74">
        <f>ΠΙΝ1_ΑΔΙΑΘ.ΥΠΟΛΟΙΠΑ!I96</f>
        <v>9685800.1500000004</v>
      </c>
      <c r="I6" s="74" t="e">
        <f>[1]ΠΙΝ1_ΑΔΙΑΘ.ΥΠΟΛΟΙΠΑ!H101</f>
        <v>#REF!</v>
      </c>
      <c r="J6" s="143" t="e">
        <f>[1]ΠΙΝ1_ΑΔΙΑΘ.ΥΠΟΛΟΙΠΑ!I101</f>
        <v>#REF!</v>
      </c>
      <c r="K6" s="143" t="e">
        <f>[1]ΠΙΝ1_ΑΔΙΑΘ.ΥΠΟΛΟΙΠΑ!J101</f>
        <v>#REF!</v>
      </c>
      <c r="L6" s="143" t="e">
        <f>[1]ΠΙΝ1_ΑΔΙΑΘ.ΥΠΟΛΟΙΠΑ!K101</f>
        <v>#REF!</v>
      </c>
      <c r="M6" s="143" t="e">
        <f>[1]ΠΙΝ1_ΑΔΙΑΘ.ΥΠΟΛΟΙΠΑ!L101</f>
        <v>#REF!</v>
      </c>
      <c r="N6" s="143" t="e">
        <f>[1]ΠΙΝ1_ΑΔΙΑΘ.ΥΠΟΛΟΙΠΑ!M101</f>
        <v>#REF!</v>
      </c>
      <c r="O6" s="143" t="e">
        <f>[1]ΠΙΝ1_ΑΔΙΑΘ.ΥΠΟΛΟΙΠΑ!N101</f>
        <v>#REF!</v>
      </c>
      <c r="P6" s="143" t="e">
        <f>[1]ΠΙΝ1_ΑΔΙΑΘ.ΥΠΟΛΟΙΠΑ!O101</f>
        <v>#REF!</v>
      </c>
      <c r="Q6" s="74" t="e">
        <f>[1]ΠΙΝ1_ΑΔΙΑΘ.ΥΠΟΛΟΙΠΑ!P101</f>
        <v>#REF!</v>
      </c>
      <c r="R6" s="74" t="e">
        <f>[1]ΠΙΝ1_ΑΔΙΑΘ.ΥΠΟΛΟΙΠΑ!Q101</f>
        <v>#REF!</v>
      </c>
      <c r="S6" s="74" t="e">
        <f>H6-R6</f>
        <v>#REF!</v>
      </c>
      <c r="T6" s="128" t="e">
        <f>[1]ΠΙΝ1_ΑΔΙΑΘ.ΥΠΟΛΟΙΠΑ!S101</f>
        <v>#REF!</v>
      </c>
      <c r="U6" s="128" t="e">
        <f>[1]ΠΙΝ1_ΑΔΙΑΘ.ΥΠΟΛΟΙΠΑ!T101</f>
        <v>#REF!</v>
      </c>
      <c r="V6" s="128" t="e">
        <f>[1]ΠΙΝ1_ΑΔΙΑΘ.ΥΠΟΛΟΙΠΑ!U101</f>
        <v>#REF!</v>
      </c>
      <c r="W6" s="74" t="e">
        <f>T6+U6+V6</f>
        <v>#REF!</v>
      </c>
      <c r="X6" s="128" t="e">
        <f>[1]ΠΙΝ1_ΑΔΙΑΘ.ΥΠΟΛΟΙΠΑ!W101</f>
        <v>#REF!</v>
      </c>
      <c r="Y6" s="128" t="e">
        <f>[1]ΠΙΝ1_ΑΔΙΑΘ.ΥΠΟΛΟΙΠΑ!X101</f>
        <v>#REF!</v>
      </c>
      <c r="Z6" s="74" t="e">
        <f>W6+X6</f>
        <v>#REF!</v>
      </c>
      <c r="AA6" s="74">
        <v>2477385.42</v>
      </c>
      <c r="AB6" s="74">
        <f>H6-AA6</f>
        <v>7208414.7300000004</v>
      </c>
      <c r="AC6" s="128">
        <f>ΠΙΝ1_ΑΔΙΑΘ.ΥΠΟΛΟΙΠΑ!AP96</f>
        <v>4400076.1400000006</v>
      </c>
      <c r="AD6" s="75" t="s">
        <v>211</v>
      </c>
    </row>
    <row r="7" spans="1:30" s="71" customFormat="1" ht="39" customHeight="1">
      <c r="A7" s="451">
        <v>2</v>
      </c>
      <c r="B7" s="545" t="s">
        <v>671</v>
      </c>
      <c r="C7" s="545"/>
      <c r="D7" s="545"/>
      <c r="E7" s="545"/>
      <c r="F7" s="452">
        <f>'ΠΙΝ 2 ΚΑΠ ΟΔ. ΔΙΚΤΥΟ &amp; ΕΠΕΝΔ'!E7</f>
        <v>867359.99</v>
      </c>
      <c r="G7" s="452">
        <f>'ΠΙΝ 2 ΚΑΠ ΟΔ. ΔΙΚΤΥΟ &amp; ΕΠΕΝΔ'!F7</f>
        <v>0</v>
      </c>
      <c r="H7" s="452">
        <f>'ΠΙΝ 2 ΚΑΠ ΟΔ. ΔΙΚΤΥΟ &amp; ΕΠΕΝΔ'!G7</f>
        <v>867359.99</v>
      </c>
      <c r="I7" s="452" t="e">
        <f>[1]ΠΙΝ1_ΑΔΙΑΘ.ΥΠΟΛΟΙΠΑ!H102</f>
        <v>#REF!</v>
      </c>
      <c r="J7" s="453" t="e">
        <f>[1]ΠΙΝ1_ΑΔΙΑΘ.ΥΠΟΛΟΙΠΑ!I102</f>
        <v>#REF!</v>
      </c>
      <c r="K7" s="453" t="e">
        <f>[1]ΠΙΝ1_ΑΔΙΑΘ.ΥΠΟΛΟΙΠΑ!J102</f>
        <v>#REF!</v>
      </c>
      <c r="L7" s="453" t="e">
        <f>[1]ΠΙΝ1_ΑΔΙΑΘ.ΥΠΟΛΟΙΠΑ!K102</f>
        <v>#REF!</v>
      </c>
      <c r="M7" s="453" t="e">
        <f>[1]ΠΙΝ1_ΑΔΙΑΘ.ΥΠΟΛΟΙΠΑ!L102</f>
        <v>#REF!</v>
      </c>
      <c r="N7" s="453" t="e">
        <f>[1]ΠΙΝ1_ΑΔΙΑΘ.ΥΠΟΛΟΙΠΑ!M102</f>
        <v>#REF!</v>
      </c>
      <c r="O7" s="453" t="e">
        <f>[1]ΠΙΝ1_ΑΔΙΑΘ.ΥΠΟΛΟΙΠΑ!N102</f>
        <v>#REF!</v>
      </c>
      <c r="P7" s="453" t="e">
        <f>[1]ΠΙΝ1_ΑΔΙΑΘ.ΥΠΟΛΟΙΠΑ!O102</f>
        <v>#REF!</v>
      </c>
      <c r="Q7" s="452" t="e">
        <f>[1]ΠΙΝ1_ΑΔΙΑΘ.ΥΠΟΛΟΙΠΑ!P102</f>
        <v>#REF!</v>
      </c>
      <c r="R7" s="452">
        <f>[1]ΠΙΝ1_ΑΔΙΑΘ.ΥΠΟΛΟΙΠΑ!Q102</f>
        <v>2886320.52</v>
      </c>
      <c r="S7" s="452">
        <f>H7-R7</f>
        <v>-2018960.53</v>
      </c>
      <c r="T7" s="454">
        <f>[1]ΠΙΝ1_ΑΔΙΑΘ.ΥΠΟΛΟΙΠΑ!S102</f>
        <v>161044.63</v>
      </c>
      <c r="U7" s="454">
        <f>[1]ΠΙΝ1_ΑΔΙΑΘ.ΥΠΟΛΟΙΠΑ!T102</f>
        <v>310721.13</v>
      </c>
      <c r="V7" s="454">
        <f>[1]ΠΙΝ1_ΑΔΙΑΘ.ΥΠΟΛΟΙΠΑ!U102</f>
        <v>0</v>
      </c>
      <c r="W7" s="452">
        <f>T7+U7+V7</f>
        <v>471765.76000000001</v>
      </c>
      <c r="X7" s="454">
        <f>[1]ΠΙΝ1_ΑΔΙΑΘ.ΥΠΟΛΟΙΠΑ!W102</f>
        <v>354034.3</v>
      </c>
      <c r="Y7" s="454">
        <f>[1]ΠΙΝ1_ΑΔΙΑΘ.ΥΠΟΛΟΙΠΑ!X102</f>
        <v>73812.789999999994</v>
      </c>
      <c r="Z7" s="452">
        <f>W7+X7</f>
        <v>825800.06</v>
      </c>
      <c r="AA7" s="452">
        <f>'ΠΙΝ 2 ΚΑΠ ΟΔ. ΔΙΚΤΥΟ &amp; ΕΠΕΝΔ'!AA7</f>
        <v>0</v>
      </c>
      <c r="AB7" s="51">
        <f t="shared" ref="AB7:AB8" si="0">H7-AA7</f>
        <v>867359.99</v>
      </c>
      <c r="AC7" s="454">
        <f>'ΠΙΝ 2 ΚΑΠ ΟΔ. ΔΙΚΤΥΟ &amp; ΕΠΕΝΔ'!AE7</f>
        <v>867359.99</v>
      </c>
      <c r="AD7" s="76" t="s">
        <v>672</v>
      </c>
    </row>
    <row r="8" spans="1:30" s="71" customFormat="1" ht="50.25" customHeight="1">
      <c r="A8" s="67">
        <v>3</v>
      </c>
      <c r="B8" s="127" t="s">
        <v>207</v>
      </c>
      <c r="C8" s="52"/>
      <c r="D8" s="52"/>
      <c r="E8" s="52"/>
      <c r="F8" s="51">
        <f>'ΠΙΝ 3 ΣΑΕΠ_067 &amp; 0672'!E12</f>
        <v>5138328</v>
      </c>
      <c r="G8" s="51">
        <f>'ΠΙΝ 3 ΣΑΕΠ_067 &amp; 0672'!F12</f>
        <v>4836328</v>
      </c>
      <c r="H8" s="51">
        <f>'ΠΙΝ 3 ΣΑΕΠ_067 &amp; 0672'!G12</f>
        <v>5138328</v>
      </c>
      <c r="I8" s="51" t="e">
        <f>#REF!</f>
        <v>#REF!</v>
      </c>
      <c r="J8" s="144" t="e">
        <f>#REF!</f>
        <v>#REF!</v>
      </c>
      <c r="K8" s="144" t="e">
        <f>#REF!</f>
        <v>#REF!</v>
      </c>
      <c r="L8" s="144" t="e">
        <f>#REF!</f>
        <v>#REF!</v>
      </c>
      <c r="M8" s="144" t="e">
        <f>#REF!</f>
        <v>#REF!</v>
      </c>
      <c r="N8" s="144" t="e">
        <f>#REF!</f>
        <v>#REF!</v>
      </c>
      <c r="O8" s="144" t="e">
        <f>#REF!</f>
        <v>#REF!</v>
      </c>
      <c r="P8" s="144" t="e">
        <f>#REF!</f>
        <v>#REF!</v>
      </c>
      <c r="Q8" s="51" t="e">
        <f>#REF!</f>
        <v>#REF!</v>
      </c>
      <c r="R8" s="51">
        <f>'[1]ΠΙΝ 2 ΣΑΕΠ_067 &amp; 0672'!Q40</f>
        <v>3139514.4800000004</v>
      </c>
      <c r="S8" s="51">
        <f t="shared" ref="S8" si="1">H8-R8</f>
        <v>1998813.5199999996</v>
      </c>
      <c r="T8" s="51">
        <f>'[1]ΠΙΝ 2 ΣΑΕΠ_067 &amp; 0672'!S40</f>
        <v>150822.72</v>
      </c>
      <c r="U8" s="51">
        <f>'[1]ΠΙΝ 2 ΣΑΕΠ_067 &amp; 0672'!T40</f>
        <v>217472.2</v>
      </c>
      <c r="V8" s="51">
        <f>'[1]ΠΙΝ 2 ΣΑΕΠ_067 &amp; 0672'!U40</f>
        <v>0</v>
      </c>
      <c r="W8" s="51">
        <f t="shared" ref="W8" si="2">T8+U8+V8</f>
        <v>368294.92000000004</v>
      </c>
      <c r="X8" s="51">
        <f>'[1]ΠΙΝ 2 ΣΑΕΠ_067 &amp; 0672'!W40</f>
        <v>377454</v>
      </c>
      <c r="Y8" s="51">
        <f>'[1]ΠΙΝ 2 ΣΑΕΠ_067 &amp; 0672'!X40</f>
        <v>746854.55</v>
      </c>
      <c r="Z8" s="51">
        <f t="shared" ref="Z8" si="3">W8+X8</f>
        <v>745748.92</v>
      </c>
      <c r="AA8" s="51">
        <f>'ΠΙΝ 3 ΣΑΕΠ_067 &amp; 0672'!AI12</f>
        <v>1439156.2600000002</v>
      </c>
      <c r="AB8" s="452">
        <f t="shared" si="0"/>
        <v>3699171.7399999998</v>
      </c>
      <c r="AC8" s="51">
        <f>'ΠΙΝ 3 ΣΑΕΠ_067 &amp; 0672'!AN12</f>
        <v>51752.11</v>
      </c>
      <c r="AD8" s="76" t="s">
        <v>212</v>
      </c>
    </row>
    <row r="9" spans="1:30" s="71" customFormat="1" ht="15.75" customHeight="1" thickBot="1">
      <c r="A9" s="538" t="s">
        <v>90</v>
      </c>
      <c r="B9" s="539"/>
      <c r="C9" s="68"/>
      <c r="D9" s="68"/>
      <c r="E9" s="68"/>
      <c r="F9" s="69">
        <f>SUM(F6:F8)</f>
        <v>15891479.34</v>
      </c>
      <c r="G9" s="69">
        <f t="shared" ref="G9:AC9" si="4">SUM(G6:G8)</f>
        <v>11116410.539999999</v>
      </c>
      <c r="H9" s="69">
        <f t="shared" si="4"/>
        <v>15691488.140000001</v>
      </c>
      <c r="I9" s="69" t="e">
        <f t="shared" si="4"/>
        <v>#REF!</v>
      </c>
      <c r="J9" s="69" t="e">
        <f t="shared" si="4"/>
        <v>#REF!</v>
      </c>
      <c r="K9" s="69" t="e">
        <f t="shared" si="4"/>
        <v>#REF!</v>
      </c>
      <c r="L9" s="69" t="e">
        <f t="shared" si="4"/>
        <v>#REF!</v>
      </c>
      <c r="M9" s="69" t="e">
        <f t="shared" si="4"/>
        <v>#REF!</v>
      </c>
      <c r="N9" s="69" t="e">
        <f t="shared" si="4"/>
        <v>#REF!</v>
      </c>
      <c r="O9" s="69" t="e">
        <f t="shared" si="4"/>
        <v>#REF!</v>
      </c>
      <c r="P9" s="69" t="e">
        <f t="shared" si="4"/>
        <v>#REF!</v>
      </c>
      <c r="Q9" s="69" t="e">
        <f t="shared" si="4"/>
        <v>#REF!</v>
      </c>
      <c r="R9" s="69" t="e">
        <f t="shared" si="4"/>
        <v>#REF!</v>
      </c>
      <c r="S9" s="69" t="e">
        <f t="shared" si="4"/>
        <v>#REF!</v>
      </c>
      <c r="T9" s="69" t="e">
        <f t="shared" si="4"/>
        <v>#REF!</v>
      </c>
      <c r="U9" s="69" t="e">
        <f t="shared" si="4"/>
        <v>#REF!</v>
      </c>
      <c r="V9" s="69" t="e">
        <f t="shared" si="4"/>
        <v>#REF!</v>
      </c>
      <c r="W9" s="69" t="e">
        <f t="shared" si="4"/>
        <v>#REF!</v>
      </c>
      <c r="X9" s="69" t="e">
        <f t="shared" si="4"/>
        <v>#REF!</v>
      </c>
      <c r="Y9" s="69" t="e">
        <f t="shared" si="4"/>
        <v>#REF!</v>
      </c>
      <c r="Z9" s="69" t="e">
        <f t="shared" si="4"/>
        <v>#REF!</v>
      </c>
      <c r="AA9" s="69">
        <f t="shared" si="4"/>
        <v>3916541.68</v>
      </c>
      <c r="AB9" s="69">
        <f t="shared" si="4"/>
        <v>11774946.460000001</v>
      </c>
      <c r="AC9" s="69">
        <f t="shared" si="4"/>
        <v>5319188.2400000012</v>
      </c>
      <c r="AD9" s="77"/>
    </row>
    <row r="10" spans="1:30" s="71" customFormat="1" ht="11.25" thickBot="1">
      <c r="A10" s="53"/>
      <c r="B10" s="53"/>
      <c r="C10" s="53"/>
      <c r="D10" s="53"/>
      <c r="E10" s="53"/>
      <c r="F10" s="53"/>
      <c r="G10" s="53"/>
      <c r="H10" s="53"/>
      <c r="I10" s="53"/>
      <c r="J10" s="145"/>
      <c r="K10" s="145"/>
      <c r="L10" s="146"/>
      <c r="M10" s="146"/>
      <c r="N10" s="146"/>
      <c r="O10" s="146"/>
      <c r="P10" s="146"/>
      <c r="Q10" s="72"/>
      <c r="R10" s="72"/>
      <c r="S10" s="72"/>
      <c r="T10" s="72"/>
      <c r="U10" s="72"/>
      <c r="V10" s="72"/>
      <c r="W10" s="72"/>
      <c r="X10" s="72"/>
      <c r="Y10" s="72"/>
      <c r="Z10" s="72"/>
      <c r="AA10" s="72"/>
      <c r="AB10" s="72"/>
      <c r="AC10" s="72"/>
      <c r="AD10" s="72"/>
    </row>
    <row r="11" spans="1:30" s="71" customFormat="1" ht="64.5" customHeight="1">
      <c r="A11" s="54">
        <v>4</v>
      </c>
      <c r="B11" s="449" t="s">
        <v>91</v>
      </c>
      <c r="C11" s="73"/>
      <c r="D11" s="73"/>
      <c r="E11" s="73"/>
      <c r="F11" s="74">
        <f>'ΠΙΝ4 ΥΠΟΛΟΓΟΣ ΠΤΑ'!F174</f>
        <v>68258264.930000007</v>
      </c>
      <c r="G11" s="74">
        <f>'ΠΙΝ4 ΥΠΟΛΟΓΟΣ ΠΤΑ'!G174</f>
        <v>17525345.709999997</v>
      </c>
      <c r="H11" s="74">
        <f>F11</f>
        <v>68258264.930000007</v>
      </c>
      <c r="I11" s="74" t="e">
        <f>'[1]ΠΙΝ 4 ΥΠΟΛΟΓΟΣ ΠΤΑ'!I95</f>
        <v>#REF!</v>
      </c>
      <c r="J11" s="74" t="e">
        <f>'[1]ΠΙΝ 4 ΥΠΟΛΟΓΟΣ ΠΤΑ'!J95</f>
        <v>#REF!</v>
      </c>
      <c r="K11" s="74" t="e">
        <f>'[1]ΠΙΝ 4 ΥΠΟΛΟΓΟΣ ΠΤΑ'!K95</f>
        <v>#REF!</v>
      </c>
      <c r="L11" s="74" t="e">
        <f>'[1]ΠΙΝ 4 ΥΠΟΛΟΓΟΣ ΠΤΑ'!L95</f>
        <v>#REF!</v>
      </c>
      <c r="M11" s="74" t="e">
        <f>'[1]ΠΙΝ 4 ΥΠΟΛΟΓΟΣ ΠΤΑ'!M95</f>
        <v>#REF!</v>
      </c>
      <c r="N11" s="74" t="e">
        <f>'[1]ΠΙΝ 4 ΥΠΟΛΟΓΟΣ ΠΤΑ'!N95</f>
        <v>#REF!</v>
      </c>
      <c r="O11" s="74" t="e">
        <f>'[1]ΠΙΝ 4 ΥΠΟΛΟΓΟΣ ΠΤΑ'!O95</f>
        <v>#REF!</v>
      </c>
      <c r="P11" s="74" t="e">
        <f>'[1]ΠΙΝ 4 ΥΠΟΛΟΓΟΣ ΠΤΑ'!P95</f>
        <v>#REF!</v>
      </c>
      <c r="Q11" s="74" t="e">
        <f>'[1]ΠΙΝ 4 ΥΠΟΛΟΓΟΣ ΠΤΑ'!Q95</f>
        <v>#REF!</v>
      </c>
      <c r="R11" s="74" t="e">
        <f>'[1]ΠΙΝ 4 ΥΠΟΛΟΓΟΣ ΠΤΑ'!Q95</f>
        <v>#REF!</v>
      </c>
      <c r="S11" s="74" t="e">
        <f>H11-R11</f>
        <v>#REF!</v>
      </c>
      <c r="T11" s="74" t="e">
        <f>'[1]ΠΙΝ 4 ΥΠΟΛΟΓΟΣ ΠΤΑ'!S95</f>
        <v>#REF!</v>
      </c>
      <c r="U11" s="74" t="e">
        <f>'[1]ΠΙΝ 4 ΥΠΟΛΟΓΟΣ ΠΤΑ'!T95</f>
        <v>#REF!</v>
      </c>
      <c r="V11" s="74" t="e">
        <f>'[1]ΠΙΝ 4 ΥΠΟΛΟΓΟΣ ΠΤΑ'!U95</f>
        <v>#REF!</v>
      </c>
      <c r="W11" s="74" t="e">
        <f t="shared" ref="W11" si="5">T11+U11+V11</f>
        <v>#REF!</v>
      </c>
      <c r="X11" s="74" t="e">
        <f>'[1]ΠΙΝ 4 ΥΠΟΛΟΓΟΣ ΠΤΑ'!W95</f>
        <v>#REF!</v>
      </c>
      <c r="Y11" s="74" t="e">
        <f>'[1]ΠΙΝ 4 ΥΠΟΛΟΓΟΣ ΠΤΑ'!X95</f>
        <v>#REF!</v>
      </c>
      <c r="Z11" s="74" t="e">
        <f t="shared" ref="Z11" si="6">W11+X11</f>
        <v>#REF!</v>
      </c>
      <c r="AA11" s="74">
        <f>'ΠΙΝ4 ΥΠΟΛΟΓΟΣ ΠΤΑ'!AA174</f>
        <v>7818669.1600000001</v>
      </c>
      <c r="AB11" s="74">
        <f>H11-AA11</f>
        <v>60439595.770000011</v>
      </c>
      <c r="AC11" s="74">
        <f>'ΠΙΝ4 ΥΠΟΛΟΓΟΣ ΠΤΑ'!AE174</f>
        <v>22678566.619999997</v>
      </c>
      <c r="AD11" s="246" t="s">
        <v>212</v>
      </c>
    </row>
    <row r="12" spans="1:30" s="71" customFormat="1" ht="15.75" customHeight="1" thickBot="1">
      <c r="A12" s="538" t="s">
        <v>673</v>
      </c>
      <c r="B12" s="539"/>
      <c r="C12" s="68"/>
      <c r="D12" s="68"/>
      <c r="E12" s="68"/>
      <c r="F12" s="69">
        <f>F11</f>
        <v>68258264.930000007</v>
      </c>
      <c r="G12" s="69">
        <f t="shared" ref="G12:AC12" si="7">G11</f>
        <v>17525345.709999997</v>
      </c>
      <c r="H12" s="69">
        <f t="shared" si="7"/>
        <v>68258264.930000007</v>
      </c>
      <c r="I12" s="69" t="e">
        <f t="shared" si="7"/>
        <v>#REF!</v>
      </c>
      <c r="J12" s="69" t="e">
        <f t="shared" si="7"/>
        <v>#REF!</v>
      </c>
      <c r="K12" s="69" t="e">
        <f t="shared" si="7"/>
        <v>#REF!</v>
      </c>
      <c r="L12" s="69" t="e">
        <f t="shared" si="7"/>
        <v>#REF!</v>
      </c>
      <c r="M12" s="69" t="e">
        <f t="shared" si="7"/>
        <v>#REF!</v>
      </c>
      <c r="N12" s="69" t="e">
        <f t="shared" si="7"/>
        <v>#REF!</v>
      </c>
      <c r="O12" s="69" t="e">
        <f t="shared" si="7"/>
        <v>#REF!</v>
      </c>
      <c r="P12" s="69" t="e">
        <f t="shared" si="7"/>
        <v>#REF!</v>
      </c>
      <c r="Q12" s="69" t="e">
        <f t="shared" si="7"/>
        <v>#REF!</v>
      </c>
      <c r="R12" s="69" t="e">
        <f t="shared" si="7"/>
        <v>#REF!</v>
      </c>
      <c r="S12" s="69" t="e">
        <f t="shared" si="7"/>
        <v>#REF!</v>
      </c>
      <c r="T12" s="69" t="e">
        <f t="shared" si="7"/>
        <v>#REF!</v>
      </c>
      <c r="U12" s="69" t="e">
        <f t="shared" si="7"/>
        <v>#REF!</v>
      </c>
      <c r="V12" s="69" t="e">
        <f t="shared" si="7"/>
        <v>#REF!</v>
      </c>
      <c r="W12" s="69" t="e">
        <f t="shared" si="7"/>
        <v>#REF!</v>
      </c>
      <c r="X12" s="69" t="e">
        <f t="shared" si="7"/>
        <v>#REF!</v>
      </c>
      <c r="Y12" s="69" t="e">
        <f t="shared" si="7"/>
        <v>#REF!</v>
      </c>
      <c r="Z12" s="69" t="e">
        <f t="shared" si="7"/>
        <v>#REF!</v>
      </c>
      <c r="AA12" s="69">
        <f t="shared" si="7"/>
        <v>7818669.1600000001</v>
      </c>
      <c r="AB12" s="69">
        <f t="shared" si="7"/>
        <v>60439595.770000011</v>
      </c>
      <c r="AC12" s="69">
        <f t="shared" si="7"/>
        <v>22678566.619999997</v>
      </c>
      <c r="AD12" s="77"/>
    </row>
    <row r="13" spans="1:30" s="71" customFormat="1" ht="11.25" thickBot="1">
      <c r="A13" s="53"/>
      <c r="B13" s="53"/>
      <c r="C13" s="53"/>
      <c r="D13" s="53"/>
      <c r="E13" s="53"/>
      <c r="F13" s="53"/>
      <c r="G13" s="53"/>
      <c r="H13" s="53"/>
      <c r="I13" s="53"/>
      <c r="J13" s="145"/>
      <c r="K13" s="145"/>
      <c r="L13" s="146"/>
      <c r="M13" s="146"/>
      <c r="N13" s="146"/>
      <c r="O13" s="146"/>
      <c r="P13" s="146"/>
      <c r="Q13" s="72"/>
      <c r="R13" s="72"/>
      <c r="S13" s="72"/>
      <c r="T13" s="72"/>
      <c r="U13" s="72"/>
      <c r="V13" s="72"/>
      <c r="W13" s="72"/>
      <c r="X13" s="72"/>
      <c r="Y13" s="72"/>
      <c r="Z13" s="72"/>
      <c r="AA13" s="72"/>
      <c r="AB13" s="72"/>
      <c r="AC13" s="72"/>
      <c r="AD13" s="72"/>
    </row>
    <row r="14" spans="1:30" s="71" customFormat="1" ht="54.75" customHeight="1">
      <c r="A14" s="66">
        <v>5</v>
      </c>
      <c r="B14" s="449" t="s">
        <v>378</v>
      </c>
      <c r="C14" s="449"/>
      <c r="D14" s="449"/>
      <c r="E14" s="449"/>
      <c r="F14" s="74">
        <f>'ΠΙΝ 5 ΙΔΙΩΤΙΚΕΣ ΕΠΕΝΔΥΣΕΙΣ'!D10</f>
        <v>8649713.3900000006</v>
      </c>
      <c r="G14" s="74">
        <f>'ΠΙΝ 5 ΙΔΙΩΤΙΚΕΣ ΕΠΕΝΔΥΣΕΙΣ'!E10</f>
        <v>8650088.3600000013</v>
      </c>
      <c r="H14" s="74">
        <f>'ΠΙΝ 5 ΙΔΙΩΤΙΚΕΣ ΕΠΕΝΔΥΣΕΙΣ'!F10</f>
        <v>8650088.3600000013</v>
      </c>
      <c r="I14" s="74">
        <v>675882.24</v>
      </c>
      <c r="J14" s="143">
        <v>1512183.01</v>
      </c>
      <c r="K14" s="143">
        <v>0</v>
      </c>
      <c r="L14" s="143">
        <v>0</v>
      </c>
      <c r="M14" s="143">
        <v>0</v>
      </c>
      <c r="N14" s="143">
        <v>0</v>
      </c>
      <c r="O14" s="143">
        <v>79611.38</v>
      </c>
      <c r="P14" s="143">
        <v>79611.38</v>
      </c>
      <c r="Q14" s="74">
        <v>0</v>
      </c>
      <c r="R14" s="74" t="e">
        <f>'[1]ΠΙΝ 6 ΙΔΙΩΤΙΚΕΣ ΕΠΕΝΔΥΣΕΙΣ'!P2</f>
        <v>#REF!</v>
      </c>
      <c r="S14" s="74" t="e">
        <f>H14-R14</f>
        <v>#REF!</v>
      </c>
      <c r="T14" s="74">
        <v>0</v>
      </c>
      <c r="U14" s="74">
        <v>0</v>
      </c>
      <c r="V14" s="74">
        <v>0</v>
      </c>
      <c r="W14" s="74">
        <v>0</v>
      </c>
      <c r="X14" s="74">
        <v>0</v>
      </c>
      <c r="Y14" s="74" t="e">
        <f>'[1]ΠΙΝ 6 ΙΔΙΩΤΙΚΕΣ ΕΠΕΝΔΥΣΕΙΣ'!Q2</f>
        <v>#REF!</v>
      </c>
      <c r="Z14" s="74">
        <v>0</v>
      </c>
      <c r="AA14" s="74">
        <f>'ΠΙΝ 5 ΙΔΙΩΤΙΚΕΣ ΕΠΕΝΔΥΣΕΙΣ'!AD10</f>
        <v>219323.22</v>
      </c>
      <c r="AB14" s="74">
        <f>H14-AA14</f>
        <v>8430765.1400000006</v>
      </c>
      <c r="AC14" s="74">
        <f>'ΠΙΝ 5 ΙΔΙΩΤΙΚΕΣ ΕΠΕΝΔΥΣΕΙΣ'!AF10</f>
        <v>1026000</v>
      </c>
      <c r="AD14" s="246"/>
    </row>
    <row r="15" spans="1:30" s="71" customFormat="1" ht="17.25" customHeight="1" thickBot="1">
      <c r="A15" s="538" t="s">
        <v>674</v>
      </c>
      <c r="B15" s="539"/>
      <c r="C15" s="250"/>
      <c r="D15" s="250"/>
      <c r="E15" s="250"/>
      <c r="F15" s="251">
        <f>SUM(F14)</f>
        <v>8649713.3900000006</v>
      </c>
      <c r="G15" s="251">
        <f t="shared" ref="G15:AC15" si="8">SUM(G14)</f>
        <v>8650088.3600000013</v>
      </c>
      <c r="H15" s="251">
        <f t="shared" si="8"/>
        <v>8650088.3600000013</v>
      </c>
      <c r="I15" s="251">
        <f t="shared" si="8"/>
        <v>675882.24</v>
      </c>
      <c r="J15" s="251">
        <f t="shared" si="8"/>
        <v>1512183.01</v>
      </c>
      <c r="K15" s="251">
        <f t="shared" si="8"/>
        <v>0</v>
      </c>
      <c r="L15" s="251">
        <f t="shared" si="8"/>
        <v>0</v>
      </c>
      <c r="M15" s="251">
        <f t="shared" si="8"/>
        <v>0</v>
      </c>
      <c r="N15" s="251">
        <f t="shared" si="8"/>
        <v>0</v>
      </c>
      <c r="O15" s="251">
        <f t="shared" si="8"/>
        <v>79611.38</v>
      </c>
      <c r="P15" s="251">
        <f t="shared" si="8"/>
        <v>79611.38</v>
      </c>
      <c r="Q15" s="251">
        <f t="shared" si="8"/>
        <v>0</v>
      </c>
      <c r="R15" s="251" t="e">
        <f t="shared" si="8"/>
        <v>#REF!</v>
      </c>
      <c r="S15" s="251" t="e">
        <f t="shared" si="8"/>
        <v>#REF!</v>
      </c>
      <c r="T15" s="251">
        <f t="shared" si="8"/>
        <v>0</v>
      </c>
      <c r="U15" s="251">
        <f t="shared" si="8"/>
        <v>0</v>
      </c>
      <c r="V15" s="251">
        <f t="shared" si="8"/>
        <v>0</v>
      </c>
      <c r="W15" s="251">
        <f t="shared" si="8"/>
        <v>0</v>
      </c>
      <c r="X15" s="251">
        <f t="shared" si="8"/>
        <v>0</v>
      </c>
      <c r="Y15" s="251" t="e">
        <f t="shared" si="8"/>
        <v>#REF!</v>
      </c>
      <c r="Z15" s="251">
        <f t="shared" si="8"/>
        <v>0</v>
      </c>
      <c r="AA15" s="251">
        <f t="shared" si="8"/>
        <v>219323.22</v>
      </c>
      <c r="AB15" s="251">
        <f t="shared" si="8"/>
        <v>8430765.1400000006</v>
      </c>
      <c r="AC15" s="251">
        <f t="shared" si="8"/>
        <v>1026000</v>
      </c>
      <c r="AD15" s="77"/>
    </row>
    <row r="16" spans="1:30" s="71" customFormat="1" ht="11.25" thickBot="1">
      <c r="A16" s="53"/>
      <c r="B16" s="53"/>
      <c r="C16" s="53"/>
      <c r="D16" s="53"/>
      <c r="E16" s="53"/>
      <c r="F16" s="53"/>
      <c r="G16" s="53"/>
      <c r="H16" s="53"/>
      <c r="I16" s="53"/>
      <c r="J16" s="145"/>
      <c r="K16" s="145"/>
      <c r="L16" s="146"/>
      <c r="M16" s="146"/>
      <c r="N16" s="146"/>
      <c r="O16" s="146"/>
      <c r="P16" s="146"/>
      <c r="Q16" s="72"/>
      <c r="R16" s="72"/>
      <c r="S16" s="72"/>
      <c r="T16" s="72"/>
      <c r="U16" s="72"/>
      <c r="V16" s="72"/>
      <c r="W16" s="72"/>
      <c r="X16" s="72"/>
      <c r="Y16" s="72"/>
      <c r="Z16" s="72"/>
      <c r="AA16" s="72"/>
      <c r="AB16" s="72"/>
      <c r="AC16" s="72"/>
      <c r="AD16" s="72"/>
    </row>
    <row r="17" spans="1:30" s="71" customFormat="1" ht="44.25" customHeight="1">
      <c r="A17" s="66">
        <v>6</v>
      </c>
      <c r="B17" s="449" t="s">
        <v>92</v>
      </c>
      <c r="C17" s="449"/>
      <c r="D17" s="449"/>
      <c r="E17" s="449"/>
      <c r="F17" s="74">
        <f>'ΠΙΝ 6 ΧΡΗΜΑΤΟΔΟΤΗΣΗ ΤΡΙΤΟΥΣ'!D23</f>
        <v>20534842.440000005</v>
      </c>
      <c r="G17" s="74">
        <f>'ΠΙΝ 6 ΧΡΗΜΑΤΟΔΟΤΗΣΗ ΤΡΙΤΟΥΣ'!E23</f>
        <v>8883871.1799999997</v>
      </c>
      <c r="H17" s="74">
        <f>'ΠΙΝ 6 ΧΡΗΜΑΤΟΔΟΤΗΣΗ ΤΡΙΤΟΥΣ'!F23</f>
        <v>19819489.760000005</v>
      </c>
      <c r="I17" s="74">
        <v>675882.24</v>
      </c>
      <c r="J17" s="143">
        <v>1512183.01</v>
      </c>
      <c r="K17" s="143">
        <v>0</v>
      </c>
      <c r="L17" s="143">
        <v>0</v>
      </c>
      <c r="M17" s="143">
        <v>0</v>
      </c>
      <c r="N17" s="143">
        <v>0</v>
      </c>
      <c r="O17" s="143">
        <v>79611.38</v>
      </c>
      <c r="P17" s="143">
        <v>79611.38</v>
      </c>
      <c r="Q17" s="74">
        <v>0</v>
      </c>
      <c r="R17" s="74">
        <f>'[1]ΠΙΝ 5 ΧΡΗΜΑΤΟΔΟΤΗΣΗ ΤΡΙΤΟΥΣ'!P14</f>
        <v>568108.89</v>
      </c>
      <c r="S17" s="74">
        <f>'[1]ΠΙΝ 5 ΧΡΗΜΑΤΟΔΟΤΗΣΗ ΤΡΙΤΟΥΣ'!Q14</f>
        <v>2120150.5300000003</v>
      </c>
      <c r="T17" s="74">
        <f>'[1]ΠΙΝ 5 ΧΡΗΜΑΤΟΔΟΤΗΣΗ ΤΡΙΤΟΥΣ'!R14</f>
        <v>61111.96</v>
      </c>
      <c r="U17" s="74">
        <f>'[1]ΠΙΝ 5 ΧΡΗΜΑΤΟΔΟΤΗΣΗ ΤΡΙΤΟΥΣ'!S14</f>
        <v>8382.4</v>
      </c>
      <c r="V17" s="74">
        <f>'[1]ΠΙΝ 5 ΧΡΗΜΑΤΟΔΟΤΗΣΗ ΤΡΙΤΟΥΣ'!T14</f>
        <v>0</v>
      </c>
      <c r="W17" s="74">
        <f t="shared" ref="W17" si="9">T17+U17+V17</f>
        <v>69494.36</v>
      </c>
      <c r="X17" s="74">
        <f>'[1]ΠΙΝ 5 ΧΡΗΜΑΤΟΔΟΤΗΣΗ ΤΡΙΤΟΥΣ'!V14</f>
        <v>0</v>
      </c>
      <c r="Y17" s="74">
        <f>'[1]ΠΙΝ 5 ΧΡΗΜΑΤΟΔΟΤΗΣΗ ΤΡΙΤΟΥΣ'!W14</f>
        <v>77762.25</v>
      </c>
      <c r="Z17" s="74">
        <f t="shared" ref="Z17" si="10">W17+X17</f>
        <v>69494.36</v>
      </c>
      <c r="AA17" s="74">
        <f>'ΠΙΝ 6 ΧΡΗΜΑΤΟΔΟΤΗΣΗ ΤΡΙΤΟΥΣ'!AK23</f>
        <v>1638593.28</v>
      </c>
      <c r="AB17" s="74">
        <f>H17-AA17</f>
        <v>18180896.480000004</v>
      </c>
      <c r="AC17" s="74">
        <f>'ΠΙΝ 6 ΧΡΗΜΑΤΟΔΟΤΗΣΗ ΤΡΙΤΟΥΣ'!AM23</f>
        <v>564115.38</v>
      </c>
      <c r="AD17" s="246" t="s">
        <v>213</v>
      </c>
    </row>
    <row r="18" spans="1:30" s="71" customFormat="1" ht="17.25" customHeight="1" thickBot="1">
      <c r="A18" s="540" t="s">
        <v>214</v>
      </c>
      <c r="B18" s="541"/>
      <c r="C18" s="250"/>
      <c r="D18" s="250"/>
      <c r="E18" s="250"/>
      <c r="F18" s="251">
        <f>SUM(F17)</f>
        <v>20534842.440000005</v>
      </c>
      <c r="G18" s="251">
        <f t="shared" ref="G18:AC18" si="11">SUM(G17)</f>
        <v>8883871.1799999997</v>
      </c>
      <c r="H18" s="251">
        <f t="shared" si="11"/>
        <v>19819489.760000005</v>
      </c>
      <c r="I18" s="251">
        <f t="shared" si="11"/>
        <v>675882.24</v>
      </c>
      <c r="J18" s="252">
        <f t="shared" si="11"/>
        <v>1512183.01</v>
      </c>
      <c r="K18" s="252">
        <f t="shared" si="11"/>
        <v>0</v>
      </c>
      <c r="L18" s="252">
        <f t="shared" si="11"/>
        <v>0</v>
      </c>
      <c r="M18" s="252">
        <f t="shared" si="11"/>
        <v>0</v>
      </c>
      <c r="N18" s="252">
        <f t="shared" si="11"/>
        <v>0</v>
      </c>
      <c r="O18" s="252">
        <f t="shared" si="11"/>
        <v>79611.38</v>
      </c>
      <c r="P18" s="252">
        <f t="shared" si="11"/>
        <v>79611.38</v>
      </c>
      <c r="Q18" s="251">
        <f t="shared" si="11"/>
        <v>0</v>
      </c>
      <c r="R18" s="251">
        <f t="shared" si="11"/>
        <v>568108.89</v>
      </c>
      <c r="S18" s="251">
        <f t="shared" si="11"/>
        <v>2120150.5300000003</v>
      </c>
      <c r="T18" s="251">
        <f t="shared" si="11"/>
        <v>61111.96</v>
      </c>
      <c r="U18" s="251">
        <f t="shared" si="11"/>
        <v>8382.4</v>
      </c>
      <c r="V18" s="251">
        <f t="shared" si="11"/>
        <v>0</v>
      </c>
      <c r="W18" s="251">
        <f t="shared" si="11"/>
        <v>69494.36</v>
      </c>
      <c r="X18" s="251">
        <f t="shared" si="11"/>
        <v>0</v>
      </c>
      <c r="Y18" s="251">
        <f t="shared" si="11"/>
        <v>77762.25</v>
      </c>
      <c r="Z18" s="251">
        <f t="shared" si="11"/>
        <v>69494.36</v>
      </c>
      <c r="AA18" s="251">
        <f t="shared" si="11"/>
        <v>1638593.28</v>
      </c>
      <c r="AB18" s="251">
        <f t="shared" si="11"/>
        <v>18180896.480000004</v>
      </c>
      <c r="AC18" s="251">
        <f t="shared" si="11"/>
        <v>564115.38</v>
      </c>
      <c r="AD18" s="77"/>
    </row>
    <row r="19" spans="1:30" s="71" customFormat="1" ht="20.25" customHeight="1" thickBot="1">
      <c r="A19" s="538" t="s">
        <v>564</v>
      </c>
      <c r="B19" s="539"/>
      <c r="C19" s="68"/>
      <c r="D19" s="68"/>
      <c r="E19" s="68"/>
      <c r="F19" s="69">
        <f>F9+F12+F15+F18</f>
        <v>113334300.10000002</v>
      </c>
      <c r="G19" s="69">
        <f t="shared" ref="G19:AC19" si="12">G9+G12+G15+G18</f>
        <v>46175715.789999999</v>
      </c>
      <c r="H19" s="69">
        <f t="shared" si="12"/>
        <v>112419331.19000001</v>
      </c>
      <c r="I19" s="69" t="e">
        <f t="shared" si="12"/>
        <v>#REF!</v>
      </c>
      <c r="J19" s="69" t="e">
        <f t="shared" si="12"/>
        <v>#REF!</v>
      </c>
      <c r="K19" s="69" t="e">
        <f t="shared" si="12"/>
        <v>#REF!</v>
      </c>
      <c r="L19" s="69" t="e">
        <f t="shared" si="12"/>
        <v>#REF!</v>
      </c>
      <c r="M19" s="69" t="e">
        <f t="shared" si="12"/>
        <v>#REF!</v>
      </c>
      <c r="N19" s="69" t="e">
        <f t="shared" si="12"/>
        <v>#REF!</v>
      </c>
      <c r="O19" s="69" t="e">
        <f t="shared" si="12"/>
        <v>#REF!</v>
      </c>
      <c r="P19" s="69" t="e">
        <f t="shared" si="12"/>
        <v>#REF!</v>
      </c>
      <c r="Q19" s="69" t="e">
        <f t="shared" si="12"/>
        <v>#REF!</v>
      </c>
      <c r="R19" s="69" t="e">
        <f t="shared" si="12"/>
        <v>#REF!</v>
      </c>
      <c r="S19" s="69" t="e">
        <f t="shared" si="12"/>
        <v>#REF!</v>
      </c>
      <c r="T19" s="69" t="e">
        <f t="shared" si="12"/>
        <v>#REF!</v>
      </c>
      <c r="U19" s="69" t="e">
        <f t="shared" si="12"/>
        <v>#REF!</v>
      </c>
      <c r="V19" s="69" t="e">
        <f t="shared" si="12"/>
        <v>#REF!</v>
      </c>
      <c r="W19" s="69" t="e">
        <f t="shared" si="12"/>
        <v>#REF!</v>
      </c>
      <c r="X19" s="69" t="e">
        <f t="shared" si="12"/>
        <v>#REF!</v>
      </c>
      <c r="Y19" s="69" t="e">
        <f t="shared" si="12"/>
        <v>#REF!</v>
      </c>
      <c r="Z19" s="69" t="e">
        <f t="shared" si="12"/>
        <v>#REF!</v>
      </c>
      <c r="AA19" s="69">
        <f>AA9+AA12+AA15+AA18</f>
        <v>13593127.34</v>
      </c>
      <c r="AB19" s="69">
        <f t="shared" si="12"/>
        <v>98826203.850000024</v>
      </c>
      <c r="AC19" s="69">
        <f t="shared" si="12"/>
        <v>29587870.239999998</v>
      </c>
      <c r="AD19" s="77"/>
    </row>
  </sheetData>
  <mergeCells count="10">
    <mergeCell ref="A12:B12"/>
    <mergeCell ref="A15:B15"/>
    <mergeCell ref="A18:B18"/>
    <mergeCell ref="A19:B19"/>
    <mergeCell ref="A1:AD1"/>
    <mergeCell ref="A2:AD2"/>
    <mergeCell ref="H3:I3"/>
    <mergeCell ref="B6:E6"/>
    <mergeCell ref="B7:E7"/>
    <mergeCell ref="A9:B9"/>
  </mergeCells>
  <printOptions horizontalCentered="1"/>
  <pageMargins left="0.70866141732283472" right="0.70866141732283472" top="0.98425196850393704" bottom="0.74803149606299213" header="0.31496062992125984" footer="0.31496062992125984"/>
  <pageSetup paperSize="9" scale="95" orientation="landscape" r:id="rId1"/>
  <headerFooter>
    <oddHeader>&amp;LΠΕΡΙΦΕΡΕΙΑ ΝΟΤΙΟΥ ΑΙΓΑΙΟΥ
ΓΕΝΙΚΗ Δ/ΝΣΗ ΑΠΠΥ
Δ/ΝΣΗ ΑΝΑΠΤΥΞΙΑΚΟΥ ΠΡΟΓΡΑΜΜΑΤΙΣΜΟΥ (ΔΙΑΠ)</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1"/>
  <sheetViews>
    <sheetView topLeftCell="A4" workbookViewId="0">
      <selection activeCell="AA9" sqref="AA9"/>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16.28515625" style="49" customWidth="1"/>
    <col min="7" max="7" width="15.5703125" style="49" customWidth="1"/>
    <col min="8" max="8" width="14.5703125" style="49" bestFit="1" customWidth="1"/>
    <col min="9" max="9" width="12.7109375" style="49" hidden="1" customWidth="1"/>
    <col min="10" max="10" width="12.7109375" style="147" hidden="1" customWidth="1"/>
    <col min="11" max="11" width="11.7109375" style="140" hidden="1" customWidth="1"/>
    <col min="12" max="12" width="11.28515625" style="140" hidden="1" customWidth="1"/>
    <col min="13" max="13" width="13.5703125" style="140" hidden="1" customWidth="1"/>
    <col min="14" max="14" width="14.5703125" style="140" hidden="1" customWidth="1"/>
    <col min="15" max="15" width="14.140625" style="140" hidden="1" customWidth="1"/>
    <col min="16" max="16" width="15" style="140" hidden="1" customWidth="1"/>
    <col min="17" max="17" width="15" style="49" hidden="1" customWidth="1"/>
    <col min="18" max="18" width="13.7109375" style="49" hidden="1" customWidth="1"/>
    <col min="19" max="21" width="12.7109375" style="49" hidden="1" customWidth="1"/>
    <col min="22" max="22" width="13.140625" style="49" hidden="1" customWidth="1"/>
    <col min="23" max="23" width="15.140625" style="49" hidden="1" customWidth="1"/>
    <col min="24" max="25" width="14.5703125" style="49" hidden="1" customWidth="1"/>
    <col min="26" max="26" width="12.7109375" style="49" hidden="1" customWidth="1"/>
    <col min="27" max="27" width="12.7109375" style="49" customWidth="1"/>
    <col min="28" max="29" width="14.28515625" style="49" bestFit="1" customWidth="1"/>
    <col min="30" max="30" width="18.85546875" style="49" customWidth="1"/>
    <col min="31" max="262" width="9.140625" style="49"/>
    <col min="263" max="263" width="2.140625" style="49" customWidth="1"/>
    <col min="264" max="264" width="0" style="49" hidden="1" customWidth="1"/>
    <col min="265" max="265" width="3.5703125" style="49" bestFit="1" customWidth="1"/>
    <col min="266" max="266" width="6" style="49" customWidth="1"/>
    <col min="267" max="267" width="4.42578125" style="49" customWidth="1"/>
    <col min="268" max="268" width="16.42578125" style="49" customWidth="1"/>
    <col min="269" max="269" width="0.140625" style="49" customWidth="1"/>
    <col min="270" max="272" width="0" style="49" hidden="1" customWidth="1"/>
    <col min="273" max="273" width="12.85546875" style="49" customWidth="1"/>
    <col min="274" max="274" width="13.140625" style="49" customWidth="1"/>
    <col min="275" max="275" width="16" style="49" customWidth="1"/>
    <col min="276" max="276" width="0" style="49" hidden="1" customWidth="1"/>
    <col min="277" max="277" width="13.42578125" style="49" customWidth="1"/>
    <col min="278" max="278" width="12.7109375" style="49" customWidth="1"/>
    <col min="279" max="283" width="13.140625" style="49" customWidth="1"/>
    <col min="284" max="284" width="18.140625" style="49" customWidth="1"/>
    <col min="285" max="285" width="13.42578125" style="49" customWidth="1"/>
    <col min="286" max="286" width="13.140625" style="49" customWidth="1"/>
    <col min="287" max="518" width="9.140625" style="49"/>
    <col min="519" max="519" width="2.140625" style="49" customWidth="1"/>
    <col min="520" max="520" width="0" style="49" hidden="1" customWidth="1"/>
    <col min="521" max="521" width="3.5703125" style="49" bestFit="1" customWidth="1"/>
    <col min="522" max="522" width="6" style="49" customWidth="1"/>
    <col min="523" max="523" width="4.42578125" style="49" customWidth="1"/>
    <col min="524" max="524" width="16.42578125" style="49" customWidth="1"/>
    <col min="525" max="525" width="0.140625" style="49" customWidth="1"/>
    <col min="526" max="528" width="0" style="49" hidden="1" customWidth="1"/>
    <col min="529" max="529" width="12.85546875" style="49" customWidth="1"/>
    <col min="530" max="530" width="13.140625" style="49" customWidth="1"/>
    <col min="531" max="531" width="16" style="49" customWidth="1"/>
    <col min="532" max="532" width="0" style="49" hidden="1" customWidth="1"/>
    <col min="533" max="533" width="13.42578125" style="49" customWidth="1"/>
    <col min="534" max="534" width="12.7109375" style="49" customWidth="1"/>
    <col min="535" max="539" width="13.140625" style="49" customWidth="1"/>
    <col min="540" max="540" width="18.140625" style="49" customWidth="1"/>
    <col min="541" max="541" width="13.42578125" style="49" customWidth="1"/>
    <col min="542" max="542" width="13.140625" style="49" customWidth="1"/>
    <col min="543" max="774" width="9.140625" style="49"/>
    <col min="775" max="775" width="2.140625" style="49" customWidth="1"/>
    <col min="776" max="776" width="0" style="49" hidden="1" customWidth="1"/>
    <col min="777" max="777" width="3.5703125" style="49" bestFit="1" customWidth="1"/>
    <col min="778" max="778" width="6" style="49" customWidth="1"/>
    <col min="779" max="779" width="4.42578125" style="49" customWidth="1"/>
    <col min="780" max="780" width="16.42578125" style="49" customWidth="1"/>
    <col min="781" max="781" width="0.140625" style="49" customWidth="1"/>
    <col min="782" max="784" width="0" style="49" hidden="1" customWidth="1"/>
    <col min="785" max="785" width="12.85546875" style="49" customWidth="1"/>
    <col min="786" max="786" width="13.140625" style="49" customWidth="1"/>
    <col min="787" max="787" width="16" style="49" customWidth="1"/>
    <col min="788" max="788" width="0" style="49" hidden="1" customWidth="1"/>
    <col min="789" max="789" width="13.42578125" style="49" customWidth="1"/>
    <col min="790" max="790" width="12.7109375" style="49" customWidth="1"/>
    <col min="791" max="795" width="13.140625" style="49" customWidth="1"/>
    <col min="796" max="796" width="18.140625" style="49" customWidth="1"/>
    <col min="797" max="797" width="13.42578125" style="49" customWidth="1"/>
    <col min="798" max="798" width="13.140625" style="49" customWidth="1"/>
    <col min="799" max="1030" width="9.140625" style="49"/>
    <col min="1031" max="1031" width="2.140625" style="49" customWidth="1"/>
    <col min="1032" max="1032" width="0" style="49" hidden="1" customWidth="1"/>
    <col min="1033" max="1033" width="3.5703125" style="49" bestFit="1" customWidth="1"/>
    <col min="1034" max="1034" width="6" style="49" customWidth="1"/>
    <col min="1035" max="1035" width="4.42578125" style="49" customWidth="1"/>
    <col min="1036" max="1036" width="16.42578125" style="49" customWidth="1"/>
    <col min="1037" max="1037" width="0.140625" style="49" customWidth="1"/>
    <col min="1038" max="1040" width="0" style="49" hidden="1" customWidth="1"/>
    <col min="1041" max="1041" width="12.85546875" style="49" customWidth="1"/>
    <col min="1042" max="1042" width="13.140625" style="49" customWidth="1"/>
    <col min="1043" max="1043" width="16" style="49" customWidth="1"/>
    <col min="1044" max="1044" width="0" style="49" hidden="1" customWidth="1"/>
    <col min="1045" max="1045" width="13.42578125" style="49" customWidth="1"/>
    <col min="1046" max="1046" width="12.7109375" style="49" customWidth="1"/>
    <col min="1047" max="1051" width="13.140625" style="49" customWidth="1"/>
    <col min="1052" max="1052" width="18.140625" style="49" customWidth="1"/>
    <col min="1053" max="1053" width="13.42578125" style="49" customWidth="1"/>
    <col min="1054" max="1054" width="13.140625" style="49" customWidth="1"/>
    <col min="1055" max="1286" width="9.140625" style="49"/>
    <col min="1287" max="1287" width="2.140625" style="49" customWidth="1"/>
    <col min="1288" max="1288" width="0" style="49" hidden="1" customWidth="1"/>
    <col min="1289" max="1289" width="3.5703125" style="49" bestFit="1" customWidth="1"/>
    <col min="1290" max="1290" width="6" style="49" customWidth="1"/>
    <col min="1291" max="1291" width="4.42578125" style="49" customWidth="1"/>
    <col min="1292" max="1292" width="16.42578125" style="49" customWidth="1"/>
    <col min="1293" max="1293" width="0.140625" style="49" customWidth="1"/>
    <col min="1294" max="1296" width="0" style="49" hidden="1" customWidth="1"/>
    <col min="1297" max="1297" width="12.85546875" style="49" customWidth="1"/>
    <col min="1298" max="1298" width="13.140625" style="49" customWidth="1"/>
    <col min="1299" max="1299" width="16" style="49" customWidth="1"/>
    <col min="1300" max="1300" width="0" style="49" hidden="1" customWidth="1"/>
    <col min="1301" max="1301" width="13.42578125" style="49" customWidth="1"/>
    <col min="1302" max="1302" width="12.7109375" style="49" customWidth="1"/>
    <col min="1303" max="1307" width="13.140625" style="49" customWidth="1"/>
    <col min="1308" max="1308" width="18.140625" style="49" customWidth="1"/>
    <col min="1309" max="1309" width="13.42578125" style="49" customWidth="1"/>
    <col min="1310" max="1310" width="13.140625" style="49" customWidth="1"/>
    <col min="1311" max="1542" width="9.140625" style="49"/>
    <col min="1543" max="1543" width="2.140625" style="49" customWidth="1"/>
    <col min="1544" max="1544" width="0" style="49" hidden="1" customWidth="1"/>
    <col min="1545" max="1545" width="3.5703125" style="49" bestFit="1" customWidth="1"/>
    <col min="1546" max="1546" width="6" style="49" customWidth="1"/>
    <col min="1547" max="1547" width="4.42578125" style="49" customWidth="1"/>
    <col min="1548" max="1548" width="16.42578125" style="49" customWidth="1"/>
    <col min="1549" max="1549" width="0.140625" style="49" customWidth="1"/>
    <col min="1550" max="1552" width="0" style="49" hidden="1" customWidth="1"/>
    <col min="1553" max="1553" width="12.85546875" style="49" customWidth="1"/>
    <col min="1554" max="1554" width="13.140625" style="49" customWidth="1"/>
    <col min="1555" max="1555" width="16" style="49" customWidth="1"/>
    <col min="1556" max="1556" width="0" style="49" hidden="1" customWidth="1"/>
    <col min="1557" max="1557" width="13.42578125" style="49" customWidth="1"/>
    <col min="1558" max="1558" width="12.7109375" style="49" customWidth="1"/>
    <col min="1559" max="1563" width="13.140625" style="49" customWidth="1"/>
    <col min="1564" max="1564" width="18.140625" style="49" customWidth="1"/>
    <col min="1565" max="1565" width="13.42578125" style="49" customWidth="1"/>
    <col min="1566" max="1566" width="13.140625" style="49" customWidth="1"/>
    <col min="1567" max="1798" width="9.140625" style="49"/>
    <col min="1799" max="1799" width="2.140625" style="49" customWidth="1"/>
    <col min="1800" max="1800" width="0" style="49" hidden="1" customWidth="1"/>
    <col min="1801" max="1801" width="3.5703125" style="49" bestFit="1" customWidth="1"/>
    <col min="1802" max="1802" width="6" style="49" customWidth="1"/>
    <col min="1803" max="1803" width="4.42578125" style="49" customWidth="1"/>
    <col min="1804" max="1804" width="16.42578125" style="49" customWidth="1"/>
    <col min="1805" max="1805" width="0.140625" style="49" customWidth="1"/>
    <col min="1806" max="1808" width="0" style="49" hidden="1" customWidth="1"/>
    <col min="1809" max="1809" width="12.85546875" style="49" customWidth="1"/>
    <col min="1810" max="1810" width="13.140625" style="49" customWidth="1"/>
    <col min="1811" max="1811" width="16" style="49" customWidth="1"/>
    <col min="1812" max="1812" width="0" style="49" hidden="1" customWidth="1"/>
    <col min="1813" max="1813" width="13.42578125" style="49" customWidth="1"/>
    <col min="1814" max="1814" width="12.7109375" style="49" customWidth="1"/>
    <col min="1815" max="1819" width="13.140625" style="49" customWidth="1"/>
    <col min="1820" max="1820" width="18.140625" style="49" customWidth="1"/>
    <col min="1821" max="1821" width="13.42578125" style="49" customWidth="1"/>
    <col min="1822" max="1822" width="13.140625" style="49" customWidth="1"/>
    <col min="1823" max="2054" width="9.140625" style="49"/>
    <col min="2055" max="2055" width="2.140625" style="49" customWidth="1"/>
    <col min="2056" max="2056" width="0" style="49" hidden="1" customWidth="1"/>
    <col min="2057" max="2057" width="3.5703125" style="49" bestFit="1" customWidth="1"/>
    <col min="2058" max="2058" width="6" style="49" customWidth="1"/>
    <col min="2059" max="2059" width="4.42578125" style="49" customWidth="1"/>
    <col min="2060" max="2060" width="16.42578125" style="49" customWidth="1"/>
    <col min="2061" max="2061" width="0.140625" style="49" customWidth="1"/>
    <col min="2062" max="2064" width="0" style="49" hidden="1" customWidth="1"/>
    <col min="2065" max="2065" width="12.85546875" style="49" customWidth="1"/>
    <col min="2066" max="2066" width="13.140625" style="49" customWidth="1"/>
    <col min="2067" max="2067" width="16" style="49" customWidth="1"/>
    <col min="2068" max="2068" width="0" style="49" hidden="1" customWidth="1"/>
    <col min="2069" max="2069" width="13.42578125" style="49" customWidth="1"/>
    <col min="2070" max="2070" width="12.7109375" style="49" customWidth="1"/>
    <col min="2071" max="2075" width="13.140625" style="49" customWidth="1"/>
    <col min="2076" max="2076" width="18.140625" style="49" customWidth="1"/>
    <col min="2077" max="2077" width="13.42578125" style="49" customWidth="1"/>
    <col min="2078" max="2078" width="13.140625" style="49" customWidth="1"/>
    <col min="2079" max="2310" width="9.140625" style="49"/>
    <col min="2311" max="2311" width="2.140625" style="49" customWidth="1"/>
    <col min="2312" max="2312" width="0" style="49" hidden="1" customWidth="1"/>
    <col min="2313" max="2313" width="3.5703125" style="49" bestFit="1" customWidth="1"/>
    <col min="2314" max="2314" width="6" style="49" customWidth="1"/>
    <col min="2315" max="2315" width="4.42578125" style="49" customWidth="1"/>
    <col min="2316" max="2316" width="16.42578125" style="49" customWidth="1"/>
    <col min="2317" max="2317" width="0.140625" style="49" customWidth="1"/>
    <col min="2318" max="2320" width="0" style="49" hidden="1" customWidth="1"/>
    <col min="2321" max="2321" width="12.85546875" style="49" customWidth="1"/>
    <col min="2322" max="2322" width="13.140625" style="49" customWidth="1"/>
    <col min="2323" max="2323" width="16" style="49" customWidth="1"/>
    <col min="2324" max="2324" width="0" style="49" hidden="1" customWidth="1"/>
    <col min="2325" max="2325" width="13.42578125" style="49" customWidth="1"/>
    <col min="2326" max="2326" width="12.7109375" style="49" customWidth="1"/>
    <col min="2327" max="2331" width="13.140625" style="49" customWidth="1"/>
    <col min="2332" max="2332" width="18.140625" style="49" customWidth="1"/>
    <col min="2333" max="2333" width="13.42578125" style="49" customWidth="1"/>
    <col min="2334" max="2334" width="13.140625" style="49" customWidth="1"/>
    <col min="2335" max="2566" width="9.140625" style="49"/>
    <col min="2567" max="2567" width="2.140625" style="49" customWidth="1"/>
    <col min="2568" max="2568" width="0" style="49" hidden="1" customWidth="1"/>
    <col min="2569" max="2569" width="3.5703125" style="49" bestFit="1" customWidth="1"/>
    <col min="2570" max="2570" width="6" style="49" customWidth="1"/>
    <col min="2571" max="2571" width="4.42578125" style="49" customWidth="1"/>
    <col min="2572" max="2572" width="16.42578125" style="49" customWidth="1"/>
    <col min="2573" max="2573" width="0.140625" style="49" customWidth="1"/>
    <col min="2574" max="2576" width="0" style="49" hidden="1" customWidth="1"/>
    <col min="2577" max="2577" width="12.85546875" style="49" customWidth="1"/>
    <col min="2578" max="2578" width="13.140625" style="49" customWidth="1"/>
    <col min="2579" max="2579" width="16" style="49" customWidth="1"/>
    <col min="2580" max="2580" width="0" style="49" hidden="1" customWidth="1"/>
    <col min="2581" max="2581" width="13.42578125" style="49" customWidth="1"/>
    <col min="2582" max="2582" width="12.7109375" style="49" customWidth="1"/>
    <col min="2583" max="2587" width="13.140625" style="49" customWidth="1"/>
    <col min="2588" max="2588" width="18.140625" style="49" customWidth="1"/>
    <col min="2589" max="2589" width="13.42578125" style="49" customWidth="1"/>
    <col min="2590" max="2590" width="13.140625" style="49" customWidth="1"/>
    <col min="2591" max="2822" width="9.140625" style="49"/>
    <col min="2823" max="2823" width="2.140625" style="49" customWidth="1"/>
    <col min="2824" max="2824" width="0" style="49" hidden="1" customWidth="1"/>
    <col min="2825" max="2825" width="3.5703125" style="49" bestFit="1" customWidth="1"/>
    <col min="2826" max="2826" width="6" style="49" customWidth="1"/>
    <col min="2827" max="2827" width="4.42578125" style="49" customWidth="1"/>
    <col min="2828" max="2828" width="16.42578125" style="49" customWidth="1"/>
    <col min="2829" max="2829" width="0.140625" style="49" customWidth="1"/>
    <col min="2830" max="2832" width="0" style="49" hidden="1" customWidth="1"/>
    <col min="2833" max="2833" width="12.85546875" style="49" customWidth="1"/>
    <col min="2834" max="2834" width="13.140625" style="49" customWidth="1"/>
    <col min="2835" max="2835" width="16" style="49" customWidth="1"/>
    <col min="2836" max="2836" width="0" style="49" hidden="1" customWidth="1"/>
    <col min="2837" max="2837" width="13.42578125" style="49" customWidth="1"/>
    <col min="2838" max="2838" width="12.7109375" style="49" customWidth="1"/>
    <col min="2839" max="2843" width="13.140625" style="49" customWidth="1"/>
    <col min="2844" max="2844" width="18.140625" style="49" customWidth="1"/>
    <col min="2845" max="2845" width="13.42578125" style="49" customWidth="1"/>
    <col min="2846" max="2846" width="13.140625" style="49" customWidth="1"/>
    <col min="2847" max="3078" width="9.140625" style="49"/>
    <col min="3079" max="3079" width="2.140625" style="49" customWidth="1"/>
    <col min="3080" max="3080" width="0" style="49" hidden="1" customWidth="1"/>
    <col min="3081" max="3081" width="3.5703125" style="49" bestFit="1" customWidth="1"/>
    <col min="3082" max="3082" width="6" style="49" customWidth="1"/>
    <col min="3083" max="3083" width="4.42578125" style="49" customWidth="1"/>
    <col min="3084" max="3084" width="16.42578125" style="49" customWidth="1"/>
    <col min="3085" max="3085" width="0.140625" style="49" customWidth="1"/>
    <col min="3086" max="3088" width="0" style="49" hidden="1" customWidth="1"/>
    <col min="3089" max="3089" width="12.85546875" style="49" customWidth="1"/>
    <col min="3090" max="3090" width="13.140625" style="49" customWidth="1"/>
    <col min="3091" max="3091" width="16" style="49" customWidth="1"/>
    <col min="3092" max="3092" width="0" style="49" hidden="1" customWidth="1"/>
    <col min="3093" max="3093" width="13.42578125" style="49" customWidth="1"/>
    <col min="3094" max="3094" width="12.7109375" style="49" customWidth="1"/>
    <col min="3095" max="3099" width="13.140625" style="49" customWidth="1"/>
    <col min="3100" max="3100" width="18.140625" style="49" customWidth="1"/>
    <col min="3101" max="3101" width="13.42578125" style="49" customWidth="1"/>
    <col min="3102" max="3102" width="13.140625" style="49" customWidth="1"/>
    <col min="3103" max="3334" width="9.140625" style="49"/>
    <col min="3335" max="3335" width="2.140625" style="49" customWidth="1"/>
    <col min="3336" max="3336" width="0" style="49" hidden="1" customWidth="1"/>
    <col min="3337" max="3337" width="3.5703125" style="49" bestFit="1" customWidth="1"/>
    <col min="3338" max="3338" width="6" style="49" customWidth="1"/>
    <col min="3339" max="3339" width="4.42578125" style="49" customWidth="1"/>
    <col min="3340" max="3340" width="16.42578125" style="49" customWidth="1"/>
    <col min="3341" max="3341" width="0.140625" style="49" customWidth="1"/>
    <col min="3342" max="3344" width="0" style="49" hidden="1" customWidth="1"/>
    <col min="3345" max="3345" width="12.85546875" style="49" customWidth="1"/>
    <col min="3346" max="3346" width="13.140625" style="49" customWidth="1"/>
    <col min="3347" max="3347" width="16" style="49" customWidth="1"/>
    <col min="3348" max="3348" width="0" style="49" hidden="1" customWidth="1"/>
    <col min="3349" max="3349" width="13.42578125" style="49" customWidth="1"/>
    <col min="3350" max="3350" width="12.7109375" style="49" customWidth="1"/>
    <col min="3351" max="3355" width="13.140625" style="49" customWidth="1"/>
    <col min="3356" max="3356" width="18.140625" style="49" customWidth="1"/>
    <col min="3357" max="3357" width="13.42578125" style="49" customWidth="1"/>
    <col min="3358" max="3358" width="13.140625" style="49" customWidth="1"/>
    <col min="3359" max="3590" width="9.140625" style="49"/>
    <col min="3591" max="3591" width="2.140625" style="49" customWidth="1"/>
    <col min="3592" max="3592" width="0" style="49" hidden="1" customWidth="1"/>
    <col min="3593" max="3593" width="3.5703125" style="49" bestFit="1" customWidth="1"/>
    <col min="3594" max="3594" width="6" style="49" customWidth="1"/>
    <col min="3595" max="3595" width="4.42578125" style="49" customWidth="1"/>
    <col min="3596" max="3596" width="16.42578125" style="49" customWidth="1"/>
    <col min="3597" max="3597" width="0.140625" style="49" customWidth="1"/>
    <col min="3598" max="3600" width="0" style="49" hidden="1" customWidth="1"/>
    <col min="3601" max="3601" width="12.85546875" style="49" customWidth="1"/>
    <col min="3602" max="3602" width="13.140625" style="49" customWidth="1"/>
    <col min="3603" max="3603" width="16" style="49" customWidth="1"/>
    <col min="3604" max="3604" width="0" style="49" hidden="1" customWidth="1"/>
    <col min="3605" max="3605" width="13.42578125" style="49" customWidth="1"/>
    <col min="3606" max="3606" width="12.7109375" style="49" customWidth="1"/>
    <col min="3607" max="3611" width="13.140625" style="49" customWidth="1"/>
    <col min="3612" max="3612" width="18.140625" style="49" customWidth="1"/>
    <col min="3613" max="3613" width="13.42578125" style="49" customWidth="1"/>
    <col min="3614" max="3614" width="13.140625" style="49" customWidth="1"/>
    <col min="3615" max="3846" width="9.140625" style="49"/>
    <col min="3847" max="3847" width="2.140625" style="49" customWidth="1"/>
    <col min="3848" max="3848" width="0" style="49" hidden="1" customWidth="1"/>
    <col min="3849" max="3849" width="3.5703125" style="49" bestFit="1" customWidth="1"/>
    <col min="3850" max="3850" width="6" style="49" customWidth="1"/>
    <col min="3851" max="3851" width="4.42578125" style="49" customWidth="1"/>
    <col min="3852" max="3852" width="16.42578125" style="49" customWidth="1"/>
    <col min="3853" max="3853" width="0.140625" style="49" customWidth="1"/>
    <col min="3854" max="3856" width="0" style="49" hidden="1" customWidth="1"/>
    <col min="3857" max="3857" width="12.85546875" style="49" customWidth="1"/>
    <col min="3858" max="3858" width="13.140625" style="49" customWidth="1"/>
    <col min="3859" max="3859" width="16" style="49" customWidth="1"/>
    <col min="3860" max="3860" width="0" style="49" hidden="1" customWidth="1"/>
    <col min="3861" max="3861" width="13.42578125" style="49" customWidth="1"/>
    <col min="3862" max="3862" width="12.7109375" style="49" customWidth="1"/>
    <col min="3863" max="3867" width="13.140625" style="49" customWidth="1"/>
    <col min="3868" max="3868" width="18.140625" style="49" customWidth="1"/>
    <col min="3869" max="3869" width="13.42578125" style="49" customWidth="1"/>
    <col min="3870" max="3870" width="13.140625" style="49" customWidth="1"/>
    <col min="3871" max="4102" width="9.140625" style="49"/>
    <col min="4103" max="4103" width="2.140625" style="49" customWidth="1"/>
    <col min="4104" max="4104" width="0" style="49" hidden="1" customWidth="1"/>
    <col min="4105" max="4105" width="3.5703125" style="49" bestFit="1" customWidth="1"/>
    <col min="4106" max="4106" width="6" style="49" customWidth="1"/>
    <col min="4107" max="4107" width="4.42578125" style="49" customWidth="1"/>
    <col min="4108" max="4108" width="16.42578125" style="49" customWidth="1"/>
    <col min="4109" max="4109" width="0.140625" style="49" customWidth="1"/>
    <col min="4110" max="4112" width="0" style="49" hidden="1" customWidth="1"/>
    <col min="4113" max="4113" width="12.85546875" style="49" customWidth="1"/>
    <col min="4114" max="4114" width="13.140625" style="49" customWidth="1"/>
    <col min="4115" max="4115" width="16" style="49" customWidth="1"/>
    <col min="4116" max="4116" width="0" style="49" hidden="1" customWidth="1"/>
    <col min="4117" max="4117" width="13.42578125" style="49" customWidth="1"/>
    <col min="4118" max="4118" width="12.7109375" style="49" customWidth="1"/>
    <col min="4119" max="4123" width="13.140625" style="49" customWidth="1"/>
    <col min="4124" max="4124" width="18.140625" style="49" customWidth="1"/>
    <col min="4125" max="4125" width="13.42578125" style="49" customWidth="1"/>
    <col min="4126" max="4126" width="13.140625" style="49" customWidth="1"/>
    <col min="4127" max="4358" width="9.140625" style="49"/>
    <col min="4359" max="4359" width="2.140625" style="49" customWidth="1"/>
    <col min="4360" max="4360" width="0" style="49" hidden="1" customWidth="1"/>
    <col min="4361" max="4361" width="3.5703125" style="49" bestFit="1" customWidth="1"/>
    <col min="4362" max="4362" width="6" style="49" customWidth="1"/>
    <col min="4363" max="4363" width="4.42578125" style="49" customWidth="1"/>
    <col min="4364" max="4364" width="16.42578125" style="49" customWidth="1"/>
    <col min="4365" max="4365" width="0.140625" style="49" customWidth="1"/>
    <col min="4366" max="4368" width="0" style="49" hidden="1" customWidth="1"/>
    <col min="4369" max="4369" width="12.85546875" style="49" customWidth="1"/>
    <col min="4370" max="4370" width="13.140625" style="49" customWidth="1"/>
    <col min="4371" max="4371" width="16" style="49" customWidth="1"/>
    <col min="4372" max="4372" width="0" style="49" hidden="1" customWidth="1"/>
    <col min="4373" max="4373" width="13.42578125" style="49" customWidth="1"/>
    <col min="4374" max="4374" width="12.7109375" style="49" customWidth="1"/>
    <col min="4375" max="4379" width="13.140625" style="49" customWidth="1"/>
    <col min="4380" max="4380" width="18.140625" style="49" customWidth="1"/>
    <col min="4381" max="4381" width="13.42578125" style="49" customWidth="1"/>
    <col min="4382" max="4382" width="13.140625" style="49" customWidth="1"/>
    <col min="4383" max="4614" width="9.140625" style="49"/>
    <col min="4615" max="4615" width="2.140625" style="49" customWidth="1"/>
    <col min="4616" max="4616" width="0" style="49" hidden="1" customWidth="1"/>
    <col min="4617" max="4617" width="3.5703125" style="49" bestFit="1" customWidth="1"/>
    <col min="4618" max="4618" width="6" style="49" customWidth="1"/>
    <col min="4619" max="4619" width="4.42578125" style="49" customWidth="1"/>
    <col min="4620" max="4620" width="16.42578125" style="49" customWidth="1"/>
    <col min="4621" max="4621" width="0.140625" style="49" customWidth="1"/>
    <col min="4622" max="4624" width="0" style="49" hidden="1" customWidth="1"/>
    <col min="4625" max="4625" width="12.85546875" style="49" customWidth="1"/>
    <col min="4626" max="4626" width="13.140625" style="49" customWidth="1"/>
    <col min="4627" max="4627" width="16" style="49" customWidth="1"/>
    <col min="4628" max="4628" width="0" style="49" hidden="1" customWidth="1"/>
    <col min="4629" max="4629" width="13.42578125" style="49" customWidth="1"/>
    <col min="4630" max="4630" width="12.7109375" style="49" customWidth="1"/>
    <col min="4631" max="4635" width="13.140625" style="49" customWidth="1"/>
    <col min="4636" max="4636" width="18.140625" style="49" customWidth="1"/>
    <col min="4637" max="4637" width="13.42578125" style="49" customWidth="1"/>
    <col min="4638" max="4638" width="13.140625" style="49" customWidth="1"/>
    <col min="4639" max="4870" width="9.140625" style="49"/>
    <col min="4871" max="4871" width="2.140625" style="49" customWidth="1"/>
    <col min="4872" max="4872" width="0" style="49" hidden="1" customWidth="1"/>
    <col min="4873" max="4873" width="3.5703125" style="49" bestFit="1" customWidth="1"/>
    <col min="4874" max="4874" width="6" style="49" customWidth="1"/>
    <col min="4875" max="4875" width="4.42578125" style="49" customWidth="1"/>
    <col min="4876" max="4876" width="16.42578125" style="49" customWidth="1"/>
    <col min="4877" max="4877" width="0.140625" style="49" customWidth="1"/>
    <col min="4878" max="4880" width="0" style="49" hidden="1" customWidth="1"/>
    <col min="4881" max="4881" width="12.85546875" style="49" customWidth="1"/>
    <col min="4882" max="4882" width="13.140625" style="49" customWidth="1"/>
    <col min="4883" max="4883" width="16" style="49" customWidth="1"/>
    <col min="4884" max="4884" width="0" style="49" hidden="1" customWidth="1"/>
    <col min="4885" max="4885" width="13.42578125" style="49" customWidth="1"/>
    <col min="4886" max="4886" width="12.7109375" style="49" customWidth="1"/>
    <col min="4887" max="4891" width="13.140625" style="49" customWidth="1"/>
    <col min="4892" max="4892" width="18.140625" style="49" customWidth="1"/>
    <col min="4893" max="4893" width="13.42578125" style="49" customWidth="1"/>
    <col min="4894" max="4894" width="13.140625" style="49" customWidth="1"/>
    <col min="4895" max="5126" width="9.140625" style="49"/>
    <col min="5127" max="5127" width="2.140625" style="49" customWidth="1"/>
    <col min="5128" max="5128" width="0" style="49" hidden="1" customWidth="1"/>
    <col min="5129" max="5129" width="3.5703125" style="49" bestFit="1" customWidth="1"/>
    <col min="5130" max="5130" width="6" style="49" customWidth="1"/>
    <col min="5131" max="5131" width="4.42578125" style="49" customWidth="1"/>
    <col min="5132" max="5132" width="16.42578125" style="49" customWidth="1"/>
    <col min="5133" max="5133" width="0.140625" style="49" customWidth="1"/>
    <col min="5134" max="5136" width="0" style="49" hidden="1" customWidth="1"/>
    <col min="5137" max="5137" width="12.85546875" style="49" customWidth="1"/>
    <col min="5138" max="5138" width="13.140625" style="49" customWidth="1"/>
    <col min="5139" max="5139" width="16" style="49" customWidth="1"/>
    <col min="5140" max="5140" width="0" style="49" hidden="1" customWidth="1"/>
    <col min="5141" max="5141" width="13.42578125" style="49" customWidth="1"/>
    <col min="5142" max="5142" width="12.7109375" style="49" customWidth="1"/>
    <col min="5143" max="5147" width="13.140625" style="49" customWidth="1"/>
    <col min="5148" max="5148" width="18.140625" style="49" customWidth="1"/>
    <col min="5149" max="5149" width="13.42578125" style="49" customWidth="1"/>
    <col min="5150" max="5150" width="13.140625" style="49" customWidth="1"/>
    <col min="5151" max="5382" width="9.140625" style="49"/>
    <col min="5383" max="5383" width="2.140625" style="49" customWidth="1"/>
    <col min="5384" max="5384" width="0" style="49" hidden="1" customWidth="1"/>
    <col min="5385" max="5385" width="3.5703125" style="49" bestFit="1" customWidth="1"/>
    <col min="5386" max="5386" width="6" style="49" customWidth="1"/>
    <col min="5387" max="5387" width="4.42578125" style="49" customWidth="1"/>
    <col min="5388" max="5388" width="16.42578125" style="49" customWidth="1"/>
    <col min="5389" max="5389" width="0.140625" style="49" customWidth="1"/>
    <col min="5390" max="5392" width="0" style="49" hidden="1" customWidth="1"/>
    <col min="5393" max="5393" width="12.85546875" style="49" customWidth="1"/>
    <col min="5394" max="5394" width="13.140625" style="49" customWidth="1"/>
    <col min="5395" max="5395" width="16" style="49" customWidth="1"/>
    <col min="5396" max="5396" width="0" style="49" hidden="1" customWidth="1"/>
    <col min="5397" max="5397" width="13.42578125" style="49" customWidth="1"/>
    <col min="5398" max="5398" width="12.7109375" style="49" customWidth="1"/>
    <col min="5399" max="5403" width="13.140625" style="49" customWidth="1"/>
    <col min="5404" max="5404" width="18.140625" style="49" customWidth="1"/>
    <col min="5405" max="5405" width="13.42578125" style="49" customWidth="1"/>
    <col min="5406" max="5406" width="13.140625" style="49" customWidth="1"/>
    <col min="5407" max="5638" width="9.140625" style="49"/>
    <col min="5639" max="5639" width="2.140625" style="49" customWidth="1"/>
    <col min="5640" max="5640" width="0" style="49" hidden="1" customWidth="1"/>
    <col min="5641" max="5641" width="3.5703125" style="49" bestFit="1" customWidth="1"/>
    <col min="5642" max="5642" width="6" style="49" customWidth="1"/>
    <col min="5643" max="5643" width="4.42578125" style="49" customWidth="1"/>
    <col min="5644" max="5644" width="16.42578125" style="49" customWidth="1"/>
    <col min="5645" max="5645" width="0.140625" style="49" customWidth="1"/>
    <col min="5646" max="5648" width="0" style="49" hidden="1" customWidth="1"/>
    <col min="5649" max="5649" width="12.85546875" style="49" customWidth="1"/>
    <col min="5650" max="5650" width="13.140625" style="49" customWidth="1"/>
    <col min="5651" max="5651" width="16" style="49" customWidth="1"/>
    <col min="5652" max="5652" width="0" style="49" hidden="1" customWidth="1"/>
    <col min="5653" max="5653" width="13.42578125" style="49" customWidth="1"/>
    <col min="5654" max="5654" width="12.7109375" style="49" customWidth="1"/>
    <col min="5655" max="5659" width="13.140625" style="49" customWidth="1"/>
    <col min="5660" max="5660" width="18.140625" style="49" customWidth="1"/>
    <col min="5661" max="5661" width="13.42578125" style="49" customWidth="1"/>
    <col min="5662" max="5662" width="13.140625" style="49" customWidth="1"/>
    <col min="5663" max="5894" width="9.140625" style="49"/>
    <col min="5895" max="5895" width="2.140625" style="49" customWidth="1"/>
    <col min="5896" max="5896" width="0" style="49" hidden="1" customWidth="1"/>
    <col min="5897" max="5897" width="3.5703125" style="49" bestFit="1" customWidth="1"/>
    <col min="5898" max="5898" width="6" style="49" customWidth="1"/>
    <col min="5899" max="5899" width="4.42578125" style="49" customWidth="1"/>
    <col min="5900" max="5900" width="16.42578125" style="49" customWidth="1"/>
    <col min="5901" max="5901" width="0.140625" style="49" customWidth="1"/>
    <col min="5902" max="5904" width="0" style="49" hidden="1" customWidth="1"/>
    <col min="5905" max="5905" width="12.85546875" style="49" customWidth="1"/>
    <col min="5906" max="5906" width="13.140625" style="49" customWidth="1"/>
    <col min="5907" max="5907" width="16" style="49" customWidth="1"/>
    <col min="5908" max="5908" width="0" style="49" hidden="1" customWidth="1"/>
    <col min="5909" max="5909" width="13.42578125" style="49" customWidth="1"/>
    <col min="5910" max="5910" width="12.7109375" style="49" customWidth="1"/>
    <col min="5911" max="5915" width="13.140625" style="49" customWidth="1"/>
    <col min="5916" max="5916" width="18.140625" style="49" customWidth="1"/>
    <col min="5917" max="5917" width="13.42578125" style="49" customWidth="1"/>
    <col min="5918" max="5918" width="13.140625" style="49" customWidth="1"/>
    <col min="5919" max="6150" width="9.140625" style="49"/>
    <col min="6151" max="6151" width="2.140625" style="49" customWidth="1"/>
    <col min="6152" max="6152" width="0" style="49" hidden="1" customWidth="1"/>
    <col min="6153" max="6153" width="3.5703125" style="49" bestFit="1" customWidth="1"/>
    <col min="6154" max="6154" width="6" style="49" customWidth="1"/>
    <col min="6155" max="6155" width="4.42578125" style="49" customWidth="1"/>
    <col min="6156" max="6156" width="16.42578125" style="49" customWidth="1"/>
    <col min="6157" max="6157" width="0.140625" style="49" customWidth="1"/>
    <col min="6158" max="6160" width="0" style="49" hidden="1" customWidth="1"/>
    <col min="6161" max="6161" width="12.85546875" style="49" customWidth="1"/>
    <col min="6162" max="6162" width="13.140625" style="49" customWidth="1"/>
    <col min="6163" max="6163" width="16" style="49" customWidth="1"/>
    <col min="6164" max="6164" width="0" style="49" hidden="1" customWidth="1"/>
    <col min="6165" max="6165" width="13.42578125" style="49" customWidth="1"/>
    <col min="6166" max="6166" width="12.7109375" style="49" customWidth="1"/>
    <col min="6167" max="6171" width="13.140625" style="49" customWidth="1"/>
    <col min="6172" max="6172" width="18.140625" style="49" customWidth="1"/>
    <col min="6173" max="6173" width="13.42578125" style="49" customWidth="1"/>
    <col min="6174" max="6174" width="13.140625" style="49" customWidth="1"/>
    <col min="6175" max="6406" width="9.140625" style="49"/>
    <col min="6407" max="6407" width="2.140625" style="49" customWidth="1"/>
    <col min="6408" max="6408" width="0" style="49" hidden="1" customWidth="1"/>
    <col min="6409" max="6409" width="3.5703125" style="49" bestFit="1" customWidth="1"/>
    <col min="6410" max="6410" width="6" style="49" customWidth="1"/>
    <col min="6411" max="6411" width="4.42578125" style="49" customWidth="1"/>
    <col min="6412" max="6412" width="16.42578125" style="49" customWidth="1"/>
    <col min="6413" max="6413" width="0.140625" style="49" customWidth="1"/>
    <col min="6414" max="6416" width="0" style="49" hidden="1" customWidth="1"/>
    <col min="6417" max="6417" width="12.85546875" style="49" customWidth="1"/>
    <col min="6418" max="6418" width="13.140625" style="49" customWidth="1"/>
    <col min="6419" max="6419" width="16" style="49" customWidth="1"/>
    <col min="6420" max="6420" width="0" style="49" hidden="1" customWidth="1"/>
    <col min="6421" max="6421" width="13.42578125" style="49" customWidth="1"/>
    <col min="6422" max="6422" width="12.7109375" style="49" customWidth="1"/>
    <col min="6423" max="6427" width="13.140625" style="49" customWidth="1"/>
    <col min="6428" max="6428" width="18.140625" style="49" customWidth="1"/>
    <col min="6429" max="6429" width="13.42578125" style="49" customWidth="1"/>
    <col min="6430" max="6430" width="13.140625" style="49" customWidth="1"/>
    <col min="6431" max="6662" width="9.140625" style="49"/>
    <col min="6663" max="6663" width="2.140625" style="49" customWidth="1"/>
    <col min="6664" max="6664" width="0" style="49" hidden="1" customWidth="1"/>
    <col min="6665" max="6665" width="3.5703125" style="49" bestFit="1" customWidth="1"/>
    <col min="6666" max="6666" width="6" style="49" customWidth="1"/>
    <col min="6667" max="6667" width="4.42578125" style="49" customWidth="1"/>
    <col min="6668" max="6668" width="16.42578125" style="49" customWidth="1"/>
    <col min="6669" max="6669" width="0.140625" style="49" customWidth="1"/>
    <col min="6670" max="6672" width="0" style="49" hidden="1" customWidth="1"/>
    <col min="6673" max="6673" width="12.85546875" style="49" customWidth="1"/>
    <col min="6674" max="6674" width="13.140625" style="49" customWidth="1"/>
    <col min="6675" max="6675" width="16" style="49" customWidth="1"/>
    <col min="6676" max="6676" width="0" style="49" hidden="1" customWidth="1"/>
    <col min="6677" max="6677" width="13.42578125" style="49" customWidth="1"/>
    <col min="6678" max="6678" width="12.7109375" style="49" customWidth="1"/>
    <col min="6679" max="6683" width="13.140625" style="49" customWidth="1"/>
    <col min="6684" max="6684" width="18.140625" style="49" customWidth="1"/>
    <col min="6685" max="6685" width="13.42578125" style="49" customWidth="1"/>
    <col min="6686" max="6686" width="13.140625" style="49" customWidth="1"/>
    <col min="6687" max="6918" width="9.140625" style="49"/>
    <col min="6919" max="6919" width="2.140625" style="49" customWidth="1"/>
    <col min="6920" max="6920" width="0" style="49" hidden="1" customWidth="1"/>
    <col min="6921" max="6921" width="3.5703125" style="49" bestFit="1" customWidth="1"/>
    <col min="6922" max="6922" width="6" style="49" customWidth="1"/>
    <col min="6923" max="6923" width="4.42578125" style="49" customWidth="1"/>
    <col min="6924" max="6924" width="16.42578125" style="49" customWidth="1"/>
    <col min="6925" max="6925" width="0.140625" style="49" customWidth="1"/>
    <col min="6926" max="6928" width="0" style="49" hidden="1" customWidth="1"/>
    <col min="6929" max="6929" width="12.85546875" style="49" customWidth="1"/>
    <col min="6930" max="6930" width="13.140625" style="49" customWidth="1"/>
    <col min="6931" max="6931" width="16" style="49" customWidth="1"/>
    <col min="6932" max="6932" width="0" style="49" hidden="1" customWidth="1"/>
    <col min="6933" max="6933" width="13.42578125" style="49" customWidth="1"/>
    <col min="6934" max="6934" width="12.7109375" style="49" customWidth="1"/>
    <col min="6935" max="6939" width="13.140625" style="49" customWidth="1"/>
    <col min="6940" max="6940" width="18.140625" style="49" customWidth="1"/>
    <col min="6941" max="6941" width="13.42578125" style="49" customWidth="1"/>
    <col min="6942" max="6942" width="13.140625" style="49" customWidth="1"/>
    <col min="6943" max="7174" width="9.140625" style="49"/>
    <col min="7175" max="7175" width="2.140625" style="49" customWidth="1"/>
    <col min="7176" max="7176" width="0" style="49" hidden="1" customWidth="1"/>
    <col min="7177" max="7177" width="3.5703125" style="49" bestFit="1" customWidth="1"/>
    <col min="7178" max="7178" width="6" style="49" customWidth="1"/>
    <col min="7179" max="7179" width="4.42578125" style="49" customWidth="1"/>
    <col min="7180" max="7180" width="16.42578125" style="49" customWidth="1"/>
    <col min="7181" max="7181" width="0.140625" style="49" customWidth="1"/>
    <col min="7182" max="7184" width="0" style="49" hidden="1" customWidth="1"/>
    <col min="7185" max="7185" width="12.85546875" style="49" customWidth="1"/>
    <col min="7186" max="7186" width="13.140625" style="49" customWidth="1"/>
    <col min="7187" max="7187" width="16" style="49" customWidth="1"/>
    <col min="7188" max="7188" width="0" style="49" hidden="1" customWidth="1"/>
    <col min="7189" max="7189" width="13.42578125" style="49" customWidth="1"/>
    <col min="7190" max="7190" width="12.7109375" style="49" customWidth="1"/>
    <col min="7191" max="7195" width="13.140625" style="49" customWidth="1"/>
    <col min="7196" max="7196" width="18.140625" style="49" customWidth="1"/>
    <col min="7197" max="7197" width="13.42578125" style="49" customWidth="1"/>
    <col min="7198" max="7198" width="13.140625" style="49" customWidth="1"/>
    <col min="7199" max="7430" width="9.140625" style="49"/>
    <col min="7431" max="7431" width="2.140625" style="49" customWidth="1"/>
    <col min="7432" max="7432" width="0" style="49" hidden="1" customWidth="1"/>
    <col min="7433" max="7433" width="3.5703125" style="49" bestFit="1" customWidth="1"/>
    <col min="7434" max="7434" width="6" style="49" customWidth="1"/>
    <col min="7435" max="7435" width="4.42578125" style="49" customWidth="1"/>
    <col min="7436" max="7436" width="16.42578125" style="49" customWidth="1"/>
    <col min="7437" max="7437" width="0.140625" style="49" customWidth="1"/>
    <col min="7438" max="7440" width="0" style="49" hidden="1" customWidth="1"/>
    <col min="7441" max="7441" width="12.85546875" style="49" customWidth="1"/>
    <col min="7442" max="7442" width="13.140625" style="49" customWidth="1"/>
    <col min="7443" max="7443" width="16" style="49" customWidth="1"/>
    <col min="7444" max="7444" width="0" style="49" hidden="1" customWidth="1"/>
    <col min="7445" max="7445" width="13.42578125" style="49" customWidth="1"/>
    <col min="7446" max="7446" width="12.7109375" style="49" customWidth="1"/>
    <col min="7447" max="7451" width="13.140625" style="49" customWidth="1"/>
    <col min="7452" max="7452" width="18.140625" style="49" customWidth="1"/>
    <col min="7453" max="7453" width="13.42578125" style="49" customWidth="1"/>
    <col min="7454" max="7454" width="13.140625" style="49" customWidth="1"/>
    <col min="7455" max="7686" width="9.140625" style="49"/>
    <col min="7687" max="7687" width="2.140625" style="49" customWidth="1"/>
    <col min="7688" max="7688" width="0" style="49" hidden="1" customWidth="1"/>
    <col min="7689" max="7689" width="3.5703125" style="49" bestFit="1" customWidth="1"/>
    <col min="7690" max="7690" width="6" style="49" customWidth="1"/>
    <col min="7691" max="7691" width="4.42578125" style="49" customWidth="1"/>
    <col min="7692" max="7692" width="16.42578125" style="49" customWidth="1"/>
    <col min="7693" max="7693" width="0.140625" style="49" customWidth="1"/>
    <col min="7694" max="7696" width="0" style="49" hidden="1" customWidth="1"/>
    <col min="7697" max="7697" width="12.85546875" style="49" customWidth="1"/>
    <col min="7698" max="7698" width="13.140625" style="49" customWidth="1"/>
    <col min="7699" max="7699" width="16" style="49" customWidth="1"/>
    <col min="7700" max="7700" width="0" style="49" hidden="1" customWidth="1"/>
    <col min="7701" max="7701" width="13.42578125" style="49" customWidth="1"/>
    <col min="7702" max="7702" width="12.7109375" style="49" customWidth="1"/>
    <col min="7703" max="7707" width="13.140625" style="49" customWidth="1"/>
    <col min="7708" max="7708" width="18.140625" style="49" customWidth="1"/>
    <col min="7709" max="7709" width="13.42578125" style="49" customWidth="1"/>
    <col min="7710" max="7710" width="13.140625" style="49" customWidth="1"/>
    <col min="7711" max="7942" width="9.140625" style="49"/>
    <col min="7943" max="7943" width="2.140625" style="49" customWidth="1"/>
    <col min="7944" max="7944" width="0" style="49" hidden="1" customWidth="1"/>
    <col min="7945" max="7945" width="3.5703125" style="49" bestFit="1" customWidth="1"/>
    <col min="7946" max="7946" width="6" style="49" customWidth="1"/>
    <col min="7947" max="7947" width="4.42578125" style="49" customWidth="1"/>
    <col min="7948" max="7948" width="16.42578125" style="49" customWidth="1"/>
    <col min="7949" max="7949" width="0.140625" style="49" customWidth="1"/>
    <col min="7950" max="7952" width="0" style="49" hidden="1" customWidth="1"/>
    <col min="7953" max="7953" width="12.85546875" style="49" customWidth="1"/>
    <col min="7954" max="7954" width="13.140625" style="49" customWidth="1"/>
    <col min="7955" max="7955" width="16" style="49" customWidth="1"/>
    <col min="7956" max="7956" width="0" style="49" hidden="1" customWidth="1"/>
    <col min="7957" max="7957" width="13.42578125" style="49" customWidth="1"/>
    <col min="7958" max="7958" width="12.7109375" style="49" customWidth="1"/>
    <col min="7959" max="7963" width="13.140625" style="49" customWidth="1"/>
    <col min="7964" max="7964" width="18.140625" style="49" customWidth="1"/>
    <col min="7965" max="7965" width="13.42578125" style="49" customWidth="1"/>
    <col min="7966" max="7966" width="13.140625" style="49" customWidth="1"/>
    <col min="7967" max="8198" width="9.140625" style="49"/>
    <col min="8199" max="8199" width="2.140625" style="49" customWidth="1"/>
    <col min="8200" max="8200" width="0" style="49" hidden="1" customWidth="1"/>
    <col min="8201" max="8201" width="3.5703125" style="49" bestFit="1" customWidth="1"/>
    <col min="8202" max="8202" width="6" style="49" customWidth="1"/>
    <col min="8203" max="8203" width="4.42578125" style="49" customWidth="1"/>
    <col min="8204" max="8204" width="16.42578125" style="49" customWidth="1"/>
    <col min="8205" max="8205" width="0.140625" style="49" customWidth="1"/>
    <col min="8206" max="8208" width="0" style="49" hidden="1" customWidth="1"/>
    <col min="8209" max="8209" width="12.85546875" style="49" customWidth="1"/>
    <col min="8210" max="8210" width="13.140625" style="49" customWidth="1"/>
    <col min="8211" max="8211" width="16" style="49" customWidth="1"/>
    <col min="8212" max="8212" width="0" style="49" hidden="1" customWidth="1"/>
    <col min="8213" max="8213" width="13.42578125" style="49" customWidth="1"/>
    <col min="8214" max="8214" width="12.7109375" style="49" customWidth="1"/>
    <col min="8215" max="8219" width="13.140625" style="49" customWidth="1"/>
    <col min="8220" max="8220" width="18.140625" style="49" customWidth="1"/>
    <col min="8221" max="8221" width="13.42578125" style="49" customWidth="1"/>
    <col min="8222" max="8222" width="13.140625" style="49" customWidth="1"/>
    <col min="8223" max="8454" width="9.140625" style="49"/>
    <col min="8455" max="8455" width="2.140625" style="49" customWidth="1"/>
    <col min="8456" max="8456" width="0" style="49" hidden="1" customWidth="1"/>
    <col min="8457" max="8457" width="3.5703125" style="49" bestFit="1" customWidth="1"/>
    <col min="8458" max="8458" width="6" style="49" customWidth="1"/>
    <col min="8459" max="8459" width="4.42578125" style="49" customWidth="1"/>
    <col min="8460" max="8460" width="16.42578125" style="49" customWidth="1"/>
    <col min="8461" max="8461" width="0.140625" style="49" customWidth="1"/>
    <col min="8462" max="8464" width="0" style="49" hidden="1" customWidth="1"/>
    <col min="8465" max="8465" width="12.85546875" style="49" customWidth="1"/>
    <col min="8466" max="8466" width="13.140625" style="49" customWidth="1"/>
    <col min="8467" max="8467" width="16" style="49" customWidth="1"/>
    <col min="8468" max="8468" width="0" style="49" hidden="1" customWidth="1"/>
    <col min="8469" max="8469" width="13.42578125" style="49" customWidth="1"/>
    <col min="8470" max="8470" width="12.7109375" style="49" customWidth="1"/>
    <col min="8471" max="8475" width="13.140625" style="49" customWidth="1"/>
    <col min="8476" max="8476" width="18.140625" style="49" customWidth="1"/>
    <col min="8477" max="8477" width="13.42578125" style="49" customWidth="1"/>
    <col min="8478" max="8478" width="13.140625" style="49" customWidth="1"/>
    <col min="8479" max="8710" width="9.140625" style="49"/>
    <col min="8711" max="8711" width="2.140625" style="49" customWidth="1"/>
    <col min="8712" max="8712" width="0" style="49" hidden="1" customWidth="1"/>
    <col min="8713" max="8713" width="3.5703125" style="49" bestFit="1" customWidth="1"/>
    <col min="8714" max="8714" width="6" style="49" customWidth="1"/>
    <col min="8715" max="8715" width="4.42578125" style="49" customWidth="1"/>
    <col min="8716" max="8716" width="16.42578125" style="49" customWidth="1"/>
    <col min="8717" max="8717" width="0.140625" style="49" customWidth="1"/>
    <col min="8718" max="8720" width="0" style="49" hidden="1" customWidth="1"/>
    <col min="8721" max="8721" width="12.85546875" style="49" customWidth="1"/>
    <col min="8722" max="8722" width="13.140625" style="49" customWidth="1"/>
    <col min="8723" max="8723" width="16" style="49" customWidth="1"/>
    <col min="8724" max="8724" width="0" style="49" hidden="1" customWidth="1"/>
    <col min="8725" max="8725" width="13.42578125" style="49" customWidth="1"/>
    <col min="8726" max="8726" width="12.7109375" style="49" customWidth="1"/>
    <col min="8727" max="8731" width="13.140625" style="49" customWidth="1"/>
    <col min="8732" max="8732" width="18.140625" style="49" customWidth="1"/>
    <col min="8733" max="8733" width="13.42578125" style="49" customWidth="1"/>
    <col min="8734" max="8734" width="13.140625" style="49" customWidth="1"/>
    <col min="8735" max="8966" width="9.140625" style="49"/>
    <col min="8967" max="8967" width="2.140625" style="49" customWidth="1"/>
    <col min="8968" max="8968" width="0" style="49" hidden="1" customWidth="1"/>
    <col min="8969" max="8969" width="3.5703125" style="49" bestFit="1" customWidth="1"/>
    <col min="8970" max="8970" width="6" style="49" customWidth="1"/>
    <col min="8971" max="8971" width="4.42578125" style="49" customWidth="1"/>
    <col min="8972" max="8972" width="16.42578125" style="49" customWidth="1"/>
    <col min="8973" max="8973" width="0.140625" style="49" customWidth="1"/>
    <col min="8974" max="8976" width="0" style="49" hidden="1" customWidth="1"/>
    <col min="8977" max="8977" width="12.85546875" style="49" customWidth="1"/>
    <col min="8978" max="8978" width="13.140625" style="49" customWidth="1"/>
    <col min="8979" max="8979" width="16" style="49" customWidth="1"/>
    <col min="8980" max="8980" width="0" style="49" hidden="1" customWidth="1"/>
    <col min="8981" max="8981" width="13.42578125" style="49" customWidth="1"/>
    <col min="8982" max="8982" width="12.7109375" style="49" customWidth="1"/>
    <col min="8983" max="8987" width="13.140625" style="49" customWidth="1"/>
    <col min="8988" max="8988" width="18.140625" style="49" customWidth="1"/>
    <col min="8989" max="8989" width="13.42578125" style="49" customWidth="1"/>
    <col min="8990" max="8990" width="13.140625" style="49" customWidth="1"/>
    <col min="8991" max="9222" width="9.140625" style="49"/>
    <col min="9223" max="9223" width="2.140625" style="49" customWidth="1"/>
    <col min="9224" max="9224" width="0" style="49" hidden="1" customWidth="1"/>
    <col min="9225" max="9225" width="3.5703125" style="49" bestFit="1" customWidth="1"/>
    <col min="9226" max="9226" width="6" style="49" customWidth="1"/>
    <col min="9227" max="9227" width="4.42578125" style="49" customWidth="1"/>
    <col min="9228" max="9228" width="16.42578125" style="49" customWidth="1"/>
    <col min="9229" max="9229" width="0.140625" style="49" customWidth="1"/>
    <col min="9230" max="9232" width="0" style="49" hidden="1" customWidth="1"/>
    <col min="9233" max="9233" width="12.85546875" style="49" customWidth="1"/>
    <col min="9234" max="9234" width="13.140625" style="49" customWidth="1"/>
    <col min="9235" max="9235" width="16" style="49" customWidth="1"/>
    <col min="9236" max="9236" width="0" style="49" hidden="1" customWidth="1"/>
    <col min="9237" max="9237" width="13.42578125" style="49" customWidth="1"/>
    <col min="9238" max="9238" width="12.7109375" style="49" customWidth="1"/>
    <col min="9239" max="9243" width="13.140625" style="49" customWidth="1"/>
    <col min="9244" max="9244" width="18.140625" style="49" customWidth="1"/>
    <col min="9245" max="9245" width="13.42578125" style="49" customWidth="1"/>
    <col min="9246" max="9246" width="13.140625" style="49" customWidth="1"/>
    <col min="9247" max="9478" width="9.140625" style="49"/>
    <col min="9479" max="9479" width="2.140625" style="49" customWidth="1"/>
    <col min="9480" max="9480" width="0" style="49" hidden="1" customWidth="1"/>
    <col min="9481" max="9481" width="3.5703125" style="49" bestFit="1" customWidth="1"/>
    <col min="9482" max="9482" width="6" style="49" customWidth="1"/>
    <col min="9483" max="9483" width="4.42578125" style="49" customWidth="1"/>
    <col min="9484" max="9484" width="16.42578125" style="49" customWidth="1"/>
    <col min="9485" max="9485" width="0.140625" style="49" customWidth="1"/>
    <col min="9486" max="9488" width="0" style="49" hidden="1" customWidth="1"/>
    <col min="9489" max="9489" width="12.85546875" style="49" customWidth="1"/>
    <col min="9490" max="9490" width="13.140625" style="49" customWidth="1"/>
    <col min="9491" max="9491" width="16" style="49" customWidth="1"/>
    <col min="9492" max="9492" width="0" style="49" hidden="1" customWidth="1"/>
    <col min="9493" max="9493" width="13.42578125" style="49" customWidth="1"/>
    <col min="9494" max="9494" width="12.7109375" style="49" customWidth="1"/>
    <col min="9495" max="9499" width="13.140625" style="49" customWidth="1"/>
    <col min="9500" max="9500" width="18.140625" style="49" customWidth="1"/>
    <col min="9501" max="9501" width="13.42578125" style="49" customWidth="1"/>
    <col min="9502" max="9502" width="13.140625" style="49" customWidth="1"/>
    <col min="9503" max="9734" width="9.140625" style="49"/>
    <col min="9735" max="9735" width="2.140625" style="49" customWidth="1"/>
    <col min="9736" max="9736" width="0" style="49" hidden="1" customWidth="1"/>
    <col min="9737" max="9737" width="3.5703125" style="49" bestFit="1" customWidth="1"/>
    <col min="9738" max="9738" width="6" style="49" customWidth="1"/>
    <col min="9739" max="9739" width="4.42578125" style="49" customWidth="1"/>
    <col min="9740" max="9740" width="16.42578125" style="49" customWidth="1"/>
    <col min="9741" max="9741" width="0.140625" style="49" customWidth="1"/>
    <col min="9742" max="9744" width="0" style="49" hidden="1" customWidth="1"/>
    <col min="9745" max="9745" width="12.85546875" style="49" customWidth="1"/>
    <col min="9746" max="9746" width="13.140625" style="49" customWidth="1"/>
    <col min="9747" max="9747" width="16" style="49" customWidth="1"/>
    <col min="9748" max="9748" width="0" style="49" hidden="1" customWidth="1"/>
    <col min="9749" max="9749" width="13.42578125" style="49" customWidth="1"/>
    <col min="9750" max="9750" width="12.7109375" style="49" customWidth="1"/>
    <col min="9751" max="9755" width="13.140625" style="49" customWidth="1"/>
    <col min="9756" max="9756" width="18.140625" style="49" customWidth="1"/>
    <col min="9757" max="9757" width="13.42578125" style="49" customWidth="1"/>
    <col min="9758" max="9758" width="13.140625" style="49" customWidth="1"/>
    <col min="9759" max="9990" width="9.140625" style="49"/>
    <col min="9991" max="9991" width="2.140625" style="49" customWidth="1"/>
    <col min="9992" max="9992" width="0" style="49" hidden="1" customWidth="1"/>
    <col min="9993" max="9993" width="3.5703125" style="49" bestFit="1" customWidth="1"/>
    <col min="9994" max="9994" width="6" style="49" customWidth="1"/>
    <col min="9995" max="9995" width="4.42578125" style="49" customWidth="1"/>
    <col min="9996" max="9996" width="16.42578125" style="49" customWidth="1"/>
    <col min="9997" max="9997" width="0.140625" style="49" customWidth="1"/>
    <col min="9998" max="10000" width="0" style="49" hidden="1" customWidth="1"/>
    <col min="10001" max="10001" width="12.85546875" style="49" customWidth="1"/>
    <col min="10002" max="10002" width="13.140625" style="49" customWidth="1"/>
    <col min="10003" max="10003" width="16" style="49" customWidth="1"/>
    <col min="10004" max="10004" width="0" style="49" hidden="1" customWidth="1"/>
    <col min="10005" max="10005" width="13.42578125" style="49" customWidth="1"/>
    <col min="10006" max="10006" width="12.7109375" style="49" customWidth="1"/>
    <col min="10007" max="10011" width="13.140625" style="49" customWidth="1"/>
    <col min="10012" max="10012" width="18.140625" style="49" customWidth="1"/>
    <col min="10013" max="10013" width="13.42578125" style="49" customWidth="1"/>
    <col min="10014" max="10014" width="13.140625" style="49" customWidth="1"/>
    <col min="10015" max="10246" width="9.140625" style="49"/>
    <col min="10247" max="10247" width="2.140625" style="49" customWidth="1"/>
    <col min="10248" max="10248" width="0" style="49" hidden="1" customWidth="1"/>
    <col min="10249" max="10249" width="3.5703125" style="49" bestFit="1" customWidth="1"/>
    <col min="10250" max="10250" width="6" style="49" customWidth="1"/>
    <col min="10251" max="10251" width="4.42578125" style="49" customWidth="1"/>
    <col min="10252" max="10252" width="16.42578125" style="49" customWidth="1"/>
    <col min="10253" max="10253" width="0.140625" style="49" customWidth="1"/>
    <col min="10254" max="10256" width="0" style="49" hidden="1" customWidth="1"/>
    <col min="10257" max="10257" width="12.85546875" style="49" customWidth="1"/>
    <col min="10258" max="10258" width="13.140625" style="49" customWidth="1"/>
    <col min="10259" max="10259" width="16" style="49" customWidth="1"/>
    <col min="10260" max="10260" width="0" style="49" hidden="1" customWidth="1"/>
    <col min="10261" max="10261" width="13.42578125" style="49" customWidth="1"/>
    <col min="10262" max="10262" width="12.7109375" style="49" customWidth="1"/>
    <col min="10263" max="10267" width="13.140625" style="49" customWidth="1"/>
    <col min="10268" max="10268" width="18.140625" style="49" customWidth="1"/>
    <col min="10269" max="10269" width="13.42578125" style="49" customWidth="1"/>
    <col min="10270" max="10270" width="13.140625" style="49" customWidth="1"/>
    <col min="10271" max="10502" width="9.140625" style="49"/>
    <col min="10503" max="10503" width="2.140625" style="49" customWidth="1"/>
    <col min="10504" max="10504" width="0" style="49" hidden="1" customWidth="1"/>
    <col min="10505" max="10505" width="3.5703125" style="49" bestFit="1" customWidth="1"/>
    <col min="10506" max="10506" width="6" style="49" customWidth="1"/>
    <col min="10507" max="10507" width="4.42578125" style="49" customWidth="1"/>
    <col min="10508" max="10508" width="16.42578125" style="49" customWidth="1"/>
    <col min="10509" max="10509" width="0.140625" style="49" customWidth="1"/>
    <col min="10510" max="10512" width="0" style="49" hidden="1" customWidth="1"/>
    <col min="10513" max="10513" width="12.85546875" style="49" customWidth="1"/>
    <col min="10514" max="10514" width="13.140625" style="49" customWidth="1"/>
    <col min="10515" max="10515" width="16" style="49" customWidth="1"/>
    <col min="10516" max="10516" width="0" style="49" hidden="1" customWidth="1"/>
    <col min="10517" max="10517" width="13.42578125" style="49" customWidth="1"/>
    <col min="10518" max="10518" width="12.7109375" style="49" customWidth="1"/>
    <col min="10519" max="10523" width="13.140625" style="49" customWidth="1"/>
    <col min="10524" max="10524" width="18.140625" style="49" customWidth="1"/>
    <col min="10525" max="10525" width="13.42578125" style="49" customWidth="1"/>
    <col min="10526" max="10526" width="13.140625" style="49" customWidth="1"/>
    <col min="10527" max="10758" width="9.140625" style="49"/>
    <col min="10759" max="10759" width="2.140625" style="49" customWidth="1"/>
    <col min="10760" max="10760" width="0" style="49" hidden="1" customWidth="1"/>
    <col min="10761" max="10761" width="3.5703125" style="49" bestFit="1" customWidth="1"/>
    <col min="10762" max="10762" width="6" style="49" customWidth="1"/>
    <col min="10763" max="10763" width="4.42578125" style="49" customWidth="1"/>
    <col min="10764" max="10764" width="16.42578125" style="49" customWidth="1"/>
    <col min="10765" max="10765" width="0.140625" style="49" customWidth="1"/>
    <col min="10766" max="10768" width="0" style="49" hidden="1" customWidth="1"/>
    <col min="10769" max="10769" width="12.85546875" style="49" customWidth="1"/>
    <col min="10770" max="10770" width="13.140625" style="49" customWidth="1"/>
    <col min="10771" max="10771" width="16" style="49" customWidth="1"/>
    <col min="10772" max="10772" width="0" style="49" hidden="1" customWidth="1"/>
    <col min="10773" max="10773" width="13.42578125" style="49" customWidth="1"/>
    <col min="10774" max="10774" width="12.7109375" style="49" customWidth="1"/>
    <col min="10775" max="10779" width="13.140625" style="49" customWidth="1"/>
    <col min="10780" max="10780" width="18.140625" style="49" customWidth="1"/>
    <col min="10781" max="10781" width="13.42578125" style="49" customWidth="1"/>
    <col min="10782" max="10782" width="13.140625" style="49" customWidth="1"/>
    <col min="10783" max="11014" width="9.140625" style="49"/>
    <col min="11015" max="11015" width="2.140625" style="49" customWidth="1"/>
    <col min="11016" max="11016" width="0" style="49" hidden="1" customWidth="1"/>
    <col min="11017" max="11017" width="3.5703125" style="49" bestFit="1" customWidth="1"/>
    <col min="11018" max="11018" width="6" style="49" customWidth="1"/>
    <col min="11019" max="11019" width="4.42578125" style="49" customWidth="1"/>
    <col min="11020" max="11020" width="16.42578125" style="49" customWidth="1"/>
    <col min="11021" max="11021" width="0.140625" style="49" customWidth="1"/>
    <col min="11022" max="11024" width="0" style="49" hidden="1" customWidth="1"/>
    <col min="11025" max="11025" width="12.85546875" style="49" customWidth="1"/>
    <col min="11026" max="11026" width="13.140625" style="49" customWidth="1"/>
    <col min="11027" max="11027" width="16" style="49" customWidth="1"/>
    <col min="11028" max="11028" width="0" style="49" hidden="1" customWidth="1"/>
    <col min="11029" max="11029" width="13.42578125" style="49" customWidth="1"/>
    <col min="11030" max="11030" width="12.7109375" style="49" customWidth="1"/>
    <col min="11031" max="11035" width="13.140625" style="49" customWidth="1"/>
    <col min="11036" max="11036" width="18.140625" style="49" customWidth="1"/>
    <col min="11037" max="11037" width="13.42578125" style="49" customWidth="1"/>
    <col min="11038" max="11038" width="13.140625" style="49" customWidth="1"/>
    <col min="11039" max="11270" width="9.140625" style="49"/>
    <col min="11271" max="11271" width="2.140625" style="49" customWidth="1"/>
    <col min="11272" max="11272" width="0" style="49" hidden="1" customWidth="1"/>
    <col min="11273" max="11273" width="3.5703125" style="49" bestFit="1" customWidth="1"/>
    <col min="11274" max="11274" width="6" style="49" customWidth="1"/>
    <col min="11275" max="11275" width="4.42578125" style="49" customWidth="1"/>
    <col min="11276" max="11276" width="16.42578125" style="49" customWidth="1"/>
    <col min="11277" max="11277" width="0.140625" style="49" customWidth="1"/>
    <col min="11278" max="11280" width="0" style="49" hidden="1" customWidth="1"/>
    <col min="11281" max="11281" width="12.85546875" style="49" customWidth="1"/>
    <col min="11282" max="11282" width="13.140625" style="49" customWidth="1"/>
    <col min="11283" max="11283" width="16" style="49" customWidth="1"/>
    <col min="11284" max="11284" width="0" style="49" hidden="1" customWidth="1"/>
    <col min="11285" max="11285" width="13.42578125" style="49" customWidth="1"/>
    <col min="11286" max="11286" width="12.7109375" style="49" customWidth="1"/>
    <col min="11287" max="11291" width="13.140625" style="49" customWidth="1"/>
    <col min="11292" max="11292" width="18.140625" style="49" customWidth="1"/>
    <col min="11293" max="11293" width="13.42578125" style="49" customWidth="1"/>
    <col min="11294" max="11294" width="13.140625" style="49" customWidth="1"/>
    <col min="11295" max="11526" width="9.140625" style="49"/>
    <col min="11527" max="11527" width="2.140625" style="49" customWidth="1"/>
    <col min="11528" max="11528" width="0" style="49" hidden="1" customWidth="1"/>
    <col min="11529" max="11529" width="3.5703125" style="49" bestFit="1" customWidth="1"/>
    <col min="11530" max="11530" width="6" style="49" customWidth="1"/>
    <col min="11531" max="11531" width="4.42578125" style="49" customWidth="1"/>
    <col min="11532" max="11532" width="16.42578125" style="49" customWidth="1"/>
    <col min="11533" max="11533" width="0.140625" style="49" customWidth="1"/>
    <col min="11534" max="11536" width="0" style="49" hidden="1" customWidth="1"/>
    <col min="11537" max="11537" width="12.85546875" style="49" customWidth="1"/>
    <col min="11538" max="11538" width="13.140625" style="49" customWidth="1"/>
    <col min="11539" max="11539" width="16" style="49" customWidth="1"/>
    <col min="11540" max="11540" width="0" style="49" hidden="1" customWidth="1"/>
    <col min="11541" max="11541" width="13.42578125" style="49" customWidth="1"/>
    <col min="11542" max="11542" width="12.7109375" style="49" customWidth="1"/>
    <col min="11543" max="11547" width="13.140625" style="49" customWidth="1"/>
    <col min="11548" max="11548" width="18.140625" style="49" customWidth="1"/>
    <col min="11549" max="11549" width="13.42578125" style="49" customWidth="1"/>
    <col min="11550" max="11550" width="13.140625" style="49" customWidth="1"/>
    <col min="11551" max="11782" width="9.140625" style="49"/>
    <col min="11783" max="11783" width="2.140625" style="49" customWidth="1"/>
    <col min="11784" max="11784" width="0" style="49" hidden="1" customWidth="1"/>
    <col min="11785" max="11785" width="3.5703125" style="49" bestFit="1" customWidth="1"/>
    <col min="11786" max="11786" width="6" style="49" customWidth="1"/>
    <col min="11787" max="11787" width="4.42578125" style="49" customWidth="1"/>
    <col min="11788" max="11788" width="16.42578125" style="49" customWidth="1"/>
    <col min="11789" max="11789" width="0.140625" style="49" customWidth="1"/>
    <col min="11790" max="11792" width="0" style="49" hidden="1" customWidth="1"/>
    <col min="11793" max="11793" width="12.85546875" style="49" customWidth="1"/>
    <col min="11794" max="11794" width="13.140625" style="49" customWidth="1"/>
    <col min="11795" max="11795" width="16" style="49" customWidth="1"/>
    <col min="11796" max="11796" width="0" style="49" hidden="1" customWidth="1"/>
    <col min="11797" max="11797" width="13.42578125" style="49" customWidth="1"/>
    <col min="11798" max="11798" width="12.7109375" style="49" customWidth="1"/>
    <col min="11799" max="11803" width="13.140625" style="49" customWidth="1"/>
    <col min="11804" max="11804" width="18.140625" style="49" customWidth="1"/>
    <col min="11805" max="11805" width="13.42578125" style="49" customWidth="1"/>
    <col min="11806" max="11806" width="13.140625" style="49" customWidth="1"/>
    <col min="11807" max="12038" width="9.140625" style="49"/>
    <col min="12039" max="12039" width="2.140625" style="49" customWidth="1"/>
    <col min="12040" max="12040" width="0" style="49" hidden="1" customWidth="1"/>
    <col min="12041" max="12041" width="3.5703125" style="49" bestFit="1" customWidth="1"/>
    <col min="12042" max="12042" width="6" style="49" customWidth="1"/>
    <col min="12043" max="12043" width="4.42578125" style="49" customWidth="1"/>
    <col min="12044" max="12044" width="16.42578125" style="49" customWidth="1"/>
    <col min="12045" max="12045" width="0.140625" style="49" customWidth="1"/>
    <col min="12046" max="12048" width="0" style="49" hidden="1" customWidth="1"/>
    <col min="12049" max="12049" width="12.85546875" style="49" customWidth="1"/>
    <col min="12050" max="12050" width="13.140625" style="49" customWidth="1"/>
    <col min="12051" max="12051" width="16" style="49" customWidth="1"/>
    <col min="12052" max="12052" width="0" style="49" hidden="1" customWidth="1"/>
    <col min="12053" max="12053" width="13.42578125" style="49" customWidth="1"/>
    <col min="12054" max="12054" width="12.7109375" style="49" customWidth="1"/>
    <col min="12055" max="12059" width="13.140625" style="49" customWidth="1"/>
    <col min="12060" max="12060" width="18.140625" style="49" customWidth="1"/>
    <col min="12061" max="12061" width="13.42578125" style="49" customWidth="1"/>
    <col min="12062" max="12062" width="13.140625" style="49" customWidth="1"/>
    <col min="12063" max="12294" width="9.140625" style="49"/>
    <col min="12295" max="12295" width="2.140625" style="49" customWidth="1"/>
    <col min="12296" max="12296" width="0" style="49" hidden="1" customWidth="1"/>
    <col min="12297" max="12297" width="3.5703125" style="49" bestFit="1" customWidth="1"/>
    <col min="12298" max="12298" width="6" style="49" customWidth="1"/>
    <col min="12299" max="12299" width="4.42578125" style="49" customWidth="1"/>
    <col min="12300" max="12300" width="16.42578125" style="49" customWidth="1"/>
    <col min="12301" max="12301" width="0.140625" style="49" customWidth="1"/>
    <col min="12302" max="12304" width="0" style="49" hidden="1" customWidth="1"/>
    <col min="12305" max="12305" width="12.85546875" style="49" customWidth="1"/>
    <col min="12306" max="12306" width="13.140625" style="49" customWidth="1"/>
    <col min="12307" max="12307" width="16" style="49" customWidth="1"/>
    <col min="12308" max="12308" width="0" style="49" hidden="1" customWidth="1"/>
    <col min="12309" max="12309" width="13.42578125" style="49" customWidth="1"/>
    <col min="12310" max="12310" width="12.7109375" style="49" customWidth="1"/>
    <col min="12311" max="12315" width="13.140625" style="49" customWidth="1"/>
    <col min="12316" max="12316" width="18.140625" style="49" customWidth="1"/>
    <col min="12317" max="12317" width="13.42578125" style="49" customWidth="1"/>
    <col min="12318" max="12318" width="13.140625" style="49" customWidth="1"/>
    <col min="12319" max="12550" width="9.140625" style="49"/>
    <col min="12551" max="12551" width="2.140625" style="49" customWidth="1"/>
    <col min="12552" max="12552" width="0" style="49" hidden="1" customWidth="1"/>
    <col min="12553" max="12553" width="3.5703125" style="49" bestFit="1" customWidth="1"/>
    <col min="12554" max="12554" width="6" style="49" customWidth="1"/>
    <col min="12555" max="12555" width="4.42578125" style="49" customWidth="1"/>
    <col min="12556" max="12556" width="16.42578125" style="49" customWidth="1"/>
    <col min="12557" max="12557" width="0.140625" style="49" customWidth="1"/>
    <col min="12558" max="12560" width="0" style="49" hidden="1" customWidth="1"/>
    <col min="12561" max="12561" width="12.85546875" style="49" customWidth="1"/>
    <col min="12562" max="12562" width="13.140625" style="49" customWidth="1"/>
    <col min="12563" max="12563" width="16" style="49" customWidth="1"/>
    <col min="12564" max="12564" width="0" style="49" hidden="1" customWidth="1"/>
    <col min="12565" max="12565" width="13.42578125" style="49" customWidth="1"/>
    <col min="12566" max="12566" width="12.7109375" style="49" customWidth="1"/>
    <col min="12567" max="12571" width="13.140625" style="49" customWidth="1"/>
    <col min="12572" max="12572" width="18.140625" style="49" customWidth="1"/>
    <col min="12573" max="12573" width="13.42578125" style="49" customWidth="1"/>
    <col min="12574" max="12574" width="13.140625" style="49" customWidth="1"/>
    <col min="12575" max="12806" width="9.140625" style="49"/>
    <col min="12807" max="12807" width="2.140625" style="49" customWidth="1"/>
    <col min="12808" max="12808" width="0" style="49" hidden="1" customWidth="1"/>
    <col min="12809" max="12809" width="3.5703125" style="49" bestFit="1" customWidth="1"/>
    <col min="12810" max="12810" width="6" style="49" customWidth="1"/>
    <col min="12811" max="12811" width="4.42578125" style="49" customWidth="1"/>
    <col min="12812" max="12812" width="16.42578125" style="49" customWidth="1"/>
    <col min="12813" max="12813" width="0.140625" style="49" customWidth="1"/>
    <col min="12814" max="12816" width="0" style="49" hidden="1" customWidth="1"/>
    <col min="12817" max="12817" width="12.85546875" style="49" customWidth="1"/>
    <col min="12818" max="12818" width="13.140625" style="49" customWidth="1"/>
    <col min="12819" max="12819" width="16" style="49" customWidth="1"/>
    <col min="12820" max="12820" width="0" style="49" hidden="1" customWidth="1"/>
    <col min="12821" max="12821" width="13.42578125" style="49" customWidth="1"/>
    <col min="12822" max="12822" width="12.7109375" style="49" customWidth="1"/>
    <col min="12823" max="12827" width="13.140625" style="49" customWidth="1"/>
    <col min="12828" max="12828" width="18.140625" style="49" customWidth="1"/>
    <col min="12829" max="12829" width="13.42578125" style="49" customWidth="1"/>
    <col min="12830" max="12830" width="13.140625" style="49" customWidth="1"/>
    <col min="12831" max="13062" width="9.140625" style="49"/>
    <col min="13063" max="13063" width="2.140625" style="49" customWidth="1"/>
    <col min="13064" max="13064" width="0" style="49" hidden="1" customWidth="1"/>
    <col min="13065" max="13065" width="3.5703125" style="49" bestFit="1" customWidth="1"/>
    <col min="13066" max="13066" width="6" style="49" customWidth="1"/>
    <col min="13067" max="13067" width="4.42578125" style="49" customWidth="1"/>
    <col min="13068" max="13068" width="16.42578125" style="49" customWidth="1"/>
    <col min="13069" max="13069" width="0.140625" style="49" customWidth="1"/>
    <col min="13070" max="13072" width="0" style="49" hidden="1" customWidth="1"/>
    <col min="13073" max="13073" width="12.85546875" style="49" customWidth="1"/>
    <col min="13074" max="13074" width="13.140625" style="49" customWidth="1"/>
    <col min="13075" max="13075" width="16" style="49" customWidth="1"/>
    <col min="13076" max="13076" width="0" style="49" hidden="1" customWidth="1"/>
    <col min="13077" max="13077" width="13.42578125" style="49" customWidth="1"/>
    <col min="13078" max="13078" width="12.7109375" style="49" customWidth="1"/>
    <col min="13079" max="13083" width="13.140625" style="49" customWidth="1"/>
    <col min="13084" max="13084" width="18.140625" style="49" customWidth="1"/>
    <col min="13085" max="13085" width="13.42578125" style="49" customWidth="1"/>
    <col min="13086" max="13086" width="13.140625" style="49" customWidth="1"/>
    <col min="13087" max="13318" width="9.140625" style="49"/>
    <col min="13319" max="13319" width="2.140625" style="49" customWidth="1"/>
    <col min="13320" max="13320" width="0" style="49" hidden="1" customWidth="1"/>
    <col min="13321" max="13321" width="3.5703125" style="49" bestFit="1" customWidth="1"/>
    <col min="13322" max="13322" width="6" style="49" customWidth="1"/>
    <col min="13323" max="13323" width="4.42578125" style="49" customWidth="1"/>
    <col min="13324" max="13324" width="16.42578125" style="49" customWidth="1"/>
    <col min="13325" max="13325" width="0.140625" style="49" customWidth="1"/>
    <col min="13326" max="13328" width="0" style="49" hidden="1" customWidth="1"/>
    <col min="13329" max="13329" width="12.85546875" style="49" customWidth="1"/>
    <col min="13330" max="13330" width="13.140625" style="49" customWidth="1"/>
    <col min="13331" max="13331" width="16" style="49" customWidth="1"/>
    <col min="13332" max="13332" width="0" style="49" hidden="1" customWidth="1"/>
    <col min="13333" max="13333" width="13.42578125" style="49" customWidth="1"/>
    <col min="13334" max="13334" width="12.7109375" style="49" customWidth="1"/>
    <col min="13335" max="13339" width="13.140625" style="49" customWidth="1"/>
    <col min="13340" max="13340" width="18.140625" style="49" customWidth="1"/>
    <col min="13341" max="13341" width="13.42578125" style="49" customWidth="1"/>
    <col min="13342" max="13342" width="13.140625" style="49" customWidth="1"/>
    <col min="13343" max="13574" width="9.140625" style="49"/>
    <col min="13575" max="13575" width="2.140625" style="49" customWidth="1"/>
    <col min="13576" max="13576" width="0" style="49" hidden="1" customWidth="1"/>
    <col min="13577" max="13577" width="3.5703125" style="49" bestFit="1" customWidth="1"/>
    <col min="13578" max="13578" width="6" style="49" customWidth="1"/>
    <col min="13579" max="13579" width="4.42578125" style="49" customWidth="1"/>
    <col min="13580" max="13580" width="16.42578125" style="49" customWidth="1"/>
    <col min="13581" max="13581" width="0.140625" style="49" customWidth="1"/>
    <col min="13582" max="13584" width="0" style="49" hidden="1" customWidth="1"/>
    <col min="13585" max="13585" width="12.85546875" style="49" customWidth="1"/>
    <col min="13586" max="13586" width="13.140625" style="49" customWidth="1"/>
    <col min="13587" max="13587" width="16" style="49" customWidth="1"/>
    <col min="13588" max="13588" width="0" style="49" hidden="1" customWidth="1"/>
    <col min="13589" max="13589" width="13.42578125" style="49" customWidth="1"/>
    <col min="13590" max="13590" width="12.7109375" style="49" customWidth="1"/>
    <col min="13591" max="13595" width="13.140625" style="49" customWidth="1"/>
    <col min="13596" max="13596" width="18.140625" style="49" customWidth="1"/>
    <col min="13597" max="13597" width="13.42578125" style="49" customWidth="1"/>
    <col min="13598" max="13598" width="13.140625" style="49" customWidth="1"/>
    <col min="13599" max="13830" width="9.140625" style="49"/>
    <col min="13831" max="13831" width="2.140625" style="49" customWidth="1"/>
    <col min="13832" max="13832" width="0" style="49" hidden="1" customWidth="1"/>
    <col min="13833" max="13833" width="3.5703125" style="49" bestFit="1" customWidth="1"/>
    <col min="13834" max="13834" width="6" style="49" customWidth="1"/>
    <col min="13835" max="13835" width="4.42578125" style="49" customWidth="1"/>
    <col min="13836" max="13836" width="16.42578125" style="49" customWidth="1"/>
    <col min="13837" max="13837" width="0.140625" style="49" customWidth="1"/>
    <col min="13838" max="13840" width="0" style="49" hidden="1" customWidth="1"/>
    <col min="13841" max="13841" width="12.85546875" style="49" customWidth="1"/>
    <col min="13842" max="13842" width="13.140625" style="49" customWidth="1"/>
    <col min="13843" max="13843" width="16" style="49" customWidth="1"/>
    <col min="13844" max="13844" width="0" style="49" hidden="1" customWidth="1"/>
    <col min="13845" max="13845" width="13.42578125" style="49" customWidth="1"/>
    <col min="13846" max="13846" width="12.7109375" style="49" customWidth="1"/>
    <col min="13847" max="13851" width="13.140625" style="49" customWidth="1"/>
    <col min="13852" max="13852" width="18.140625" style="49" customWidth="1"/>
    <col min="13853" max="13853" width="13.42578125" style="49" customWidth="1"/>
    <col min="13854" max="13854" width="13.140625" style="49" customWidth="1"/>
    <col min="13855" max="14086" width="9.140625" style="49"/>
    <col min="14087" max="14087" width="2.140625" style="49" customWidth="1"/>
    <col min="14088" max="14088" width="0" style="49" hidden="1" customWidth="1"/>
    <col min="14089" max="14089" width="3.5703125" style="49" bestFit="1" customWidth="1"/>
    <col min="14090" max="14090" width="6" style="49" customWidth="1"/>
    <col min="14091" max="14091" width="4.42578125" style="49" customWidth="1"/>
    <col min="14092" max="14092" width="16.42578125" style="49" customWidth="1"/>
    <col min="14093" max="14093" width="0.140625" style="49" customWidth="1"/>
    <col min="14094" max="14096" width="0" style="49" hidden="1" customWidth="1"/>
    <col min="14097" max="14097" width="12.85546875" style="49" customWidth="1"/>
    <col min="14098" max="14098" width="13.140625" style="49" customWidth="1"/>
    <col min="14099" max="14099" width="16" style="49" customWidth="1"/>
    <col min="14100" max="14100" width="0" style="49" hidden="1" customWidth="1"/>
    <col min="14101" max="14101" width="13.42578125" style="49" customWidth="1"/>
    <col min="14102" max="14102" width="12.7109375" style="49" customWidth="1"/>
    <col min="14103" max="14107" width="13.140625" style="49" customWidth="1"/>
    <col min="14108" max="14108" width="18.140625" style="49" customWidth="1"/>
    <col min="14109" max="14109" width="13.42578125" style="49" customWidth="1"/>
    <col min="14110" max="14110" width="13.140625" style="49" customWidth="1"/>
    <col min="14111" max="14342" width="9.140625" style="49"/>
    <col min="14343" max="14343" width="2.140625" style="49" customWidth="1"/>
    <col min="14344" max="14344" width="0" style="49" hidden="1" customWidth="1"/>
    <col min="14345" max="14345" width="3.5703125" style="49" bestFit="1" customWidth="1"/>
    <col min="14346" max="14346" width="6" style="49" customWidth="1"/>
    <col min="14347" max="14347" width="4.42578125" style="49" customWidth="1"/>
    <col min="14348" max="14348" width="16.42578125" style="49" customWidth="1"/>
    <col min="14349" max="14349" width="0.140625" style="49" customWidth="1"/>
    <col min="14350" max="14352" width="0" style="49" hidden="1" customWidth="1"/>
    <col min="14353" max="14353" width="12.85546875" style="49" customWidth="1"/>
    <col min="14354" max="14354" width="13.140625" style="49" customWidth="1"/>
    <col min="14355" max="14355" width="16" style="49" customWidth="1"/>
    <col min="14356" max="14356" width="0" style="49" hidden="1" customWidth="1"/>
    <col min="14357" max="14357" width="13.42578125" style="49" customWidth="1"/>
    <col min="14358" max="14358" width="12.7109375" style="49" customWidth="1"/>
    <col min="14359" max="14363" width="13.140625" style="49" customWidth="1"/>
    <col min="14364" max="14364" width="18.140625" style="49" customWidth="1"/>
    <col min="14365" max="14365" width="13.42578125" style="49" customWidth="1"/>
    <col min="14366" max="14366" width="13.140625" style="49" customWidth="1"/>
    <col min="14367" max="14598" width="9.140625" style="49"/>
    <col min="14599" max="14599" width="2.140625" style="49" customWidth="1"/>
    <col min="14600" max="14600" width="0" style="49" hidden="1" customWidth="1"/>
    <col min="14601" max="14601" width="3.5703125" style="49" bestFit="1" customWidth="1"/>
    <col min="14602" max="14602" width="6" style="49" customWidth="1"/>
    <col min="14603" max="14603" width="4.42578125" style="49" customWidth="1"/>
    <col min="14604" max="14604" width="16.42578125" style="49" customWidth="1"/>
    <col min="14605" max="14605" width="0.140625" style="49" customWidth="1"/>
    <col min="14606" max="14608" width="0" style="49" hidden="1" customWidth="1"/>
    <col min="14609" max="14609" width="12.85546875" style="49" customWidth="1"/>
    <col min="14610" max="14610" width="13.140625" style="49" customWidth="1"/>
    <col min="14611" max="14611" width="16" style="49" customWidth="1"/>
    <col min="14612" max="14612" width="0" style="49" hidden="1" customWidth="1"/>
    <col min="14613" max="14613" width="13.42578125" style="49" customWidth="1"/>
    <col min="14614" max="14614" width="12.7109375" style="49" customWidth="1"/>
    <col min="14615" max="14619" width="13.140625" style="49" customWidth="1"/>
    <col min="14620" max="14620" width="18.140625" style="49" customWidth="1"/>
    <col min="14621" max="14621" width="13.42578125" style="49" customWidth="1"/>
    <col min="14622" max="14622" width="13.140625" style="49" customWidth="1"/>
    <col min="14623" max="14854" width="9.140625" style="49"/>
    <col min="14855" max="14855" width="2.140625" style="49" customWidth="1"/>
    <col min="14856" max="14856" width="0" style="49" hidden="1" customWidth="1"/>
    <col min="14857" max="14857" width="3.5703125" style="49" bestFit="1" customWidth="1"/>
    <col min="14858" max="14858" width="6" style="49" customWidth="1"/>
    <col min="14859" max="14859" width="4.42578125" style="49" customWidth="1"/>
    <col min="14860" max="14860" width="16.42578125" style="49" customWidth="1"/>
    <col min="14861" max="14861" width="0.140625" style="49" customWidth="1"/>
    <col min="14862" max="14864" width="0" style="49" hidden="1" customWidth="1"/>
    <col min="14865" max="14865" width="12.85546875" style="49" customWidth="1"/>
    <col min="14866" max="14866" width="13.140625" style="49" customWidth="1"/>
    <col min="14867" max="14867" width="16" style="49" customWidth="1"/>
    <col min="14868" max="14868" width="0" style="49" hidden="1" customWidth="1"/>
    <col min="14869" max="14869" width="13.42578125" style="49" customWidth="1"/>
    <col min="14870" max="14870" width="12.7109375" style="49" customWidth="1"/>
    <col min="14871" max="14875" width="13.140625" style="49" customWidth="1"/>
    <col min="14876" max="14876" width="18.140625" style="49" customWidth="1"/>
    <col min="14877" max="14877" width="13.42578125" style="49" customWidth="1"/>
    <col min="14878" max="14878" width="13.140625" style="49" customWidth="1"/>
    <col min="14879" max="15110" width="9.140625" style="49"/>
    <col min="15111" max="15111" width="2.140625" style="49" customWidth="1"/>
    <col min="15112" max="15112" width="0" style="49" hidden="1" customWidth="1"/>
    <col min="15113" max="15113" width="3.5703125" style="49" bestFit="1" customWidth="1"/>
    <col min="15114" max="15114" width="6" style="49" customWidth="1"/>
    <col min="15115" max="15115" width="4.42578125" style="49" customWidth="1"/>
    <col min="15116" max="15116" width="16.42578125" style="49" customWidth="1"/>
    <col min="15117" max="15117" width="0.140625" style="49" customWidth="1"/>
    <col min="15118" max="15120" width="0" style="49" hidden="1" customWidth="1"/>
    <col min="15121" max="15121" width="12.85546875" style="49" customWidth="1"/>
    <col min="15122" max="15122" width="13.140625" style="49" customWidth="1"/>
    <col min="15123" max="15123" width="16" style="49" customWidth="1"/>
    <col min="15124" max="15124" width="0" style="49" hidden="1" customWidth="1"/>
    <col min="15125" max="15125" width="13.42578125" style="49" customWidth="1"/>
    <col min="15126" max="15126" width="12.7109375" style="49" customWidth="1"/>
    <col min="15127" max="15131" width="13.140625" style="49" customWidth="1"/>
    <col min="15132" max="15132" width="18.140625" style="49" customWidth="1"/>
    <col min="15133" max="15133" width="13.42578125" style="49" customWidth="1"/>
    <col min="15134" max="15134" width="13.140625" style="49" customWidth="1"/>
    <col min="15135" max="15366" width="9.140625" style="49"/>
    <col min="15367" max="15367" width="2.140625" style="49" customWidth="1"/>
    <col min="15368" max="15368" width="0" style="49" hidden="1" customWidth="1"/>
    <col min="15369" max="15369" width="3.5703125" style="49" bestFit="1" customWidth="1"/>
    <col min="15370" max="15370" width="6" style="49" customWidth="1"/>
    <col min="15371" max="15371" width="4.42578125" style="49" customWidth="1"/>
    <col min="15372" max="15372" width="16.42578125" style="49" customWidth="1"/>
    <col min="15373" max="15373" width="0.140625" style="49" customWidth="1"/>
    <col min="15374" max="15376" width="0" style="49" hidden="1" customWidth="1"/>
    <col min="15377" max="15377" width="12.85546875" style="49" customWidth="1"/>
    <col min="15378" max="15378" width="13.140625" style="49" customWidth="1"/>
    <col min="15379" max="15379" width="16" style="49" customWidth="1"/>
    <col min="15380" max="15380" width="0" style="49" hidden="1" customWidth="1"/>
    <col min="15381" max="15381" width="13.42578125" style="49" customWidth="1"/>
    <col min="15382" max="15382" width="12.7109375" style="49" customWidth="1"/>
    <col min="15383" max="15387" width="13.140625" style="49" customWidth="1"/>
    <col min="15388" max="15388" width="18.140625" style="49" customWidth="1"/>
    <col min="15389" max="15389" width="13.42578125" style="49" customWidth="1"/>
    <col min="15390" max="15390" width="13.140625" style="49" customWidth="1"/>
    <col min="15391" max="15622" width="9.140625" style="49"/>
    <col min="15623" max="15623" width="2.140625" style="49" customWidth="1"/>
    <col min="15624" max="15624" width="0" style="49" hidden="1" customWidth="1"/>
    <col min="15625" max="15625" width="3.5703125" style="49" bestFit="1" customWidth="1"/>
    <col min="15626" max="15626" width="6" style="49" customWidth="1"/>
    <col min="15627" max="15627" width="4.42578125" style="49" customWidth="1"/>
    <col min="15628" max="15628" width="16.42578125" style="49" customWidth="1"/>
    <col min="15629" max="15629" width="0.140625" style="49" customWidth="1"/>
    <col min="15630" max="15632" width="0" style="49" hidden="1" customWidth="1"/>
    <col min="15633" max="15633" width="12.85546875" style="49" customWidth="1"/>
    <col min="15634" max="15634" width="13.140625" style="49" customWidth="1"/>
    <col min="15635" max="15635" width="16" style="49" customWidth="1"/>
    <col min="15636" max="15636" width="0" style="49" hidden="1" customWidth="1"/>
    <col min="15637" max="15637" width="13.42578125" style="49" customWidth="1"/>
    <col min="15638" max="15638" width="12.7109375" style="49" customWidth="1"/>
    <col min="15639" max="15643" width="13.140625" style="49" customWidth="1"/>
    <col min="15644" max="15644" width="18.140625" style="49" customWidth="1"/>
    <col min="15645" max="15645" width="13.42578125" style="49" customWidth="1"/>
    <col min="15646" max="15646" width="13.140625" style="49" customWidth="1"/>
    <col min="15647" max="15878" width="9.140625" style="49"/>
    <col min="15879" max="15879" width="2.140625" style="49" customWidth="1"/>
    <col min="15880" max="15880" width="0" style="49" hidden="1" customWidth="1"/>
    <col min="15881" max="15881" width="3.5703125" style="49" bestFit="1" customWidth="1"/>
    <col min="15882" max="15882" width="6" style="49" customWidth="1"/>
    <col min="15883" max="15883" width="4.42578125" style="49" customWidth="1"/>
    <col min="15884" max="15884" width="16.42578125" style="49" customWidth="1"/>
    <col min="15885" max="15885" width="0.140625" style="49" customWidth="1"/>
    <col min="15886" max="15888" width="0" style="49" hidden="1" customWidth="1"/>
    <col min="15889" max="15889" width="12.85546875" style="49" customWidth="1"/>
    <col min="15890" max="15890" width="13.140625" style="49" customWidth="1"/>
    <col min="15891" max="15891" width="16" style="49" customWidth="1"/>
    <col min="15892" max="15892" width="0" style="49" hidden="1" customWidth="1"/>
    <col min="15893" max="15893" width="13.42578125" style="49" customWidth="1"/>
    <col min="15894" max="15894" width="12.7109375" style="49" customWidth="1"/>
    <col min="15895" max="15899" width="13.140625" style="49" customWidth="1"/>
    <col min="15900" max="15900" width="18.140625" style="49" customWidth="1"/>
    <col min="15901" max="15901" width="13.42578125" style="49" customWidth="1"/>
    <col min="15902" max="15902" width="13.140625" style="49" customWidth="1"/>
    <col min="15903" max="16134" width="9.140625" style="49"/>
    <col min="16135" max="16135" width="2.140625" style="49" customWidth="1"/>
    <col min="16136" max="16136" width="0" style="49" hidden="1" customWidth="1"/>
    <col min="16137" max="16137" width="3.5703125" style="49" bestFit="1" customWidth="1"/>
    <col min="16138" max="16138" width="6" style="49" customWidth="1"/>
    <col min="16139" max="16139" width="4.42578125" style="49" customWidth="1"/>
    <col min="16140" max="16140" width="16.42578125" style="49" customWidth="1"/>
    <col min="16141" max="16141" width="0.140625" style="49" customWidth="1"/>
    <col min="16142" max="16144" width="0" style="49" hidden="1" customWidth="1"/>
    <col min="16145" max="16145" width="12.85546875" style="49" customWidth="1"/>
    <col min="16146" max="16146" width="13.140625" style="49" customWidth="1"/>
    <col min="16147" max="16147" width="16" style="49" customWidth="1"/>
    <col min="16148" max="16148" width="0" style="49" hidden="1" customWidth="1"/>
    <col min="16149" max="16149" width="13.42578125" style="49" customWidth="1"/>
    <col min="16150" max="16150" width="12.7109375" style="49" customWidth="1"/>
    <col min="16151" max="16155" width="13.140625" style="49" customWidth="1"/>
    <col min="16156" max="16156" width="18.140625" style="49" customWidth="1"/>
    <col min="16157" max="16157" width="13.42578125" style="49" customWidth="1"/>
    <col min="16158" max="16158" width="13.140625" style="49" customWidth="1"/>
    <col min="16159" max="16384" width="9.140625" style="49"/>
  </cols>
  <sheetData>
    <row r="1" spans="1:30" ht="14.25">
      <c r="A1" s="542" t="s">
        <v>73</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row>
    <row r="2" spans="1:30" ht="14.25">
      <c r="A2" s="542" t="s">
        <v>670</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row>
    <row r="3" spans="1:30" ht="6.75" customHeight="1" thickBot="1">
      <c r="H3" s="543"/>
      <c r="I3" s="543"/>
    </row>
    <row r="4" spans="1:30" s="71" customFormat="1" ht="43.5" customHeight="1" thickBot="1">
      <c r="A4" s="114" t="s">
        <v>0</v>
      </c>
      <c r="B4" s="70" t="s">
        <v>74</v>
      </c>
      <c r="C4" s="61"/>
      <c r="D4" s="61"/>
      <c r="E4" s="62"/>
      <c r="F4" s="55" t="s">
        <v>75</v>
      </c>
      <c r="G4" s="55" t="s">
        <v>76</v>
      </c>
      <c r="H4" s="55" t="s">
        <v>77</v>
      </c>
      <c r="I4" s="55" t="s">
        <v>204</v>
      </c>
      <c r="J4" s="141" t="s">
        <v>205</v>
      </c>
      <c r="K4" s="141" t="s">
        <v>180</v>
      </c>
      <c r="L4" s="141" t="s">
        <v>158</v>
      </c>
      <c r="M4" s="141" t="s">
        <v>159</v>
      </c>
      <c r="N4" s="141" t="s">
        <v>160</v>
      </c>
      <c r="O4" s="141" t="s">
        <v>181</v>
      </c>
      <c r="P4" s="141" t="s">
        <v>172</v>
      </c>
      <c r="Q4" s="55" t="s">
        <v>215</v>
      </c>
      <c r="R4" s="55" t="s">
        <v>244</v>
      </c>
      <c r="S4" s="55" t="s">
        <v>216</v>
      </c>
      <c r="T4" s="55" t="s">
        <v>321</v>
      </c>
      <c r="U4" s="55" t="s">
        <v>158</v>
      </c>
      <c r="V4" s="55" t="s">
        <v>322</v>
      </c>
      <c r="W4" s="55" t="s">
        <v>160</v>
      </c>
      <c r="X4" s="55" t="s">
        <v>323</v>
      </c>
      <c r="Y4" s="55" t="s">
        <v>377</v>
      </c>
      <c r="Z4" s="55" t="s">
        <v>290</v>
      </c>
      <c r="AA4" s="55" t="s">
        <v>591</v>
      </c>
      <c r="AB4" s="55" t="s">
        <v>700</v>
      </c>
      <c r="AC4" s="70" t="s">
        <v>585</v>
      </c>
      <c r="AD4" s="467" t="s">
        <v>3</v>
      </c>
    </row>
    <row r="5" spans="1:30" s="71" customFormat="1" ht="15.75" customHeight="1" thickBot="1">
      <c r="A5" s="63" t="s">
        <v>86</v>
      </c>
      <c r="B5" s="50" t="s">
        <v>87</v>
      </c>
      <c r="C5" s="64"/>
      <c r="D5" s="64"/>
      <c r="E5" s="65"/>
      <c r="F5" s="50" t="s">
        <v>78</v>
      </c>
      <c r="G5" s="50" t="s">
        <v>83</v>
      </c>
      <c r="H5" s="50" t="s">
        <v>88</v>
      </c>
      <c r="I5" s="50" t="s">
        <v>79</v>
      </c>
      <c r="J5" s="142" t="s">
        <v>206</v>
      </c>
      <c r="K5" s="142" t="s">
        <v>80</v>
      </c>
      <c r="L5" s="142" t="s">
        <v>81</v>
      </c>
      <c r="M5" s="142" t="s">
        <v>82</v>
      </c>
      <c r="N5" s="142" t="s">
        <v>208</v>
      </c>
      <c r="O5" s="142" t="s">
        <v>93</v>
      </c>
      <c r="P5" s="142" t="s">
        <v>210</v>
      </c>
      <c r="Q5" s="50" t="s">
        <v>210</v>
      </c>
      <c r="R5" s="50" t="s">
        <v>248</v>
      </c>
      <c r="S5" s="50" t="s">
        <v>249</v>
      </c>
      <c r="T5" s="50" t="s">
        <v>80</v>
      </c>
      <c r="U5" s="50" t="s">
        <v>81</v>
      </c>
      <c r="V5" s="50" t="s">
        <v>82</v>
      </c>
      <c r="W5" s="50" t="s">
        <v>208</v>
      </c>
      <c r="X5" s="50" t="s">
        <v>93</v>
      </c>
      <c r="Y5" s="50"/>
      <c r="Z5" s="50" t="s">
        <v>324</v>
      </c>
      <c r="AA5" s="50" t="s">
        <v>248</v>
      </c>
      <c r="AB5" s="50" t="s">
        <v>249</v>
      </c>
      <c r="AC5" s="455" t="s">
        <v>80</v>
      </c>
      <c r="AD5" s="50" t="s">
        <v>81</v>
      </c>
    </row>
    <row r="6" spans="1:30" s="71" customFormat="1" ht="39" customHeight="1">
      <c r="A6" s="54">
        <v>1</v>
      </c>
      <c r="B6" s="546" t="s">
        <v>89</v>
      </c>
      <c r="C6" s="546"/>
      <c r="D6" s="546"/>
      <c r="E6" s="546"/>
      <c r="F6" s="456">
        <f>ΣΥΓΚΕΝΤΡΩΤΙΚΟΣ!F6</f>
        <v>9885791.3499999996</v>
      </c>
      <c r="G6" s="456">
        <f>ΣΥΓΚΕΝΤΡΩΤΙΚΟΣ!G6</f>
        <v>6280082.5399999991</v>
      </c>
      <c r="H6" s="456">
        <f>ΣΥΓΚΕΝΤΡΩΤΙΚΟΣ!H6</f>
        <v>9685800.1500000004</v>
      </c>
      <c r="I6" s="456" t="e">
        <f>[1]ΠΙΝ1_ΑΔΙΑΘ.ΥΠΟΛΟΙΠΑ!H101</f>
        <v>#REF!</v>
      </c>
      <c r="J6" s="457" t="e">
        <f>[1]ΠΙΝ1_ΑΔΙΑΘ.ΥΠΟΛΟΙΠΑ!I101</f>
        <v>#REF!</v>
      </c>
      <c r="K6" s="457" t="e">
        <f>[1]ΠΙΝ1_ΑΔΙΑΘ.ΥΠΟΛΟΙΠΑ!J101</f>
        <v>#REF!</v>
      </c>
      <c r="L6" s="457" t="e">
        <f>[1]ΠΙΝ1_ΑΔΙΑΘ.ΥΠΟΛΟΙΠΑ!K101</f>
        <v>#REF!</v>
      </c>
      <c r="M6" s="457" t="e">
        <f>[1]ΠΙΝ1_ΑΔΙΑΘ.ΥΠΟΛΟΙΠΑ!L101</f>
        <v>#REF!</v>
      </c>
      <c r="N6" s="457" t="e">
        <f>[1]ΠΙΝ1_ΑΔΙΑΘ.ΥΠΟΛΟΙΠΑ!M101</f>
        <v>#REF!</v>
      </c>
      <c r="O6" s="457" t="e">
        <f>[1]ΠΙΝ1_ΑΔΙΑΘ.ΥΠΟΛΟΙΠΑ!N101</f>
        <v>#REF!</v>
      </c>
      <c r="P6" s="457" t="e">
        <f>[1]ΠΙΝ1_ΑΔΙΑΘ.ΥΠΟΛΟΙΠΑ!O101</f>
        <v>#REF!</v>
      </c>
      <c r="Q6" s="456" t="e">
        <f>[1]ΠΙΝ1_ΑΔΙΑΘ.ΥΠΟΛΟΙΠΑ!P101</f>
        <v>#REF!</v>
      </c>
      <c r="R6" s="456" t="e">
        <f>[1]ΠΙΝ1_ΑΔΙΑΘ.ΥΠΟΛΟΙΠΑ!Q101</f>
        <v>#REF!</v>
      </c>
      <c r="S6" s="456" t="e">
        <f>H6-R6</f>
        <v>#REF!</v>
      </c>
      <c r="T6" s="458" t="e">
        <f>[1]ΠΙΝ1_ΑΔΙΑΘ.ΥΠΟΛΟΙΠΑ!S101</f>
        <v>#REF!</v>
      </c>
      <c r="U6" s="458" t="e">
        <f>[1]ΠΙΝ1_ΑΔΙΑΘ.ΥΠΟΛΟΙΠΑ!T101</f>
        <v>#REF!</v>
      </c>
      <c r="V6" s="458" t="e">
        <f>[1]ΠΙΝ1_ΑΔΙΑΘ.ΥΠΟΛΟΙΠΑ!U101</f>
        <v>#REF!</v>
      </c>
      <c r="W6" s="456" t="e">
        <f>T6+U6+V6</f>
        <v>#REF!</v>
      </c>
      <c r="X6" s="458" t="e">
        <f>[1]ΠΙΝ1_ΑΔΙΑΘ.ΥΠΟΛΟΙΠΑ!W101</f>
        <v>#REF!</v>
      </c>
      <c r="Y6" s="458" t="e">
        <f>[1]ΠΙΝ1_ΑΔΙΑΘ.ΥΠΟΛΟΙΠΑ!X101</f>
        <v>#REF!</v>
      </c>
      <c r="Z6" s="456" t="e">
        <f>W6+X6</f>
        <v>#REF!</v>
      </c>
      <c r="AA6" s="456">
        <f>ΣΥΓΚΕΝΤΡΩΤΙΚΟΣ!AA6</f>
        <v>2477385.42</v>
      </c>
      <c r="AB6" s="456">
        <f>H6-AA6</f>
        <v>7208414.7300000004</v>
      </c>
      <c r="AC6" s="468">
        <f>ΣΥΓΚΕΝΤΡΩΤΙΚΟΣ!AC6</f>
        <v>4400076.1400000006</v>
      </c>
      <c r="AD6" s="469" t="s">
        <v>211</v>
      </c>
    </row>
    <row r="7" spans="1:30" s="460" customFormat="1" ht="39" customHeight="1">
      <c r="A7" s="67">
        <v>2</v>
      </c>
      <c r="B7" s="547" t="s">
        <v>671</v>
      </c>
      <c r="C7" s="547"/>
      <c r="D7" s="547"/>
      <c r="E7" s="547"/>
      <c r="F7" s="51">
        <f>ΣΥΓΚΕΝΤΡΩΤΙΚΟΣ!F7</f>
        <v>867359.99</v>
      </c>
      <c r="G7" s="51">
        <f>ΣΥΓΚΕΝΤΡΩΤΙΚΟΣ!G7</f>
        <v>0</v>
      </c>
      <c r="H7" s="51">
        <f>ΣΥΓΚΕΝΤΡΩΤΙΚΟΣ!H7</f>
        <v>867359.99</v>
      </c>
      <c r="I7" s="51" t="e">
        <f>[1]ΠΙΝ1_ΑΔΙΑΘ.ΥΠΟΛΟΙΠΑ!H102</f>
        <v>#REF!</v>
      </c>
      <c r="J7" s="144" t="e">
        <f>[1]ΠΙΝ1_ΑΔΙΑΘ.ΥΠΟΛΟΙΠΑ!I102</f>
        <v>#REF!</v>
      </c>
      <c r="K7" s="144" t="e">
        <f>[1]ΠΙΝ1_ΑΔΙΑΘ.ΥΠΟΛΟΙΠΑ!J102</f>
        <v>#REF!</v>
      </c>
      <c r="L7" s="144" t="e">
        <f>[1]ΠΙΝ1_ΑΔΙΑΘ.ΥΠΟΛΟΙΠΑ!K102</f>
        <v>#REF!</v>
      </c>
      <c r="M7" s="144" t="e">
        <f>[1]ΠΙΝ1_ΑΔΙΑΘ.ΥΠΟΛΟΙΠΑ!L102</f>
        <v>#REF!</v>
      </c>
      <c r="N7" s="144" t="e">
        <f>[1]ΠΙΝ1_ΑΔΙΑΘ.ΥΠΟΛΟΙΠΑ!M102</f>
        <v>#REF!</v>
      </c>
      <c r="O7" s="144" t="e">
        <f>[1]ΠΙΝ1_ΑΔΙΑΘ.ΥΠΟΛΟΙΠΑ!N102</f>
        <v>#REF!</v>
      </c>
      <c r="P7" s="144" t="e">
        <f>[1]ΠΙΝ1_ΑΔΙΑΘ.ΥΠΟΛΟΙΠΑ!O102</f>
        <v>#REF!</v>
      </c>
      <c r="Q7" s="51" t="e">
        <f>[1]ΠΙΝ1_ΑΔΙΑΘ.ΥΠΟΛΟΙΠΑ!P102</f>
        <v>#REF!</v>
      </c>
      <c r="R7" s="51">
        <f>[1]ΠΙΝ1_ΑΔΙΑΘ.ΥΠΟΛΟΙΠΑ!Q102</f>
        <v>2886320.52</v>
      </c>
      <c r="S7" s="51">
        <f>H7-R7</f>
        <v>-2018960.53</v>
      </c>
      <c r="T7" s="459">
        <f>[1]ΠΙΝ1_ΑΔΙΑΘ.ΥΠΟΛΟΙΠΑ!S102</f>
        <v>161044.63</v>
      </c>
      <c r="U7" s="459">
        <f>[1]ΠΙΝ1_ΑΔΙΑΘ.ΥΠΟΛΟΙΠΑ!T102</f>
        <v>310721.13</v>
      </c>
      <c r="V7" s="459">
        <f>[1]ΠΙΝ1_ΑΔΙΑΘ.ΥΠΟΛΟΙΠΑ!U102</f>
        <v>0</v>
      </c>
      <c r="W7" s="51">
        <f>T7+U7+V7</f>
        <v>471765.76000000001</v>
      </c>
      <c r="X7" s="459">
        <f>[1]ΠΙΝ1_ΑΔΙΑΘ.ΥΠΟΛΟΙΠΑ!W102</f>
        <v>354034.3</v>
      </c>
      <c r="Y7" s="459">
        <f>[1]ΠΙΝ1_ΑΔΙΑΘ.ΥΠΟΛΟΙΠΑ!X102</f>
        <v>73812.789999999994</v>
      </c>
      <c r="Z7" s="51">
        <f>W7+X7</f>
        <v>825800.06</v>
      </c>
      <c r="AA7" s="51">
        <f>ΣΥΓΚΕΝΤΡΩΤΙΚΟΣ!AA7</f>
        <v>0</v>
      </c>
      <c r="AB7" s="51">
        <f t="shared" ref="AB7:AB9" si="0">H7-AA7</f>
        <v>867359.99</v>
      </c>
      <c r="AC7" s="51">
        <f>ΣΥΓΚΕΝΤΡΩΤΙΚΟΣ!AC7</f>
        <v>867359.99</v>
      </c>
      <c r="AD7" s="465" t="s">
        <v>672</v>
      </c>
    </row>
    <row r="8" spans="1:30" s="71" customFormat="1" ht="15.75" customHeight="1" thickBot="1">
      <c r="A8" s="540" t="s">
        <v>90</v>
      </c>
      <c r="B8" s="541"/>
      <c r="C8" s="250"/>
      <c r="D8" s="250"/>
      <c r="E8" s="250"/>
      <c r="F8" s="251">
        <f>SUM(F6:F7)</f>
        <v>10753151.34</v>
      </c>
      <c r="G8" s="251">
        <f t="shared" ref="G8:AC8" si="1">SUM(G6:G7)</f>
        <v>6280082.5399999991</v>
      </c>
      <c r="H8" s="251">
        <f t="shared" si="1"/>
        <v>10553160.140000001</v>
      </c>
      <c r="I8" s="251" t="e">
        <f t="shared" si="1"/>
        <v>#REF!</v>
      </c>
      <c r="J8" s="251" t="e">
        <f t="shared" si="1"/>
        <v>#REF!</v>
      </c>
      <c r="K8" s="251" t="e">
        <f t="shared" si="1"/>
        <v>#REF!</v>
      </c>
      <c r="L8" s="251" t="e">
        <f t="shared" si="1"/>
        <v>#REF!</v>
      </c>
      <c r="M8" s="251" t="e">
        <f t="shared" si="1"/>
        <v>#REF!</v>
      </c>
      <c r="N8" s="251" t="e">
        <f t="shared" si="1"/>
        <v>#REF!</v>
      </c>
      <c r="O8" s="251" t="e">
        <f t="shared" si="1"/>
        <v>#REF!</v>
      </c>
      <c r="P8" s="251" t="e">
        <f t="shared" si="1"/>
        <v>#REF!</v>
      </c>
      <c r="Q8" s="251" t="e">
        <f t="shared" si="1"/>
        <v>#REF!</v>
      </c>
      <c r="R8" s="251" t="e">
        <f t="shared" si="1"/>
        <v>#REF!</v>
      </c>
      <c r="S8" s="251" t="e">
        <f t="shared" si="1"/>
        <v>#REF!</v>
      </c>
      <c r="T8" s="251" t="e">
        <f t="shared" si="1"/>
        <v>#REF!</v>
      </c>
      <c r="U8" s="251" t="e">
        <f t="shared" si="1"/>
        <v>#REF!</v>
      </c>
      <c r="V8" s="251" t="e">
        <f t="shared" si="1"/>
        <v>#REF!</v>
      </c>
      <c r="W8" s="251" t="e">
        <f t="shared" si="1"/>
        <v>#REF!</v>
      </c>
      <c r="X8" s="251" t="e">
        <f t="shared" si="1"/>
        <v>#REF!</v>
      </c>
      <c r="Y8" s="251" t="e">
        <f t="shared" si="1"/>
        <v>#REF!</v>
      </c>
      <c r="Z8" s="251" t="e">
        <f t="shared" si="1"/>
        <v>#REF!</v>
      </c>
      <c r="AA8" s="251">
        <f t="shared" si="1"/>
        <v>2477385.42</v>
      </c>
      <c r="AB8" s="251">
        <f t="shared" si="1"/>
        <v>8075774.7200000007</v>
      </c>
      <c r="AC8" s="69">
        <f t="shared" si="1"/>
        <v>5267436.1300000008</v>
      </c>
      <c r="AD8" s="466"/>
    </row>
    <row r="9" spans="1:30" s="71" customFormat="1" ht="50.25" customHeight="1">
      <c r="A9" s="67">
        <v>3</v>
      </c>
      <c r="B9" s="127" t="s">
        <v>207</v>
      </c>
      <c r="C9" s="52"/>
      <c r="D9" s="52"/>
      <c r="E9" s="52"/>
      <c r="F9" s="51">
        <f>ΣΥΓΚΕΝΤΡΩΤΙΚΟΣ!F8</f>
        <v>5138328</v>
      </c>
      <c r="G9" s="51">
        <f>ΣΥΓΚΕΝΤΡΩΤΙΚΟΣ!G8</f>
        <v>4836328</v>
      </c>
      <c r="H9" s="51">
        <f>ΣΥΓΚΕΝΤΡΩΤΙΚΟΣ!H8</f>
        <v>5138328</v>
      </c>
      <c r="I9" s="51" t="e">
        <f>#REF!</f>
        <v>#REF!</v>
      </c>
      <c r="J9" s="144" t="e">
        <f>#REF!</f>
        <v>#REF!</v>
      </c>
      <c r="K9" s="144" t="e">
        <f>#REF!</f>
        <v>#REF!</v>
      </c>
      <c r="L9" s="144" t="e">
        <f>#REF!</f>
        <v>#REF!</v>
      </c>
      <c r="M9" s="144" t="e">
        <f>#REF!</f>
        <v>#REF!</v>
      </c>
      <c r="N9" s="144" t="e">
        <f>#REF!</f>
        <v>#REF!</v>
      </c>
      <c r="O9" s="144" t="e">
        <f>#REF!</f>
        <v>#REF!</v>
      </c>
      <c r="P9" s="144" t="e">
        <f>#REF!</f>
        <v>#REF!</v>
      </c>
      <c r="Q9" s="51" t="e">
        <f>#REF!</f>
        <v>#REF!</v>
      </c>
      <c r="R9" s="51">
        <f>'[1]ΠΙΝ 2 ΣΑΕΠ_067 &amp; 0672'!Q40</f>
        <v>3139514.4800000004</v>
      </c>
      <c r="S9" s="51">
        <f t="shared" ref="S9" si="2">H9-R9</f>
        <v>1998813.5199999996</v>
      </c>
      <c r="T9" s="51">
        <f>'[1]ΠΙΝ 2 ΣΑΕΠ_067 &amp; 0672'!S40</f>
        <v>150822.72</v>
      </c>
      <c r="U9" s="51">
        <f>'[1]ΠΙΝ 2 ΣΑΕΠ_067 &amp; 0672'!T40</f>
        <v>217472.2</v>
      </c>
      <c r="V9" s="51">
        <f>'[1]ΠΙΝ 2 ΣΑΕΠ_067 &amp; 0672'!U40</f>
        <v>0</v>
      </c>
      <c r="W9" s="51">
        <f t="shared" ref="W9" si="3">T9+U9+V9</f>
        <v>368294.92000000004</v>
      </c>
      <c r="X9" s="51">
        <f>'[1]ΠΙΝ 2 ΣΑΕΠ_067 &amp; 0672'!W40</f>
        <v>377454</v>
      </c>
      <c r="Y9" s="51">
        <f>'[1]ΠΙΝ 2 ΣΑΕΠ_067 &amp; 0672'!X40</f>
        <v>746854.55</v>
      </c>
      <c r="Z9" s="51">
        <f t="shared" ref="Z9" si="4">W9+X9</f>
        <v>745748.92</v>
      </c>
      <c r="AA9" s="51">
        <f>ΣΥΓΚΕΝΤΡΩΤΙΚΟΣ!AA8</f>
        <v>1439156.2600000002</v>
      </c>
      <c r="AB9" s="452">
        <f t="shared" si="0"/>
        <v>3699171.7399999998</v>
      </c>
      <c r="AC9" s="452">
        <f>ΣΥΓΚΕΝΤΡΩΤΙΚΟΣ!AC8</f>
        <v>51752.11</v>
      </c>
      <c r="AD9" s="470" t="s">
        <v>212</v>
      </c>
    </row>
    <row r="10" spans="1:30" s="71" customFormat="1" ht="14.25" customHeight="1" thickBot="1">
      <c r="A10" s="538" t="s">
        <v>379</v>
      </c>
      <c r="B10" s="539"/>
      <c r="C10" s="68"/>
      <c r="D10" s="68"/>
      <c r="E10" s="68"/>
      <c r="F10" s="69">
        <f>F9</f>
        <v>5138328</v>
      </c>
      <c r="G10" s="69">
        <f t="shared" ref="G10:AC10" si="5">G9</f>
        <v>4836328</v>
      </c>
      <c r="H10" s="69">
        <f t="shared" si="5"/>
        <v>5138328</v>
      </c>
      <c r="I10" s="69" t="e">
        <f t="shared" si="5"/>
        <v>#REF!</v>
      </c>
      <c r="J10" s="69" t="e">
        <f t="shared" si="5"/>
        <v>#REF!</v>
      </c>
      <c r="K10" s="69" t="e">
        <f t="shared" si="5"/>
        <v>#REF!</v>
      </c>
      <c r="L10" s="69" t="e">
        <f t="shared" si="5"/>
        <v>#REF!</v>
      </c>
      <c r="M10" s="69" t="e">
        <f t="shared" si="5"/>
        <v>#REF!</v>
      </c>
      <c r="N10" s="69" t="e">
        <f t="shared" si="5"/>
        <v>#REF!</v>
      </c>
      <c r="O10" s="69" t="e">
        <f t="shared" si="5"/>
        <v>#REF!</v>
      </c>
      <c r="P10" s="69" t="e">
        <f t="shared" si="5"/>
        <v>#REF!</v>
      </c>
      <c r="Q10" s="69" t="e">
        <f t="shared" si="5"/>
        <v>#REF!</v>
      </c>
      <c r="R10" s="69">
        <f t="shared" si="5"/>
        <v>3139514.4800000004</v>
      </c>
      <c r="S10" s="69">
        <f t="shared" si="5"/>
        <v>1998813.5199999996</v>
      </c>
      <c r="T10" s="69">
        <f t="shared" si="5"/>
        <v>150822.72</v>
      </c>
      <c r="U10" s="69">
        <f t="shared" si="5"/>
        <v>217472.2</v>
      </c>
      <c r="V10" s="69">
        <f t="shared" si="5"/>
        <v>0</v>
      </c>
      <c r="W10" s="69">
        <f t="shared" si="5"/>
        <v>368294.92000000004</v>
      </c>
      <c r="X10" s="69">
        <f t="shared" si="5"/>
        <v>377454</v>
      </c>
      <c r="Y10" s="69">
        <f t="shared" si="5"/>
        <v>746854.55</v>
      </c>
      <c r="Z10" s="69">
        <f t="shared" si="5"/>
        <v>745748.92</v>
      </c>
      <c r="AA10" s="69">
        <f t="shared" si="5"/>
        <v>1439156.2600000002</v>
      </c>
      <c r="AB10" s="69">
        <f t="shared" si="5"/>
        <v>3699171.7399999998</v>
      </c>
      <c r="AC10" s="69">
        <f t="shared" si="5"/>
        <v>51752.11</v>
      </c>
      <c r="AD10" s="466"/>
    </row>
    <row r="11" spans="1:30" s="71" customFormat="1" ht="15.75" customHeight="1" thickBot="1">
      <c r="A11" s="538" t="s">
        <v>380</v>
      </c>
      <c r="B11" s="539"/>
      <c r="C11" s="68"/>
      <c r="D11" s="68"/>
      <c r="E11" s="68"/>
      <c r="F11" s="69">
        <f>F8+F10</f>
        <v>15891479.34</v>
      </c>
      <c r="G11" s="69">
        <f t="shared" ref="G11:AC11" si="6">G8+G10</f>
        <v>11116410.539999999</v>
      </c>
      <c r="H11" s="69">
        <f t="shared" si="6"/>
        <v>15691488.140000001</v>
      </c>
      <c r="I11" s="69" t="e">
        <f t="shared" si="6"/>
        <v>#REF!</v>
      </c>
      <c r="J11" s="69" t="e">
        <f t="shared" si="6"/>
        <v>#REF!</v>
      </c>
      <c r="K11" s="69" t="e">
        <f t="shared" si="6"/>
        <v>#REF!</v>
      </c>
      <c r="L11" s="69" t="e">
        <f t="shared" si="6"/>
        <v>#REF!</v>
      </c>
      <c r="M11" s="69" t="e">
        <f t="shared" si="6"/>
        <v>#REF!</v>
      </c>
      <c r="N11" s="69" t="e">
        <f t="shared" si="6"/>
        <v>#REF!</v>
      </c>
      <c r="O11" s="69" t="e">
        <f t="shared" si="6"/>
        <v>#REF!</v>
      </c>
      <c r="P11" s="69" t="e">
        <f t="shared" si="6"/>
        <v>#REF!</v>
      </c>
      <c r="Q11" s="69" t="e">
        <f t="shared" si="6"/>
        <v>#REF!</v>
      </c>
      <c r="R11" s="69" t="e">
        <f t="shared" si="6"/>
        <v>#REF!</v>
      </c>
      <c r="S11" s="69" t="e">
        <f t="shared" si="6"/>
        <v>#REF!</v>
      </c>
      <c r="T11" s="69" t="e">
        <f t="shared" si="6"/>
        <v>#REF!</v>
      </c>
      <c r="U11" s="69" t="e">
        <f t="shared" si="6"/>
        <v>#REF!</v>
      </c>
      <c r="V11" s="69" t="e">
        <f t="shared" si="6"/>
        <v>#REF!</v>
      </c>
      <c r="W11" s="69" t="e">
        <f t="shared" si="6"/>
        <v>#REF!</v>
      </c>
      <c r="X11" s="69" t="e">
        <f t="shared" si="6"/>
        <v>#REF!</v>
      </c>
      <c r="Y11" s="69" t="e">
        <f t="shared" si="6"/>
        <v>#REF!</v>
      </c>
      <c r="Z11" s="69" t="e">
        <f t="shared" si="6"/>
        <v>#REF!</v>
      </c>
      <c r="AA11" s="69">
        <f t="shared" si="6"/>
        <v>3916541.68</v>
      </c>
      <c r="AB11" s="69">
        <f t="shared" si="6"/>
        <v>11774946.460000001</v>
      </c>
      <c r="AC11" s="251">
        <f t="shared" si="6"/>
        <v>5319188.2400000012</v>
      </c>
      <c r="AD11" s="471"/>
    </row>
    <row r="12" spans="1:30" s="71" customFormat="1" ht="11.25" thickBot="1">
      <c r="A12" s="53"/>
      <c r="B12" s="53"/>
      <c r="C12" s="53"/>
      <c r="D12" s="53"/>
      <c r="E12" s="53"/>
      <c r="F12" s="53"/>
      <c r="G12" s="53"/>
      <c r="H12" s="53"/>
      <c r="I12" s="53"/>
      <c r="J12" s="145"/>
      <c r="K12" s="145"/>
      <c r="L12" s="146"/>
      <c r="M12" s="146"/>
      <c r="N12" s="146"/>
      <c r="O12" s="146"/>
      <c r="P12" s="146"/>
      <c r="Q12" s="72"/>
      <c r="R12" s="72"/>
      <c r="S12" s="72"/>
      <c r="T12" s="72"/>
      <c r="U12" s="72"/>
      <c r="V12" s="72"/>
      <c r="W12" s="72"/>
      <c r="X12" s="72"/>
      <c r="Y12" s="72"/>
      <c r="Z12" s="72"/>
      <c r="AA12" s="72"/>
      <c r="AB12" s="72"/>
      <c r="AC12" s="72"/>
      <c r="AD12" s="72"/>
    </row>
    <row r="13" spans="1:30" s="71" customFormat="1" ht="62.25" customHeight="1">
      <c r="A13" s="54">
        <v>4</v>
      </c>
      <c r="B13" s="449" t="s">
        <v>91</v>
      </c>
      <c r="C13" s="73"/>
      <c r="D13" s="73"/>
      <c r="E13" s="73"/>
      <c r="F13" s="74">
        <f>ΣΥΓΚΕΝΤΡΩΤΙΚΟΣ!F11</f>
        <v>68258264.930000007</v>
      </c>
      <c r="G13" s="74">
        <f>ΣΥΓΚΕΝΤΡΩΤΙΚΟΣ!G11</f>
        <v>17525345.709999997</v>
      </c>
      <c r="H13" s="74">
        <f>ΣΥΓΚΕΝΤΡΩΤΙΚΟΣ!H11</f>
        <v>68258264.930000007</v>
      </c>
      <c r="I13" s="74" t="e">
        <f>'[1]ΠΙΝ 4 ΥΠΟΛΟΓΟΣ ΠΤΑ'!I95</f>
        <v>#REF!</v>
      </c>
      <c r="J13" s="74" t="e">
        <f>'[1]ΠΙΝ 4 ΥΠΟΛΟΓΟΣ ΠΤΑ'!J95</f>
        <v>#REF!</v>
      </c>
      <c r="K13" s="74" t="e">
        <f>'[1]ΠΙΝ 4 ΥΠΟΛΟΓΟΣ ΠΤΑ'!K95</f>
        <v>#REF!</v>
      </c>
      <c r="L13" s="74" t="e">
        <f>'[1]ΠΙΝ 4 ΥΠΟΛΟΓΟΣ ΠΤΑ'!L95</f>
        <v>#REF!</v>
      </c>
      <c r="M13" s="74" t="e">
        <f>'[1]ΠΙΝ 4 ΥΠΟΛΟΓΟΣ ΠΤΑ'!M95</f>
        <v>#REF!</v>
      </c>
      <c r="N13" s="74" t="e">
        <f>'[1]ΠΙΝ 4 ΥΠΟΛΟΓΟΣ ΠΤΑ'!N95</f>
        <v>#REF!</v>
      </c>
      <c r="O13" s="74" t="e">
        <f>'[1]ΠΙΝ 4 ΥΠΟΛΟΓΟΣ ΠΤΑ'!O95</f>
        <v>#REF!</v>
      </c>
      <c r="P13" s="74" t="e">
        <f>'[1]ΠΙΝ 4 ΥΠΟΛΟΓΟΣ ΠΤΑ'!P95</f>
        <v>#REF!</v>
      </c>
      <c r="Q13" s="74" t="e">
        <f>'[1]ΠΙΝ 4 ΥΠΟΛΟΓΟΣ ΠΤΑ'!Q95</f>
        <v>#REF!</v>
      </c>
      <c r="R13" s="74" t="e">
        <f>'[1]ΠΙΝ 4 ΥΠΟΛΟΓΟΣ ΠΤΑ'!Q95</f>
        <v>#REF!</v>
      </c>
      <c r="S13" s="74" t="e">
        <f>H13-R13</f>
        <v>#REF!</v>
      </c>
      <c r="T13" s="74" t="e">
        <f>'[1]ΠΙΝ 4 ΥΠΟΛΟΓΟΣ ΠΤΑ'!S95</f>
        <v>#REF!</v>
      </c>
      <c r="U13" s="74" t="e">
        <f>'[1]ΠΙΝ 4 ΥΠΟΛΟΓΟΣ ΠΤΑ'!T95</f>
        <v>#REF!</v>
      </c>
      <c r="V13" s="74" t="e">
        <f>'[1]ΠΙΝ 4 ΥΠΟΛΟΓΟΣ ΠΤΑ'!U95</f>
        <v>#REF!</v>
      </c>
      <c r="W13" s="74" t="e">
        <f t="shared" ref="W13" si="7">T13+U13+V13</f>
        <v>#REF!</v>
      </c>
      <c r="X13" s="74" t="e">
        <f>'[1]ΠΙΝ 4 ΥΠΟΛΟΓΟΣ ΠΤΑ'!W95</f>
        <v>#REF!</v>
      </c>
      <c r="Y13" s="74" t="e">
        <f>'[1]ΠΙΝ 4 ΥΠΟΛΟΓΟΣ ΠΤΑ'!X95</f>
        <v>#REF!</v>
      </c>
      <c r="Z13" s="74" t="e">
        <f t="shared" ref="Z13" si="8">W13+X13</f>
        <v>#REF!</v>
      </c>
      <c r="AA13" s="74">
        <f>ΣΥΓΚΕΝΤΡΩΤΙΚΟΣ!AA11</f>
        <v>7818669.1600000001</v>
      </c>
      <c r="AB13" s="74">
        <f>H13-AA13</f>
        <v>60439595.770000011</v>
      </c>
      <c r="AC13" s="74">
        <f>ΣΥΓΚΕΝΤΡΩΤΙΚΟΣ!AC11</f>
        <v>22678566.619999997</v>
      </c>
      <c r="AD13" s="246" t="s">
        <v>212</v>
      </c>
    </row>
    <row r="14" spans="1:30" s="71" customFormat="1" ht="15.75" customHeight="1" thickBot="1">
      <c r="A14" s="538" t="s">
        <v>381</v>
      </c>
      <c r="B14" s="539"/>
      <c r="C14" s="68"/>
      <c r="D14" s="68"/>
      <c r="E14" s="68"/>
      <c r="F14" s="69">
        <f>F13</f>
        <v>68258264.930000007</v>
      </c>
      <c r="G14" s="69">
        <f t="shared" ref="G14:AC14" si="9">G13</f>
        <v>17525345.709999997</v>
      </c>
      <c r="H14" s="69">
        <f t="shared" si="9"/>
        <v>68258264.930000007</v>
      </c>
      <c r="I14" s="69" t="e">
        <f t="shared" si="9"/>
        <v>#REF!</v>
      </c>
      <c r="J14" s="69" t="e">
        <f t="shared" si="9"/>
        <v>#REF!</v>
      </c>
      <c r="K14" s="69" t="e">
        <f t="shared" si="9"/>
        <v>#REF!</v>
      </c>
      <c r="L14" s="69" t="e">
        <f t="shared" si="9"/>
        <v>#REF!</v>
      </c>
      <c r="M14" s="69" t="e">
        <f t="shared" si="9"/>
        <v>#REF!</v>
      </c>
      <c r="N14" s="69" t="e">
        <f t="shared" si="9"/>
        <v>#REF!</v>
      </c>
      <c r="O14" s="69" t="e">
        <f t="shared" si="9"/>
        <v>#REF!</v>
      </c>
      <c r="P14" s="69" t="e">
        <f t="shared" si="9"/>
        <v>#REF!</v>
      </c>
      <c r="Q14" s="69" t="e">
        <f t="shared" si="9"/>
        <v>#REF!</v>
      </c>
      <c r="R14" s="69" t="e">
        <f t="shared" si="9"/>
        <v>#REF!</v>
      </c>
      <c r="S14" s="69" t="e">
        <f t="shared" si="9"/>
        <v>#REF!</v>
      </c>
      <c r="T14" s="69" t="e">
        <f t="shared" si="9"/>
        <v>#REF!</v>
      </c>
      <c r="U14" s="69" t="e">
        <f t="shared" si="9"/>
        <v>#REF!</v>
      </c>
      <c r="V14" s="69" t="e">
        <f t="shared" si="9"/>
        <v>#REF!</v>
      </c>
      <c r="W14" s="69" t="e">
        <f t="shared" si="9"/>
        <v>#REF!</v>
      </c>
      <c r="X14" s="69" t="e">
        <f t="shared" si="9"/>
        <v>#REF!</v>
      </c>
      <c r="Y14" s="69" t="e">
        <f t="shared" si="9"/>
        <v>#REF!</v>
      </c>
      <c r="Z14" s="69" t="e">
        <f t="shared" si="9"/>
        <v>#REF!</v>
      </c>
      <c r="AA14" s="69">
        <f t="shared" si="9"/>
        <v>7818669.1600000001</v>
      </c>
      <c r="AB14" s="69">
        <f t="shared" si="9"/>
        <v>60439595.770000011</v>
      </c>
      <c r="AC14" s="69">
        <f t="shared" si="9"/>
        <v>22678566.619999997</v>
      </c>
      <c r="AD14" s="77"/>
    </row>
    <row r="15" spans="1:30" s="71" customFormat="1" ht="11.25" thickBot="1">
      <c r="A15" s="53"/>
      <c r="B15" s="53"/>
      <c r="C15" s="53"/>
      <c r="D15" s="53"/>
      <c r="E15" s="53"/>
      <c r="F15" s="53"/>
      <c r="G15" s="53"/>
      <c r="H15" s="53"/>
      <c r="I15" s="53"/>
      <c r="J15" s="145"/>
      <c r="K15" s="145"/>
      <c r="L15" s="146"/>
      <c r="M15" s="146"/>
      <c r="N15" s="146"/>
      <c r="O15" s="146"/>
      <c r="P15" s="146"/>
      <c r="Q15" s="72"/>
      <c r="R15" s="72"/>
      <c r="S15" s="72"/>
      <c r="T15" s="72"/>
      <c r="U15" s="72"/>
      <c r="V15" s="72"/>
      <c r="W15" s="72"/>
      <c r="X15" s="72"/>
      <c r="Y15" s="72"/>
      <c r="Z15" s="72"/>
      <c r="AA15" s="72"/>
      <c r="AB15" s="72"/>
      <c r="AC15" s="72"/>
      <c r="AD15" s="72"/>
    </row>
    <row r="16" spans="1:30" s="71" customFormat="1" ht="51" customHeight="1">
      <c r="A16" s="66">
        <v>5</v>
      </c>
      <c r="B16" s="449" t="s">
        <v>378</v>
      </c>
      <c r="C16" s="449"/>
      <c r="D16" s="449"/>
      <c r="E16" s="449"/>
      <c r="F16" s="74">
        <f>ΣΥΓΚΕΝΤΡΩΤΙΚΟΣ!F14</f>
        <v>8649713.3900000006</v>
      </c>
      <c r="G16" s="74">
        <f>ΣΥΓΚΕΝΤΡΩΤΙΚΟΣ!G14</f>
        <v>8650088.3600000013</v>
      </c>
      <c r="H16" s="74">
        <f>ΣΥΓΚΕΝΤΡΩΤΙΚΟΣ!H14</f>
        <v>8650088.3600000013</v>
      </c>
      <c r="I16" s="74">
        <v>675882.24</v>
      </c>
      <c r="J16" s="143">
        <v>1512183.01</v>
      </c>
      <c r="K16" s="143">
        <v>0</v>
      </c>
      <c r="L16" s="143">
        <v>0</v>
      </c>
      <c r="M16" s="143">
        <v>0</v>
      </c>
      <c r="N16" s="143">
        <v>0</v>
      </c>
      <c r="O16" s="143">
        <v>79611.38</v>
      </c>
      <c r="P16" s="143">
        <v>79611.38</v>
      </c>
      <c r="Q16" s="74">
        <v>0</v>
      </c>
      <c r="R16" s="74" t="e">
        <f>'[1]ΠΙΝ 6 ΙΔΙΩΤΙΚΕΣ ΕΠΕΝΔΥΣΕΙΣ'!P2</f>
        <v>#REF!</v>
      </c>
      <c r="S16" s="74" t="e">
        <f>H16-R16</f>
        <v>#REF!</v>
      </c>
      <c r="T16" s="74">
        <v>0</v>
      </c>
      <c r="U16" s="74">
        <v>0</v>
      </c>
      <c r="V16" s="74">
        <v>0</v>
      </c>
      <c r="W16" s="74">
        <v>0</v>
      </c>
      <c r="X16" s="74">
        <v>0</v>
      </c>
      <c r="Y16" s="74" t="e">
        <f>'[1]ΠΙΝ 6 ΙΔΙΩΤΙΚΕΣ ΕΠΕΝΔΥΣΕΙΣ'!Q2</f>
        <v>#REF!</v>
      </c>
      <c r="Z16" s="74">
        <v>0</v>
      </c>
      <c r="AA16" s="74">
        <f>ΣΥΓΚΕΝΤΡΩΤΙΚΟΣ!AA14</f>
        <v>219323.22</v>
      </c>
      <c r="AB16" s="74">
        <f>H16-AA16</f>
        <v>8430765.1400000006</v>
      </c>
      <c r="AC16" s="74">
        <f>ΣΥΓΚΕΝΤΡΩΤΙΚΟΣ!AC14</f>
        <v>1026000</v>
      </c>
      <c r="AD16" s="246"/>
    </row>
    <row r="17" spans="1:30" s="71" customFormat="1" ht="17.25" customHeight="1" thickBot="1">
      <c r="A17" s="538" t="s">
        <v>214</v>
      </c>
      <c r="B17" s="539"/>
      <c r="C17" s="250"/>
      <c r="D17" s="250"/>
      <c r="E17" s="250"/>
      <c r="F17" s="251">
        <f>SUM(F16)</f>
        <v>8649713.3900000006</v>
      </c>
      <c r="G17" s="251">
        <f t="shared" ref="G17:AC17" si="10">SUM(G16)</f>
        <v>8650088.3600000013</v>
      </c>
      <c r="H17" s="251">
        <f t="shared" si="10"/>
        <v>8650088.3600000013</v>
      </c>
      <c r="I17" s="251">
        <f t="shared" si="10"/>
        <v>675882.24</v>
      </c>
      <c r="J17" s="251">
        <f t="shared" si="10"/>
        <v>1512183.01</v>
      </c>
      <c r="K17" s="251">
        <f t="shared" si="10"/>
        <v>0</v>
      </c>
      <c r="L17" s="251">
        <f t="shared" si="10"/>
        <v>0</v>
      </c>
      <c r="M17" s="251">
        <f t="shared" si="10"/>
        <v>0</v>
      </c>
      <c r="N17" s="251">
        <f t="shared" si="10"/>
        <v>0</v>
      </c>
      <c r="O17" s="251">
        <f t="shared" si="10"/>
        <v>79611.38</v>
      </c>
      <c r="P17" s="251">
        <f t="shared" si="10"/>
        <v>79611.38</v>
      </c>
      <c r="Q17" s="251">
        <f t="shared" si="10"/>
        <v>0</v>
      </c>
      <c r="R17" s="251" t="e">
        <f t="shared" si="10"/>
        <v>#REF!</v>
      </c>
      <c r="S17" s="251" t="e">
        <f t="shared" si="10"/>
        <v>#REF!</v>
      </c>
      <c r="T17" s="251">
        <f t="shared" si="10"/>
        <v>0</v>
      </c>
      <c r="U17" s="251">
        <f t="shared" si="10"/>
        <v>0</v>
      </c>
      <c r="V17" s="251">
        <f t="shared" si="10"/>
        <v>0</v>
      </c>
      <c r="W17" s="251">
        <f t="shared" si="10"/>
        <v>0</v>
      </c>
      <c r="X17" s="251">
        <f t="shared" si="10"/>
        <v>0</v>
      </c>
      <c r="Y17" s="251" t="e">
        <f t="shared" si="10"/>
        <v>#REF!</v>
      </c>
      <c r="Z17" s="251">
        <f t="shared" si="10"/>
        <v>0</v>
      </c>
      <c r="AA17" s="251">
        <f t="shared" si="10"/>
        <v>219323.22</v>
      </c>
      <c r="AB17" s="251">
        <f t="shared" si="10"/>
        <v>8430765.1400000006</v>
      </c>
      <c r="AC17" s="251">
        <f t="shared" si="10"/>
        <v>1026000</v>
      </c>
      <c r="AD17" s="77"/>
    </row>
    <row r="18" spans="1:30" s="71" customFormat="1" ht="11.25" thickBot="1">
      <c r="A18" s="53"/>
      <c r="B18" s="53"/>
      <c r="C18" s="53"/>
      <c r="D18" s="53"/>
      <c r="E18" s="53"/>
      <c r="F18" s="53"/>
      <c r="G18" s="53"/>
      <c r="H18" s="53"/>
      <c r="I18" s="53"/>
      <c r="J18" s="145"/>
      <c r="K18" s="145"/>
      <c r="L18" s="146"/>
      <c r="M18" s="146"/>
      <c r="N18" s="146"/>
      <c r="O18" s="146"/>
      <c r="P18" s="146"/>
      <c r="Q18" s="72"/>
      <c r="R18" s="72"/>
      <c r="S18" s="72"/>
      <c r="T18" s="72"/>
      <c r="U18" s="72"/>
      <c r="V18" s="72"/>
      <c r="W18" s="72"/>
      <c r="X18" s="72"/>
      <c r="Y18" s="72"/>
      <c r="Z18" s="72"/>
      <c r="AA18" s="72"/>
      <c r="AB18" s="72"/>
      <c r="AC18" s="72"/>
      <c r="AD18" s="72"/>
    </row>
    <row r="19" spans="1:30" s="71" customFormat="1" ht="44.25" customHeight="1">
      <c r="A19" s="66">
        <v>6</v>
      </c>
      <c r="B19" s="449" t="s">
        <v>92</v>
      </c>
      <c r="C19" s="449"/>
      <c r="D19" s="449"/>
      <c r="E19" s="449"/>
      <c r="F19" s="74">
        <f>ΣΥΓΚΕΝΤΡΩΤΙΚΟΣ!F17</f>
        <v>20534842.440000005</v>
      </c>
      <c r="G19" s="74">
        <f>ΣΥΓΚΕΝΤΡΩΤΙΚΟΣ!G17</f>
        <v>8883871.1799999997</v>
      </c>
      <c r="H19" s="74">
        <f>ΣΥΓΚΕΝΤΡΩΤΙΚΟΣ!H17</f>
        <v>19819489.760000005</v>
      </c>
      <c r="I19" s="74">
        <v>675882.24</v>
      </c>
      <c r="J19" s="143">
        <v>1512183.01</v>
      </c>
      <c r="K19" s="143">
        <v>0</v>
      </c>
      <c r="L19" s="143">
        <v>0</v>
      </c>
      <c r="M19" s="143">
        <v>0</v>
      </c>
      <c r="N19" s="143">
        <v>0</v>
      </c>
      <c r="O19" s="143">
        <v>79611.38</v>
      </c>
      <c r="P19" s="143">
        <v>79611.38</v>
      </c>
      <c r="Q19" s="74">
        <v>0</v>
      </c>
      <c r="R19" s="74">
        <f>'[1]ΠΙΝ 5 ΧΡΗΜΑΤΟΔΟΤΗΣΗ ΤΡΙΤΟΥΣ'!P14</f>
        <v>568108.89</v>
      </c>
      <c r="S19" s="74">
        <f>'[1]ΠΙΝ 5 ΧΡΗΜΑΤΟΔΟΤΗΣΗ ΤΡΙΤΟΥΣ'!Q14</f>
        <v>2120150.5300000003</v>
      </c>
      <c r="T19" s="74">
        <f>'[1]ΠΙΝ 5 ΧΡΗΜΑΤΟΔΟΤΗΣΗ ΤΡΙΤΟΥΣ'!R14</f>
        <v>61111.96</v>
      </c>
      <c r="U19" s="74">
        <f>'[1]ΠΙΝ 5 ΧΡΗΜΑΤΟΔΟΤΗΣΗ ΤΡΙΤΟΥΣ'!S14</f>
        <v>8382.4</v>
      </c>
      <c r="V19" s="74">
        <f>'[1]ΠΙΝ 5 ΧΡΗΜΑΤΟΔΟΤΗΣΗ ΤΡΙΤΟΥΣ'!T14</f>
        <v>0</v>
      </c>
      <c r="W19" s="74">
        <f t="shared" ref="W19" si="11">T19+U19+V19</f>
        <v>69494.36</v>
      </c>
      <c r="X19" s="74">
        <f>'[1]ΠΙΝ 5 ΧΡΗΜΑΤΟΔΟΤΗΣΗ ΤΡΙΤΟΥΣ'!V14</f>
        <v>0</v>
      </c>
      <c r="Y19" s="74">
        <f>'[1]ΠΙΝ 5 ΧΡΗΜΑΤΟΔΟΤΗΣΗ ΤΡΙΤΟΥΣ'!W14</f>
        <v>77762.25</v>
      </c>
      <c r="Z19" s="74">
        <f t="shared" ref="Z19" si="12">W19+X19</f>
        <v>69494.36</v>
      </c>
      <c r="AA19" s="74">
        <f>ΣΥΓΚΕΝΤΡΩΤΙΚΟΣ!AA17</f>
        <v>1638593.28</v>
      </c>
      <c r="AB19" s="74">
        <f>H19-AA19</f>
        <v>18180896.480000004</v>
      </c>
      <c r="AC19" s="74">
        <f>ΣΥΓΚΕΝΤΡΩΤΙΚΟΣ!AC17</f>
        <v>564115.38</v>
      </c>
      <c r="AD19" s="246" t="s">
        <v>213</v>
      </c>
    </row>
    <row r="20" spans="1:30" s="71" customFormat="1" ht="17.25" customHeight="1" thickBot="1">
      <c r="A20" s="540" t="s">
        <v>382</v>
      </c>
      <c r="B20" s="541"/>
      <c r="C20" s="250"/>
      <c r="D20" s="250"/>
      <c r="E20" s="250"/>
      <c r="F20" s="251">
        <f>SUM(F19)</f>
        <v>20534842.440000005</v>
      </c>
      <c r="G20" s="251">
        <f t="shared" ref="G20:AC20" si="13">SUM(G19)</f>
        <v>8883871.1799999997</v>
      </c>
      <c r="H20" s="251">
        <f t="shared" si="13"/>
        <v>19819489.760000005</v>
      </c>
      <c r="I20" s="251">
        <f t="shared" si="13"/>
        <v>675882.24</v>
      </c>
      <c r="J20" s="252">
        <f t="shared" si="13"/>
        <v>1512183.01</v>
      </c>
      <c r="K20" s="252">
        <f t="shared" si="13"/>
        <v>0</v>
      </c>
      <c r="L20" s="252">
        <f t="shared" si="13"/>
        <v>0</v>
      </c>
      <c r="M20" s="252">
        <f t="shared" si="13"/>
        <v>0</v>
      </c>
      <c r="N20" s="252">
        <f t="shared" si="13"/>
        <v>0</v>
      </c>
      <c r="O20" s="252">
        <f t="shared" si="13"/>
        <v>79611.38</v>
      </c>
      <c r="P20" s="252">
        <f t="shared" si="13"/>
        <v>79611.38</v>
      </c>
      <c r="Q20" s="251">
        <f t="shared" si="13"/>
        <v>0</v>
      </c>
      <c r="R20" s="251">
        <f t="shared" si="13"/>
        <v>568108.89</v>
      </c>
      <c r="S20" s="251">
        <f t="shared" si="13"/>
        <v>2120150.5300000003</v>
      </c>
      <c r="T20" s="251">
        <f t="shared" si="13"/>
        <v>61111.96</v>
      </c>
      <c r="U20" s="251">
        <f t="shared" si="13"/>
        <v>8382.4</v>
      </c>
      <c r="V20" s="251">
        <f t="shared" si="13"/>
        <v>0</v>
      </c>
      <c r="W20" s="251">
        <f t="shared" si="13"/>
        <v>69494.36</v>
      </c>
      <c r="X20" s="251">
        <f t="shared" si="13"/>
        <v>0</v>
      </c>
      <c r="Y20" s="251">
        <f t="shared" si="13"/>
        <v>77762.25</v>
      </c>
      <c r="Z20" s="251">
        <f t="shared" si="13"/>
        <v>69494.36</v>
      </c>
      <c r="AA20" s="251">
        <f t="shared" si="13"/>
        <v>1638593.28</v>
      </c>
      <c r="AB20" s="251">
        <f t="shared" si="13"/>
        <v>18180896.480000004</v>
      </c>
      <c r="AC20" s="251">
        <f t="shared" si="13"/>
        <v>564115.38</v>
      </c>
      <c r="AD20" s="77"/>
    </row>
    <row r="21" spans="1:30" s="71" customFormat="1" ht="20.25" customHeight="1" thickBot="1">
      <c r="A21" s="538" t="s">
        <v>383</v>
      </c>
      <c r="B21" s="539"/>
      <c r="C21" s="68"/>
      <c r="D21" s="68"/>
      <c r="E21" s="68"/>
      <c r="F21" s="69">
        <f>F11+F14+F17+F20</f>
        <v>113334300.10000002</v>
      </c>
      <c r="G21" s="69">
        <f t="shared" ref="G21:AC21" si="14">G11+G14+G17+G20</f>
        <v>46175715.789999999</v>
      </c>
      <c r="H21" s="69">
        <f t="shared" si="14"/>
        <v>112419331.19000001</v>
      </c>
      <c r="I21" s="69" t="e">
        <f t="shared" si="14"/>
        <v>#REF!</v>
      </c>
      <c r="J21" s="69" t="e">
        <f t="shared" si="14"/>
        <v>#REF!</v>
      </c>
      <c r="K21" s="69" t="e">
        <f t="shared" si="14"/>
        <v>#REF!</v>
      </c>
      <c r="L21" s="69" t="e">
        <f t="shared" si="14"/>
        <v>#REF!</v>
      </c>
      <c r="M21" s="69" t="e">
        <f t="shared" si="14"/>
        <v>#REF!</v>
      </c>
      <c r="N21" s="69" t="e">
        <f t="shared" si="14"/>
        <v>#REF!</v>
      </c>
      <c r="O21" s="69" t="e">
        <f t="shared" si="14"/>
        <v>#REF!</v>
      </c>
      <c r="P21" s="69" t="e">
        <f t="shared" si="14"/>
        <v>#REF!</v>
      </c>
      <c r="Q21" s="69" t="e">
        <f t="shared" si="14"/>
        <v>#REF!</v>
      </c>
      <c r="R21" s="69" t="e">
        <f t="shared" si="14"/>
        <v>#REF!</v>
      </c>
      <c r="S21" s="69" t="e">
        <f t="shared" si="14"/>
        <v>#REF!</v>
      </c>
      <c r="T21" s="69" t="e">
        <f t="shared" si="14"/>
        <v>#REF!</v>
      </c>
      <c r="U21" s="69" t="e">
        <f t="shared" si="14"/>
        <v>#REF!</v>
      </c>
      <c r="V21" s="69" t="e">
        <f t="shared" si="14"/>
        <v>#REF!</v>
      </c>
      <c r="W21" s="69" t="e">
        <f t="shared" si="14"/>
        <v>#REF!</v>
      </c>
      <c r="X21" s="69" t="e">
        <f t="shared" si="14"/>
        <v>#REF!</v>
      </c>
      <c r="Y21" s="69" t="e">
        <f t="shared" si="14"/>
        <v>#REF!</v>
      </c>
      <c r="Z21" s="69" t="e">
        <f t="shared" si="14"/>
        <v>#REF!</v>
      </c>
      <c r="AA21" s="69">
        <f t="shared" si="14"/>
        <v>13593127.34</v>
      </c>
      <c r="AB21" s="69">
        <f t="shared" si="14"/>
        <v>98826203.850000024</v>
      </c>
      <c r="AC21" s="69">
        <f t="shared" si="14"/>
        <v>29587870.239999998</v>
      </c>
      <c r="AD21" s="77"/>
    </row>
  </sheetData>
  <mergeCells count="12">
    <mergeCell ref="A21:B21"/>
    <mergeCell ref="A1:AD1"/>
    <mergeCell ref="A2:AD2"/>
    <mergeCell ref="H3:I3"/>
    <mergeCell ref="B6:E6"/>
    <mergeCell ref="B7:E7"/>
    <mergeCell ref="A8:B8"/>
    <mergeCell ref="A10:B10"/>
    <mergeCell ref="A11:B11"/>
    <mergeCell ref="A14:B14"/>
    <mergeCell ref="A17:B17"/>
    <mergeCell ref="A20:B20"/>
  </mergeCells>
  <printOptions horizontalCentered="1"/>
  <pageMargins left="0.70866141732283472" right="0.70866141732283472" top="0.98425196850393704" bottom="0.74803149606299213" header="0.31496062992125984" footer="0.31496062992125984"/>
  <pageSetup paperSize="9" scale="92" orientation="landscape" r:id="rId1"/>
  <headerFooter>
    <oddHeader>&amp;LΠΕΡΙΦΕΡΕΙΑ ΝΟΤΙΟΥ ΑΙΓΑΙΟΥ
ΓΕΝΙΚΗ Δ/ΝΣΗ ΑΠΠΥ
Δ/ΝΣΗ ΑΝΑΠΤΥΞΙΑΚΟΥ ΠΡΟΓΡΑΜΜΑΤΙΣΜΟΥ (ΔΙΑΠ)</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4" zoomScaleNormal="100" workbookViewId="0">
      <selection activeCell="H8" sqref="H8"/>
    </sheetView>
  </sheetViews>
  <sheetFormatPr defaultRowHeight="12.75"/>
  <cols>
    <col min="1" max="1" width="5.42578125" style="49" customWidth="1"/>
    <col min="2" max="2" width="24.42578125" style="49" customWidth="1"/>
    <col min="3" max="3" width="0.140625" style="49" hidden="1" customWidth="1"/>
    <col min="4" max="4" width="1.28515625" style="49" hidden="1" customWidth="1"/>
    <col min="5" max="5" width="0.85546875" style="49" hidden="1" customWidth="1"/>
    <col min="6" max="6" width="9.140625" style="461" customWidth="1"/>
    <col min="7" max="7" width="16.28515625" style="49" customWidth="1"/>
    <col min="8" max="8" width="15.5703125" style="49" customWidth="1"/>
    <col min="9" max="9" width="14.5703125" style="49" bestFit="1" customWidth="1"/>
    <col min="10" max="10" width="12.7109375" style="49" hidden="1" customWidth="1"/>
    <col min="11" max="11" width="12.7109375" style="147" hidden="1" customWidth="1"/>
    <col min="12" max="12" width="11.7109375" style="140" hidden="1" customWidth="1"/>
    <col min="13" max="13" width="11.28515625" style="140" hidden="1" customWidth="1"/>
    <col min="14" max="14" width="13.5703125" style="140" hidden="1" customWidth="1"/>
    <col min="15" max="15" width="14.5703125" style="140" hidden="1" customWidth="1"/>
    <col min="16" max="16" width="14.140625" style="140" hidden="1" customWidth="1"/>
    <col min="17" max="17" width="15" style="140" hidden="1" customWidth="1"/>
    <col min="18" max="18" width="15" style="49" hidden="1" customWidth="1"/>
    <col min="19" max="19" width="13.7109375" style="49" hidden="1" customWidth="1"/>
    <col min="20" max="22" width="12.7109375" style="49" hidden="1" customWidth="1"/>
    <col min="23" max="23" width="13.140625" style="49" hidden="1" customWidth="1"/>
    <col min="24" max="24" width="15.140625" style="49" hidden="1" customWidth="1"/>
    <col min="25" max="26" width="14.5703125" style="49" hidden="1" customWidth="1"/>
    <col min="27" max="27" width="12.7109375" style="49" hidden="1" customWidth="1"/>
    <col min="28" max="28" width="12.7109375" style="49" customWidth="1"/>
    <col min="29" max="30" width="14.28515625" style="49" bestFit="1" customWidth="1"/>
    <col min="31" max="31" width="18.85546875" style="49" customWidth="1"/>
    <col min="32" max="263" width="9.140625" style="49"/>
    <col min="264" max="264" width="2.140625" style="49" customWidth="1"/>
    <col min="265" max="265" width="0" style="49" hidden="1" customWidth="1"/>
    <col min="266" max="266" width="3.5703125" style="49" bestFit="1" customWidth="1"/>
    <col min="267" max="267" width="6" style="49" customWidth="1"/>
    <col min="268" max="268" width="4.42578125" style="49" customWidth="1"/>
    <col min="269" max="269" width="16.42578125" style="49" customWidth="1"/>
    <col min="270" max="270" width="0.140625" style="49" customWidth="1"/>
    <col min="271" max="273" width="0" style="49" hidden="1" customWidth="1"/>
    <col min="274" max="274" width="12.85546875" style="49" customWidth="1"/>
    <col min="275" max="275" width="13.140625" style="49" customWidth="1"/>
    <col min="276" max="276" width="16" style="49" customWidth="1"/>
    <col min="277" max="277" width="0" style="49" hidden="1" customWidth="1"/>
    <col min="278" max="278" width="13.42578125" style="49" customWidth="1"/>
    <col min="279" max="279" width="12.7109375" style="49" customWidth="1"/>
    <col min="280" max="284" width="13.140625" style="49" customWidth="1"/>
    <col min="285" max="285" width="18.140625" style="49" customWidth="1"/>
    <col min="286" max="286" width="13.42578125" style="49" customWidth="1"/>
    <col min="287" max="287" width="13.140625" style="49" customWidth="1"/>
    <col min="288" max="519" width="9.140625" style="49"/>
    <col min="520" max="520" width="2.140625" style="49" customWidth="1"/>
    <col min="521" max="521" width="0" style="49" hidden="1" customWidth="1"/>
    <col min="522" max="522" width="3.5703125" style="49" bestFit="1" customWidth="1"/>
    <col min="523" max="523" width="6" style="49" customWidth="1"/>
    <col min="524" max="524" width="4.42578125" style="49" customWidth="1"/>
    <col min="525" max="525" width="16.42578125" style="49" customWidth="1"/>
    <col min="526" max="526" width="0.140625" style="49" customWidth="1"/>
    <col min="527" max="529" width="0" style="49" hidden="1" customWidth="1"/>
    <col min="530" max="530" width="12.85546875" style="49" customWidth="1"/>
    <col min="531" max="531" width="13.140625" style="49" customWidth="1"/>
    <col min="532" max="532" width="16" style="49" customWidth="1"/>
    <col min="533" max="533" width="0" style="49" hidden="1" customWidth="1"/>
    <col min="534" max="534" width="13.42578125" style="49" customWidth="1"/>
    <col min="535" max="535" width="12.7109375" style="49" customWidth="1"/>
    <col min="536" max="540" width="13.140625" style="49" customWidth="1"/>
    <col min="541" max="541" width="18.140625" style="49" customWidth="1"/>
    <col min="542" max="542" width="13.42578125" style="49" customWidth="1"/>
    <col min="543" max="543" width="13.140625" style="49" customWidth="1"/>
    <col min="544" max="775" width="9.140625" style="49"/>
    <col min="776" max="776" width="2.140625" style="49" customWidth="1"/>
    <col min="777" max="777" width="0" style="49" hidden="1" customWidth="1"/>
    <col min="778" max="778" width="3.5703125" style="49" bestFit="1" customWidth="1"/>
    <col min="779" max="779" width="6" style="49" customWidth="1"/>
    <col min="780" max="780" width="4.42578125" style="49" customWidth="1"/>
    <col min="781" max="781" width="16.42578125" style="49" customWidth="1"/>
    <col min="782" max="782" width="0.140625" style="49" customWidth="1"/>
    <col min="783" max="785" width="0" style="49" hidden="1" customWidth="1"/>
    <col min="786" max="786" width="12.85546875" style="49" customWidth="1"/>
    <col min="787" max="787" width="13.140625" style="49" customWidth="1"/>
    <col min="788" max="788" width="16" style="49" customWidth="1"/>
    <col min="789" max="789" width="0" style="49" hidden="1" customWidth="1"/>
    <col min="790" max="790" width="13.42578125" style="49" customWidth="1"/>
    <col min="791" max="791" width="12.7109375" style="49" customWidth="1"/>
    <col min="792" max="796" width="13.140625" style="49" customWidth="1"/>
    <col min="797" max="797" width="18.140625" style="49" customWidth="1"/>
    <col min="798" max="798" width="13.42578125" style="49" customWidth="1"/>
    <col min="799" max="799" width="13.140625" style="49" customWidth="1"/>
    <col min="800" max="1031" width="9.140625" style="49"/>
    <col min="1032" max="1032" width="2.140625" style="49" customWidth="1"/>
    <col min="1033" max="1033" width="0" style="49" hidden="1" customWidth="1"/>
    <col min="1034" max="1034" width="3.5703125" style="49" bestFit="1" customWidth="1"/>
    <col min="1035" max="1035" width="6" style="49" customWidth="1"/>
    <col min="1036" max="1036" width="4.42578125" style="49" customWidth="1"/>
    <col min="1037" max="1037" width="16.42578125" style="49" customWidth="1"/>
    <col min="1038" max="1038" width="0.140625" style="49" customWidth="1"/>
    <col min="1039" max="1041" width="0" style="49" hidden="1" customWidth="1"/>
    <col min="1042" max="1042" width="12.85546875" style="49" customWidth="1"/>
    <col min="1043" max="1043" width="13.140625" style="49" customWidth="1"/>
    <col min="1044" max="1044" width="16" style="49" customWidth="1"/>
    <col min="1045" max="1045" width="0" style="49" hidden="1" customWidth="1"/>
    <col min="1046" max="1046" width="13.42578125" style="49" customWidth="1"/>
    <col min="1047" max="1047" width="12.7109375" style="49" customWidth="1"/>
    <col min="1048" max="1052" width="13.140625" style="49" customWidth="1"/>
    <col min="1053" max="1053" width="18.140625" style="49" customWidth="1"/>
    <col min="1054" max="1054" width="13.42578125" style="49" customWidth="1"/>
    <col min="1055" max="1055" width="13.140625" style="49" customWidth="1"/>
    <col min="1056" max="1287" width="9.140625" style="49"/>
    <col min="1288" max="1288" width="2.140625" style="49" customWidth="1"/>
    <col min="1289" max="1289" width="0" style="49" hidden="1" customWidth="1"/>
    <col min="1290" max="1290" width="3.5703125" style="49" bestFit="1" customWidth="1"/>
    <col min="1291" max="1291" width="6" style="49" customWidth="1"/>
    <col min="1292" max="1292" width="4.42578125" style="49" customWidth="1"/>
    <col min="1293" max="1293" width="16.42578125" style="49" customWidth="1"/>
    <col min="1294" max="1294" width="0.140625" style="49" customWidth="1"/>
    <col min="1295" max="1297" width="0" style="49" hidden="1" customWidth="1"/>
    <col min="1298" max="1298" width="12.85546875" style="49" customWidth="1"/>
    <col min="1299" max="1299" width="13.140625" style="49" customWidth="1"/>
    <col min="1300" max="1300" width="16" style="49" customWidth="1"/>
    <col min="1301" max="1301" width="0" style="49" hidden="1" customWidth="1"/>
    <col min="1302" max="1302" width="13.42578125" style="49" customWidth="1"/>
    <col min="1303" max="1303" width="12.7109375" style="49" customWidth="1"/>
    <col min="1304" max="1308" width="13.140625" style="49" customWidth="1"/>
    <col min="1309" max="1309" width="18.140625" style="49" customWidth="1"/>
    <col min="1310" max="1310" width="13.42578125" style="49" customWidth="1"/>
    <col min="1311" max="1311" width="13.140625" style="49" customWidth="1"/>
    <col min="1312" max="1543" width="9.140625" style="49"/>
    <col min="1544" max="1544" width="2.140625" style="49" customWidth="1"/>
    <col min="1545" max="1545" width="0" style="49" hidden="1" customWidth="1"/>
    <col min="1546" max="1546" width="3.5703125" style="49" bestFit="1" customWidth="1"/>
    <col min="1547" max="1547" width="6" style="49" customWidth="1"/>
    <col min="1548" max="1548" width="4.42578125" style="49" customWidth="1"/>
    <col min="1549" max="1549" width="16.42578125" style="49" customWidth="1"/>
    <col min="1550" max="1550" width="0.140625" style="49" customWidth="1"/>
    <col min="1551" max="1553" width="0" style="49" hidden="1" customWidth="1"/>
    <col min="1554" max="1554" width="12.85546875" style="49" customWidth="1"/>
    <col min="1555" max="1555" width="13.140625" style="49" customWidth="1"/>
    <col min="1556" max="1556" width="16" style="49" customWidth="1"/>
    <col min="1557" max="1557" width="0" style="49" hidden="1" customWidth="1"/>
    <col min="1558" max="1558" width="13.42578125" style="49" customWidth="1"/>
    <col min="1559" max="1559" width="12.7109375" style="49" customWidth="1"/>
    <col min="1560" max="1564" width="13.140625" style="49" customWidth="1"/>
    <col min="1565" max="1565" width="18.140625" style="49" customWidth="1"/>
    <col min="1566" max="1566" width="13.42578125" style="49" customWidth="1"/>
    <col min="1567" max="1567" width="13.140625" style="49" customWidth="1"/>
    <col min="1568" max="1799" width="9.140625" style="49"/>
    <col min="1800" max="1800" width="2.140625" style="49" customWidth="1"/>
    <col min="1801" max="1801" width="0" style="49" hidden="1" customWidth="1"/>
    <col min="1802" max="1802" width="3.5703125" style="49" bestFit="1" customWidth="1"/>
    <col min="1803" max="1803" width="6" style="49" customWidth="1"/>
    <col min="1804" max="1804" width="4.42578125" style="49" customWidth="1"/>
    <col min="1805" max="1805" width="16.42578125" style="49" customWidth="1"/>
    <col min="1806" max="1806" width="0.140625" style="49" customWidth="1"/>
    <col min="1807" max="1809" width="0" style="49" hidden="1" customWidth="1"/>
    <col min="1810" max="1810" width="12.85546875" style="49" customWidth="1"/>
    <col min="1811" max="1811" width="13.140625" style="49" customWidth="1"/>
    <col min="1812" max="1812" width="16" style="49" customWidth="1"/>
    <col min="1813" max="1813" width="0" style="49" hidden="1" customWidth="1"/>
    <col min="1814" max="1814" width="13.42578125" style="49" customWidth="1"/>
    <col min="1815" max="1815" width="12.7109375" style="49" customWidth="1"/>
    <col min="1816" max="1820" width="13.140625" style="49" customWidth="1"/>
    <col min="1821" max="1821" width="18.140625" style="49" customWidth="1"/>
    <col min="1822" max="1822" width="13.42578125" style="49" customWidth="1"/>
    <col min="1823" max="1823" width="13.140625" style="49" customWidth="1"/>
    <col min="1824" max="2055" width="9.140625" style="49"/>
    <col min="2056" max="2056" width="2.140625" style="49" customWidth="1"/>
    <col min="2057" max="2057" width="0" style="49" hidden="1" customWidth="1"/>
    <col min="2058" max="2058" width="3.5703125" style="49" bestFit="1" customWidth="1"/>
    <col min="2059" max="2059" width="6" style="49" customWidth="1"/>
    <col min="2060" max="2060" width="4.42578125" style="49" customWidth="1"/>
    <col min="2061" max="2061" width="16.42578125" style="49" customWidth="1"/>
    <col min="2062" max="2062" width="0.140625" style="49" customWidth="1"/>
    <col min="2063" max="2065" width="0" style="49" hidden="1" customWidth="1"/>
    <col min="2066" max="2066" width="12.85546875" style="49" customWidth="1"/>
    <col min="2067" max="2067" width="13.140625" style="49" customWidth="1"/>
    <col min="2068" max="2068" width="16" style="49" customWidth="1"/>
    <col min="2069" max="2069" width="0" style="49" hidden="1" customWidth="1"/>
    <col min="2070" max="2070" width="13.42578125" style="49" customWidth="1"/>
    <col min="2071" max="2071" width="12.7109375" style="49" customWidth="1"/>
    <col min="2072" max="2076" width="13.140625" style="49" customWidth="1"/>
    <col min="2077" max="2077" width="18.140625" style="49" customWidth="1"/>
    <col min="2078" max="2078" width="13.42578125" style="49" customWidth="1"/>
    <col min="2079" max="2079" width="13.140625" style="49" customWidth="1"/>
    <col min="2080" max="2311" width="9.140625" style="49"/>
    <col min="2312" max="2312" width="2.140625" style="49" customWidth="1"/>
    <col min="2313" max="2313" width="0" style="49" hidden="1" customWidth="1"/>
    <col min="2314" max="2314" width="3.5703125" style="49" bestFit="1" customWidth="1"/>
    <col min="2315" max="2315" width="6" style="49" customWidth="1"/>
    <col min="2316" max="2316" width="4.42578125" style="49" customWidth="1"/>
    <col min="2317" max="2317" width="16.42578125" style="49" customWidth="1"/>
    <col min="2318" max="2318" width="0.140625" style="49" customWidth="1"/>
    <col min="2319" max="2321" width="0" style="49" hidden="1" customWidth="1"/>
    <col min="2322" max="2322" width="12.85546875" style="49" customWidth="1"/>
    <col min="2323" max="2323" width="13.140625" style="49" customWidth="1"/>
    <col min="2324" max="2324" width="16" style="49" customWidth="1"/>
    <col min="2325" max="2325" width="0" style="49" hidden="1" customWidth="1"/>
    <col min="2326" max="2326" width="13.42578125" style="49" customWidth="1"/>
    <col min="2327" max="2327" width="12.7109375" style="49" customWidth="1"/>
    <col min="2328" max="2332" width="13.140625" style="49" customWidth="1"/>
    <col min="2333" max="2333" width="18.140625" style="49" customWidth="1"/>
    <col min="2334" max="2334" width="13.42578125" style="49" customWidth="1"/>
    <col min="2335" max="2335" width="13.140625" style="49" customWidth="1"/>
    <col min="2336" max="2567" width="9.140625" style="49"/>
    <col min="2568" max="2568" width="2.140625" style="49" customWidth="1"/>
    <col min="2569" max="2569" width="0" style="49" hidden="1" customWidth="1"/>
    <col min="2570" max="2570" width="3.5703125" style="49" bestFit="1" customWidth="1"/>
    <col min="2571" max="2571" width="6" style="49" customWidth="1"/>
    <col min="2572" max="2572" width="4.42578125" style="49" customWidth="1"/>
    <col min="2573" max="2573" width="16.42578125" style="49" customWidth="1"/>
    <col min="2574" max="2574" width="0.140625" style="49" customWidth="1"/>
    <col min="2575" max="2577" width="0" style="49" hidden="1" customWidth="1"/>
    <col min="2578" max="2578" width="12.85546875" style="49" customWidth="1"/>
    <col min="2579" max="2579" width="13.140625" style="49" customWidth="1"/>
    <col min="2580" max="2580" width="16" style="49" customWidth="1"/>
    <col min="2581" max="2581" width="0" style="49" hidden="1" customWidth="1"/>
    <col min="2582" max="2582" width="13.42578125" style="49" customWidth="1"/>
    <col min="2583" max="2583" width="12.7109375" style="49" customWidth="1"/>
    <col min="2584" max="2588" width="13.140625" style="49" customWidth="1"/>
    <col min="2589" max="2589" width="18.140625" style="49" customWidth="1"/>
    <col min="2590" max="2590" width="13.42578125" style="49" customWidth="1"/>
    <col min="2591" max="2591" width="13.140625" style="49" customWidth="1"/>
    <col min="2592" max="2823" width="9.140625" style="49"/>
    <col min="2824" max="2824" width="2.140625" style="49" customWidth="1"/>
    <col min="2825" max="2825" width="0" style="49" hidden="1" customWidth="1"/>
    <col min="2826" max="2826" width="3.5703125" style="49" bestFit="1" customWidth="1"/>
    <col min="2827" max="2827" width="6" style="49" customWidth="1"/>
    <col min="2828" max="2828" width="4.42578125" style="49" customWidth="1"/>
    <col min="2829" max="2829" width="16.42578125" style="49" customWidth="1"/>
    <col min="2830" max="2830" width="0.140625" style="49" customWidth="1"/>
    <col min="2831" max="2833" width="0" style="49" hidden="1" customWidth="1"/>
    <col min="2834" max="2834" width="12.85546875" style="49" customWidth="1"/>
    <col min="2835" max="2835" width="13.140625" style="49" customWidth="1"/>
    <col min="2836" max="2836" width="16" style="49" customWidth="1"/>
    <col min="2837" max="2837" width="0" style="49" hidden="1" customWidth="1"/>
    <col min="2838" max="2838" width="13.42578125" style="49" customWidth="1"/>
    <col min="2839" max="2839" width="12.7109375" style="49" customWidth="1"/>
    <col min="2840" max="2844" width="13.140625" style="49" customWidth="1"/>
    <col min="2845" max="2845" width="18.140625" style="49" customWidth="1"/>
    <col min="2846" max="2846" width="13.42578125" style="49" customWidth="1"/>
    <col min="2847" max="2847" width="13.140625" style="49" customWidth="1"/>
    <col min="2848" max="3079" width="9.140625" style="49"/>
    <col min="3080" max="3080" width="2.140625" style="49" customWidth="1"/>
    <col min="3081" max="3081" width="0" style="49" hidden="1" customWidth="1"/>
    <col min="3082" max="3082" width="3.5703125" style="49" bestFit="1" customWidth="1"/>
    <col min="3083" max="3083" width="6" style="49" customWidth="1"/>
    <col min="3084" max="3084" width="4.42578125" style="49" customWidth="1"/>
    <col min="3085" max="3085" width="16.42578125" style="49" customWidth="1"/>
    <col min="3086" max="3086" width="0.140625" style="49" customWidth="1"/>
    <col min="3087" max="3089" width="0" style="49" hidden="1" customWidth="1"/>
    <col min="3090" max="3090" width="12.85546875" style="49" customWidth="1"/>
    <col min="3091" max="3091" width="13.140625" style="49" customWidth="1"/>
    <col min="3092" max="3092" width="16" style="49" customWidth="1"/>
    <col min="3093" max="3093" width="0" style="49" hidden="1" customWidth="1"/>
    <col min="3094" max="3094" width="13.42578125" style="49" customWidth="1"/>
    <col min="3095" max="3095" width="12.7109375" style="49" customWidth="1"/>
    <col min="3096" max="3100" width="13.140625" style="49" customWidth="1"/>
    <col min="3101" max="3101" width="18.140625" style="49" customWidth="1"/>
    <col min="3102" max="3102" width="13.42578125" style="49" customWidth="1"/>
    <col min="3103" max="3103" width="13.140625" style="49" customWidth="1"/>
    <col min="3104" max="3335" width="9.140625" style="49"/>
    <col min="3336" max="3336" width="2.140625" style="49" customWidth="1"/>
    <col min="3337" max="3337" width="0" style="49" hidden="1" customWidth="1"/>
    <col min="3338" max="3338" width="3.5703125" style="49" bestFit="1" customWidth="1"/>
    <col min="3339" max="3339" width="6" style="49" customWidth="1"/>
    <col min="3340" max="3340" width="4.42578125" style="49" customWidth="1"/>
    <col min="3341" max="3341" width="16.42578125" style="49" customWidth="1"/>
    <col min="3342" max="3342" width="0.140625" style="49" customWidth="1"/>
    <col min="3343" max="3345" width="0" style="49" hidden="1" customWidth="1"/>
    <col min="3346" max="3346" width="12.85546875" style="49" customWidth="1"/>
    <col min="3347" max="3347" width="13.140625" style="49" customWidth="1"/>
    <col min="3348" max="3348" width="16" style="49" customWidth="1"/>
    <col min="3349" max="3349" width="0" style="49" hidden="1" customWidth="1"/>
    <col min="3350" max="3350" width="13.42578125" style="49" customWidth="1"/>
    <col min="3351" max="3351" width="12.7109375" style="49" customWidth="1"/>
    <col min="3352" max="3356" width="13.140625" style="49" customWidth="1"/>
    <col min="3357" max="3357" width="18.140625" style="49" customWidth="1"/>
    <col min="3358" max="3358" width="13.42578125" style="49" customWidth="1"/>
    <col min="3359" max="3359" width="13.140625" style="49" customWidth="1"/>
    <col min="3360" max="3591" width="9.140625" style="49"/>
    <col min="3592" max="3592" width="2.140625" style="49" customWidth="1"/>
    <col min="3593" max="3593" width="0" style="49" hidden="1" customWidth="1"/>
    <col min="3594" max="3594" width="3.5703125" style="49" bestFit="1" customWidth="1"/>
    <col min="3595" max="3595" width="6" style="49" customWidth="1"/>
    <col min="3596" max="3596" width="4.42578125" style="49" customWidth="1"/>
    <col min="3597" max="3597" width="16.42578125" style="49" customWidth="1"/>
    <col min="3598" max="3598" width="0.140625" style="49" customWidth="1"/>
    <col min="3599" max="3601" width="0" style="49" hidden="1" customWidth="1"/>
    <col min="3602" max="3602" width="12.85546875" style="49" customWidth="1"/>
    <col min="3603" max="3603" width="13.140625" style="49" customWidth="1"/>
    <col min="3604" max="3604" width="16" style="49" customWidth="1"/>
    <col min="3605" max="3605" width="0" style="49" hidden="1" customWidth="1"/>
    <col min="3606" max="3606" width="13.42578125" style="49" customWidth="1"/>
    <col min="3607" max="3607" width="12.7109375" style="49" customWidth="1"/>
    <col min="3608" max="3612" width="13.140625" style="49" customWidth="1"/>
    <col min="3613" max="3613" width="18.140625" style="49" customWidth="1"/>
    <col min="3614" max="3614" width="13.42578125" style="49" customWidth="1"/>
    <col min="3615" max="3615" width="13.140625" style="49" customWidth="1"/>
    <col min="3616" max="3847" width="9.140625" style="49"/>
    <col min="3848" max="3848" width="2.140625" style="49" customWidth="1"/>
    <col min="3849" max="3849" width="0" style="49" hidden="1" customWidth="1"/>
    <col min="3850" max="3850" width="3.5703125" style="49" bestFit="1" customWidth="1"/>
    <col min="3851" max="3851" width="6" style="49" customWidth="1"/>
    <col min="3852" max="3852" width="4.42578125" style="49" customWidth="1"/>
    <col min="3853" max="3853" width="16.42578125" style="49" customWidth="1"/>
    <col min="3854" max="3854" width="0.140625" style="49" customWidth="1"/>
    <col min="3855" max="3857" width="0" style="49" hidden="1" customWidth="1"/>
    <col min="3858" max="3858" width="12.85546875" style="49" customWidth="1"/>
    <col min="3859" max="3859" width="13.140625" style="49" customWidth="1"/>
    <col min="3860" max="3860" width="16" style="49" customWidth="1"/>
    <col min="3861" max="3861" width="0" style="49" hidden="1" customWidth="1"/>
    <col min="3862" max="3862" width="13.42578125" style="49" customWidth="1"/>
    <col min="3863" max="3863" width="12.7109375" style="49" customWidth="1"/>
    <col min="3864" max="3868" width="13.140625" style="49" customWidth="1"/>
    <col min="3869" max="3869" width="18.140625" style="49" customWidth="1"/>
    <col min="3870" max="3870" width="13.42578125" style="49" customWidth="1"/>
    <col min="3871" max="3871" width="13.140625" style="49" customWidth="1"/>
    <col min="3872" max="4103" width="9.140625" style="49"/>
    <col min="4104" max="4104" width="2.140625" style="49" customWidth="1"/>
    <col min="4105" max="4105" width="0" style="49" hidden="1" customWidth="1"/>
    <col min="4106" max="4106" width="3.5703125" style="49" bestFit="1" customWidth="1"/>
    <col min="4107" max="4107" width="6" style="49" customWidth="1"/>
    <col min="4108" max="4108" width="4.42578125" style="49" customWidth="1"/>
    <col min="4109" max="4109" width="16.42578125" style="49" customWidth="1"/>
    <col min="4110" max="4110" width="0.140625" style="49" customWidth="1"/>
    <col min="4111" max="4113" width="0" style="49" hidden="1" customWidth="1"/>
    <col min="4114" max="4114" width="12.85546875" style="49" customWidth="1"/>
    <col min="4115" max="4115" width="13.140625" style="49" customWidth="1"/>
    <col min="4116" max="4116" width="16" style="49" customWidth="1"/>
    <col min="4117" max="4117" width="0" style="49" hidden="1" customWidth="1"/>
    <col min="4118" max="4118" width="13.42578125" style="49" customWidth="1"/>
    <col min="4119" max="4119" width="12.7109375" style="49" customWidth="1"/>
    <col min="4120" max="4124" width="13.140625" style="49" customWidth="1"/>
    <col min="4125" max="4125" width="18.140625" style="49" customWidth="1"/>
    <col min="4126" max="4126" width="13.42578125" style="49" customWidth="1"/>
    <col min="4127" max="4127" width="13.140625" style="49" customWidth="1"/>
    <col min="4128" max="4359" width="9.140625" style="49"/>
    <col min="4360" max="4360" width="2.140625" style="49" customWidth="1"/>
    <col min="4361" max="4361" width="0" style="49" hidden="1" customWidth="1"/>
    <col min="4362" max="4362" width="3.5703125" style="49" bestFit="1" customWidth="1"/>
    <col min="4363" max="4363" width="6" style="49" customWidth="1"/>
    <col min="4364" max="4364" width="4.42578125" style="49" customWidth="1"/>
    <col min="4365" max="4365" width="16.42578125" style="49" customWidth="1"/>
    <col min="4366" max="4366" width="0.140625" style="49" customWidth="1"/>
    <col min="4367" max="4369" width="0" style="49" hidden="1" customWidth="1"/>
    <col min="4370" max="4370" width="12.85546875" style="49" customWidth="1"/>
    <col min="4371" max="4371" width="13.140625" style="49" customWidth="1"/>
    <col min="4372" max="4372" width="16" style="49" customWidth="1"/>
    <col min="4373" max="4373" width="0" style="49" hidden="1" customWidth="1"/>
    <col min="4374" max="4374" width="13.42578125" style="49" customWidth="1"/>
    <col min="4375" max="4375" width="12.7109375" style="49" customWidth="1"/>
    <col min="4376" max="4380" width="13.140625" style="49" customWidth="1"/>
    <col min="4381" max="4381" width="18.140625" style="49" customWidth="1"/>
    <col min="4382" max="4382" width="13.42578125" style="49" customWidth="1"/>
    <col min="4383" max="4383" width="13.140625" style="49" customWidth="1"/>
    <col min="4384" max="4615" width="9.140625" style="49"/>
    <col min="4616" max="4616" width="2.140625" style="49" customWidth="1"/>
    <col min="4617" max="4617" width="0" style="49" hidden="1" customWidth="1"/>
    <col min="4618" max="4618" width="3.5703125" style="49" bestFit="1" customWidth="1"/>
    <col min="4619" max="4619" width="6" style="49" customWidth="1"/>
    <col min="4620" max="4620" width="4.42578125" style="49" customWidth="1"/>
    <col min="4621" max="4621" width="16.42578125" style="49" customWidth="1"/>
    <col min="4622" max="4622" width="0.140625" style="49" customWidth="1"/>
    <col min="4623" max="4625" width="0" style="49" hidden="1" customWidth="1"/>
    <col min="4626" max="4626" width="12.85546875" style="49" customWidth="1"/>
    <col min="4627" max="4627" width="13.140625" style="49" customWidth="1"/>
    <col min="4628" max="4628" width="16" style="49" customWidth="1"/>
    <col min="4629" max="4629" width="0" style="49" hidden="1" customWidth="1"/>
    <col min="4630" max="4630" width="13.42578125" style="49" customWidth="1"/>
    <col min="4631" max="4631" width="12.7109375" style="49" customWidth="1"/>
    <col min="4632" max="4636" width="13.140625" style="49" customWidth="1"/>
    <col min="4637" max="4637" width="18.140625" style="49" customWidth="1"/>
    <col min="4638" max="4638" width="13.42578125" style="49" customWidth="1"/>
    <col min="4639" max="4639" width="13.140625" style="49" customWidth="1"/>
    <col min="4640" max="4871" width="9.140625" style="49"/>
    <col min="4872" max="4872" width="2.140625" style="49" customWidth="1"/>
    <col min="4873" max="4873" width="0" style="49" hidden="1" customWidth="1"/>
    <col min="4874" max="4874" width="3.5703125" style="49" bestFit="1" customWidth="1"/>
    <col min="4875" max="4875" width="6" style="49" customWidth="1"/>
    <col min="4876" max="4876" width="4.42578125" style="49" customWidth="1"/>
    <col min="4877" max="4877" width="16.42578125" style="49" customWidth="1"/>
    <col min="4878" max="4878" width="0.140625" style="49" customWidth="1"/>
    <col min="4879" max="4881" width="0" style="49" hidden="1" customWidth="1"/>
    <col min="4882" max="4882" width="12.85546875" style="49" customWidth="1"/>
    <col min="4883" max="4883" width="13.140625" style="49" customWidth="1"/>
    <col min="4884" max="4884" width="16" style="49" customWidth="1"/>
    <col min="4885" max="4885" width="0" style="49" hidden="1" customWidth="1"/>
    <col min="4886" max="4886" width="13.42578125" style="49" customWidth="1"/>
    <col min="4887" max="4887" width="12.7109375" style="49" customWidth="1"/>
    <col min="4888" max="4892" width="13.140625" style="49" customWidth="1"/>
    <col min="4893" max="4893" width="18.140625" style="49" customWidth="1"/>
    <col min="4894" max="4894" width="13.42578125" style="49" customWidth="1"/>
    <col min="4895" max="4895" width="13.140625" style="49" customWidth="1"/>
    <col min="4896" max="5127" width="9.140625" style="49"/>
    <col min="5128" max="5128" width="2.140625" style="49" customWidth="1"/>
    <col min="5129" max="5129" width="0" style="49" hidden="1" customWidth="1"/>
    <col min="5130" max="5130" width="3.5703125" style="49" bestFit="1" customWidth="1"/>
    <col min="5131" max="5131" width="6" style="49" customWidth="1"/>
    <col min="5132" max="5132" width="4.42578125" style="49" customWidth="1"/>
    <col min="5133" max="5133" width="16.42578125" style="49" customWidth="1"/>
    <col min="5134" max="5134" width="0.140625" style="49" customWidth="1"/>
    <col min="5135" max="5137" width="0" style="49" hidden="1" customWidth="1"/>
    <col min="5138" max="5138" width="12.85546875" style="49" customWidth="1"/>
    <col min="5139" max="5139" width="13.140625" style="49" customWidth="1"/>
    <col min="5140" max="5140" width="16" style="49" customWidth="1"/>
    <col min="5141" max="5141" width="0" style="49" hidden="1" customWidth="1"/>
    <col min="5142" max="5142" width="13.42578125" style="49" customWidth="1"/>
    <col min="5143" max="5143" width="12.7109375" style="49" customWidth="1"/>
    <col min="5144" max="5148" width="13.140625" style="49" customWidth="1"/>
    <col min="5149" max="5149" width="18.140625" style="49" customWidth="1"/>
    <col min="5150" max="5150" width="13.42578125" style="49" customWidth="1"/>
    <col min="5151" max="5151" width="13.140625" style="49" customWidth="1"/>
    <col min="5152" max="5383" width="9.140625" style="49"/>
    <col min="5384" max="5384" width="2.140625" style="49" customWidth="1"/>
    <col min="5385" max="5385" width="0" style="49" hidden="1" customWidth="1"/>
    <col min="5386" max="5386" width="3.5703125" style="49" bestFit="1" customWidth="1"/>
    <col min="5387" max="5387" width="6" style="49" customWidth="1"/>
    <col min="5388" max="5388" width="4.42578125" style="49" customWidth="1"/>
    <col min="5389" max="5389" width="16.42578125" style="49" customWidth="1"/>
    <col min="5390" max="5390" width="0.140625" style="49" customWidth="1"/>
    <col min="5391" max="5393" width="0" style="49" hidden="1" customWidth="1"/>
    <col min="5394" max="5394" width="12.85546875" style="49" customWidth="1"/>
    <col min="5395" max="5395" width="13.140625" style="49" customWidth="1"/>
    <col min="5396" max="5396" width="16" style="49" customWidth="1"/>
    <col min="5397" max="5397" width="0" style="49" hidden="1" customWidth="1"/>
    <col min="5398" max="5398" width="13.42578125" style="49" customWidth="1"/>
    <col min="5399" max="5399" width="12.7109375" style="49" customWidth="1"/>
    <col min="5400" max="5404" width="13.140625" style="49" customWidth="1"/>
    <col min="5405" max="5405" width="18.140625" style="49" customWidth="1"/>
    <col min="5406" max="5406" width="13.42578125" style="49" customWidth="1"/>
    <col min="5407" max="5407" width="13.140625" style="49" customWidth="1"/>
    <col min="5408" max="5639" width="9.140625" style="49"/>
    <col min="5640" max="5640" width="2.140625" style="49" customWidth="1"/>
    <col min="5641" max="5641" width="0" style="49" hidden="1" customWidth="1"/>
    <col min="5642" max="5642" width="3.5703125" style="49" bestFit="1" customWidth="1"/>
    <col min="5643" max="5643" width="6" style="49" customWidth="1"/>
    <col min="5644" max="5644" width="4.42578125" style="49" customWidth="1"/>
    <col min="5645" max="5645" width="16.42578125" style="49" customWidth="1"/>
    <col min="5646" max="5646" width="0.140625" style="49" customWidth="1"/>
    <col min="5647" max="5649" width="0" style="49" hidden="1" customWidth="1"/>
    <col min="5650" max="5650" width="12.85546875" style="49" customWidth="1"/>
    <col min="5651" max="5651" width="13.140625" style="49" customWidth="1"/>
    <col min="5652" max="5652" width="16" style="49" customWidth="1"/>
    <col min="5653" max="5653" width="0" style="49" hidden="1" customWidth="1"/>
    <col min="5654" max="5654" width="13.42578125" style="49" customWidth="1"/>
    <col min="5655" max="5655" width="12.7109375" style="49" customWidth="1"/>
    <col min="5656" max="5660" width="13.140625" style="49" customWidth="1"/>
    <col min="5661" max="5661" width="18.140625" style="49" customWidth="1"/>
    <col min="5662" max="5662" width="13.42578125" style="49" customWidth="1"/>
    <col min="5663" max="5663" width="13.140625" style="49" customWidth="1"/>
    <col min="5664" max="5895" width="9.140625" style="49"/>
    <col min="5896" max="5896" width="2.140625" style="49" customWidth="1"/>
    <col min="5897" max="5897" width="0" style="49" hidden="1" customWidth="1"/>
    <col min="5898" max="5898" width="3.5703125" style="49" bestFit="1" customWidth="1"/>
    <col min="5899" max="5899" width="6" style="49" customWidth="1"/>
    <col min="5900" max="5900" width="4.42578125" style="49" customWidth="1"/>
    <col min="5901" max="5901" width="16.42578125" style="49" customWidth="1"/>
    <col min="5902" max="5902" width="0.140625" style="49" customWidth="1"/>
    <col min="5903" max="5905" width="0" style="49" hidden="1" customWidth="1"/>
    <col min="5906" max="5906" width="12.85546875" style="49" customWidth="1"/>
    <col min="5907" max="5907" width="13.140625" style="49" customWidth="1"/>
    <col min="5908" max="5908" width="16" style="49" customWidth="1"/>
    <col min="5909" max="5909" width="0" style="49" hidden="1" customWidth="1"/>
    <col min="5910" max="5910" width="13.42578125" style="49" customWidth="1"/>
    <col min="5911" max="5911" width="12.7109375" style="49" customWidth="1"/>
    <col min="5912" max="5916" width="13.140625" style="49" customWidth="1"/>
    <col min="5917" max="5917" width="18.140625" style="49" customWidth="1"/>
    <col min="5918" max="5918" width="13.42578125" style="49" customWidth="1"/>
    <col min="5919" max="5919" width="13.140625" style="49" customWidth="1"/>
    <col min="5920" max="6151" width="9.140625" style="49"/>
    <col min="6152" max="6152" width="2.140625" style="49" customWidth="1"/>
    <col min="6153" max="6153" width="0" style="49" hidden="1" customWidth="1"/>
    <col min="6154" max="6154" width="3.5703125" style="49" bestFit="1" customWidth="1"/>
    <col min="6155" max="6155" width="6" style="49" customWidth="1"/>
    <col min="6156" max="6156" width="4.42578125" style="49" customWidth="1"/>
    <col min="6157" max="6157" width="16.42578125" style="49" customWidth="1"/>
    <col min="6158" max="6158" width="0.140625" style="49" customWidth="1"/>
    <col min="6159" max="6161" width="0" style="49" hidden="1" customWidth="1"/>
    <col min="6162" max="6162" width="12.85546875" style="49" customWidth="1"/>
    <col min="6163" max="6163" width="13.140625" style="49" customWidth="1"/>
    <col min="6164" max="6164" width="16" style="49" customWidth="1"/>
    <col min="6165" max="6165" width="0" style="49" hidden="1" customWidth="1"/>
    <col min="6166" max="6166" width="13.42578125" style="49" customWidth="1"/>
    <col min="6167" max="6167" width="12.7109375" style="49" customWidth="1"/>
    <col min="6168" max="6172" width="13.140625" style="49" customWidth="1"/>
    <col min="6173" max="6173" width="18.140625" style="49" customWidth="1"/>
    <col min="6174" max="6174" width="13.42578125" style="49" customWidth="1"/>
    <col min="6175" max="6175" width="13.140625" style="49" customWidth="1"/>
    <col min="6176" max="6407" width="9.140625" style="49"/>
    <col min="6408" max="6408" width="2.140625" style="49" customWidth="1"/>
    <col min="6409" max="6409" width="0" style="49" hidden="1" customWidth="1"/>
    <col min="6410" max="6410" width="3.5703125" style="49" bestFit="1" customWidth="1"/>
    <col min="6411" max="6411" width="6" style="49" customWidth="1"/>
    <col min="6412" max="6412" width="4.42578125" style="49" customWidth="1"/>
    <col min="6413" max="6413" width="16.42578125" style="49" customWidth="1"/>
    <col min="6414" max="6414" width="0.140625" style="49" customWidth="1"/>
    <col min="6415" max="6417" width="0" style="49" hidden="1" customWidth="1"/>
    <col min="6418" max="6418" width="12.85546875" style="49" customWidth="1"/>
    <col min="6419" max="6419" width="13.140625" style="49" customWidth="1"/>
    <col min="6420" max="6420" width="16" style="49" customWidth="1"/>
    <col min="6421" max="6421" width="0" style="49" hidden="1" customWidth="1"/>
    <col min="6422" max="6422" width="13.42578125" style="49" customWidth="1"/>
    <col min="6423" max="6423" width="12.7109375" style="49" customWidth="1"/>
    <col min="6424" max="6428" width="13.140625" style="49" customWidth="1"/>
    <col min="6429" max="6429" width="18.140625" style="49" customWidth="1"/>
    <col min="6430" max="6430" width="13.42578125" style="49" customWidth="1"/>
    <col min="6431" max="6431" width="13.140625" style="49" customWidth="1"/>
    <col min="6432" max="6663" width="9.140625" style="49"/>
    <col min="6664" max="6664" width="2.140625" style="49" customWidth="1"/>
    <col min="6665" max="6665" width="0" style="49" hidden="1" customWidth="1"/>
    <col min="6666" max="6666" width="3.5703125" style="49" bestFit="1" customWidth="1"/>
    <col min="6667" max="6667" width="6" style="49" customWidth="1"/>
    <col min="6668" max="6668" width="4.42578125" style="49" customWidth="1"/>
    <col min="6669" max="6669" width="16.42578125" style="49" customWidth="1"/>
    <col min="6670" max="6670" width="0.140625" style="49" customWidth="1"/>
    <col min="6671" max="6673" width="0" style="49" hidden="1" customWidth="1"/>
    <col min="6674" max="6674" width="12.85546875" style="49" customWidth="1"/>
    <col min="6675" max="6675" width="13.140625" style="49" customWidth="1"/>
    <col min="6676" max="6676" width="16" style="49" customWidth="1"/>
    <col min="6677" max="6677" width="0" style="49" hidden="1" customWidth="1"/>
    <col min="6678" max="6678" width="13.42578125" style="49" customWidth="1"/>
    <col min="6679" max="6679" width="12.7109375" style="49" customWidth="1"/>
    <col min="6680" max="6684" width="13.140625" style="49" customWidth="1"/>
    <col min="6685" max="6685" width="18.140625" style="49" customWidth="1"/>
    <col min="6686" max="6686" width="13.42578125" style="49" customWidth="1"/>
    <col min="6687" max="6687" width="13.140625" style="49" customWidth="1"/>
    <col min="6688" max="6919" width="9.140625" style="49"/>
    <col min="6920" max="6920" width="2.140625" style="49" customWidth="1"/>
    <col min="6921" max="6921" width="0" style="49" hidden="1" customWidth="1"/>
    <col min="6922" max="6922" width="3.5703125" style="49" bestFit="1" customWidth="1"/>
    <col min="6923" max="6923" width="6" style="49" customWidth="1"/>
    <col min="6924" max="6924" width="4.42578125" style="49" customWidth="1"/>
    <col min="6925" max="6925" width="16.42578125" style="49" customWidth="1"/>
    <col min="6926" max="6926" width="0.140625" style="49" customWidth="1"/>
    <col min="6927" max="6929" width="0" style="49" hidden="1" customWidth="1"/>
    <col min="6930" max="6930" width="12.85546875" style="49" customWidth="1"/>
    <col min="6931" max="6931" width="13.140625" style="49" customWidth="1"/>
    <col min="6932" max="6932" width="16" style="49" customWidth="1"/>
    <col min="6933" max="6933" width="0" style="49" hidden="1" customWidth="1"/>
    <col min="6934" max="6934" width="13.42578125" style="49" customWidth="1"/>
    <col min="6935" max="6935" width="12.7109375" style="49" customWidth="1"/>
    <col min="6936" max="6940" width="13.140625" style="49" customWidth="1"/>
    <col min="6941" max="6941" width="18.140625" style="49" customWidth="1"/>
    <col min="6942" max="6942" width="13.42578125" style="49" customWidth="1"/>
    <col min="6943" max="6943" width="13.140625" style="49" customWidth="1"/>
    <col min="6944" max="7175" width="9.140625" style="49"/>
    <col min="7176" max="7176" width="2.140625" style="49" customWidth="1"/>
    <col min="7177" max="7177" width="0" style="49" hidden="1" customWidth="1"/>
    <col min="7178" max="7178" width="3.5703125" style="49" bestFit="1" customWidth="1"/>
    <col min="7179" max="7179" width="6" style="49" customWidth="1"/>
    <col min="7180" max="7180" width="4.42578125" style="49" customWidth="1"/>
    <col min="7181" max="7181" width="16.42578125" style="49" customWidth="1"/>
    <col min="7182" max="7182" width="0.140625" style="49" customWidth="1"/>
    <col min="7183" max="7185" width="0" style="49" hidden="1" customWidth="1"/>
    <col min="7186" max="7186" width="12.85546875" style="49" customWidth="1"/>
    <col min="7187" max="7187" width="13.140625" style="49" customWidth="1"/>
    <col min="7188" max="7188" width="16" style="49" customWidth="1"/>
    <col min="7189" max="7189" width="0" style="49" hidden="1" customWidth="1"/>
    <col min="7190" max="7190" width="13.42578125" style="49" customWidth="1"/>
    <col min="7191" max="7191" width="12.7109375" style="49" customWidth="1"/>
    <col min="7192" max="7196" width="13.140625" style="49" customWidth="1"/>
    <col min="7197" max="7197" width="18.140625" style="49" customWidth="1"/>
    <col min="7198" max="7198" width="13.42578125" style="49" customWidth="1"/>
    <col min="7199" max="7199" width="13.140625" style="49" customWidth="1"/>
    <col min="7200" max="7431" width="9.140625" style="49"/>
    <col min="7432" max="7432" width="2.140625" style="49" customWidth="1"/>
    <col min="7433" max="7433" width="0" style="49" hidden="1" customWidth="1"/>
    <col min="7434" max="7434" width="3.5703125" style="49" bestFit="1" customWidth="1"/>
    <col min="7435" max="7435" width="6" style="49" customWidth="1"/>
    <col min="7436" max="7436" width="4.42578125" style="49" customWidth="1"/>
    <col min="7437" max="7437" width="16.42578125" style="49" customWidth="1"/>
    <col min="7438" max="7438" width="0.140625" style="49" customWidth="1"/>
    <col min="7439" max="7441" width="0" style="49" hidden="1" customWidth="1"/>
    <col min="7442" max="7442" width="12.85546875" style="49" customWidth="1"/>
    <col min="7443" max="7443" width="13.140625" style="49" customWidth="1"/>
    <col min="7444" max="7444" width="16" style="49" customWidth="1"/>
    <col min="7445" max="7445" width="0" style="49" hidden="1" customWidth="1"/>
    <col min="7446" max="7446" width="13.42578125" style="49" customWidth="1"/>
    <col min="7447" max="7447" width="12.7109375" style="49" customWidth="1"/>
    <col min="7448" max="7452" width="13.140625" style="49" customWidth="1"/>
    <col min="7453" max="7453" width="18.140625" style="49" customWidth="1"/>
    <col min="7454" max="7454" width="13.42578125" style="49" customWidth="1"/>
    <col min="7455" max="7455" width="13.140625" style="49" customWidth="1"/>
    <col min="7456" max="7687" width="9.140625" style="49"/>
    <col min="7688" max="7688" width="2.140625" style="49" customWidth="1"/>
    <col min="7689" max="7689" width="0" style="49" hidden="1" customWidth="1"/>
    <col min="7690" max="7690" width="3.5703125" style="49" bestFit="1" customWidth="1"/>
    <col min="7691" max="7691" width="6" style="49" customWidth="1"/>
    <col min="7692" max="7692" width="4.42578125" style="49" customWidth="1"/>
    <col min="7693" max="7693" width="16.42578125" style="49" customWidth="1"/>
    <col min="7694" max="7694" width="0.140625" style="49" customWidth="1"/>
    <col min="7695" max="7697" width="0" style="49" hidden="1" customWidth="1"/>
    <col min="7698" max="7698" width="12.85546875" style="49" customWidth="1"/>
    <col min="7699" max="7699" width="13.140625" style="49" customWidth="1"/>
    <col min="7700" max="7700" width="16" style="49" customWidth="1"/>
    <col min="7701" max="7701" width="0" style="49" hidden="1" customWidth="1"/>
    <col min="7702" max="7702" width="13.42578125" style="49" customWidth="1"/>
    <col min="7703" max="7703" width="12.7109375" style="49" customWidth="1"/>
    <col min="7704" max="7708" width="13.140625" style="49" customWidth="1"/>
    <col min="7709" max="7709" width="18.140625" style="49" customWidth="1"/>
    <col min="7710" max="7710" width="13.42578125" style="49" customWidth="1"/>
    <col min="7711" max="7711" width="13.140625" style="49" customWidth="1"/>
    <col min="7712" max="7943" width="9.140625" style="49"/>
    <col min="7944" max="7944" width="2.140625" style="49" customWidth="1"/>
    <col min="7945" max="7945" width="0" style="49" hidden="1" customWidth="1"/>
    <col min="7946" max="7946" width="3.5703125" style="49" bestFit="1" customWidth="1"/>
    <col min="7947" max="7947" width="6" style="49" customWidth="1"/>
    <col min="7948" max="7948" width="4.42578125" style="49" customWidth="1"/>
    <col min="7949" max="7949" width="16.42578125" style="49" customWidth="1"/>
    <col min="7950" max="7950" width="0.140625" style="49" customWidth="1"/>
    <col min="7951" max="7953" width="0" style="49" hidden="1" customWidth="1"/>
    <col min="7954" max="7954" width="12.85546875" style="49" customWidth="1"/>
    <col min="7955" max="7955" width="13.140625" style="49" customWidth="1"/>
    <col min="7956" max="7956" width="16" style="49" customWidth="1"/>
    <col min="7957" max="7957" width="0" style="49" hidden="1" customWidth="1"/>
    <col min="7958" max="7958" width="13.42578125" style="49" customWidth="1"/>
    <col min="7959" max="7959" width="12.7109375" style="49" customWidth="1"/>
    <col min="7960" max="7964" width="13.140625" style="49" customWidth="1"/>
    <col min="7965" max="7965" width="18.140625" style="49" customWidth="1"/>
    <col min="7966" max="7966" width="13.42578125" style="49" customWidth="1"/>
    <col min="7967" max="7967" width="13.140625" style="49" customWidth="1"/>
    <col min="7968" max="8199" width="9.140625" style="49"/>
    <col min="8200" max="8200" width="2.140625" style="49" customWidth="1"/>
    <col min="8201" max="8201" width="0" style="49" hidden="1" customWidth="1"/>
    <col min="8202" max="8202" width="3.5703125" style="49" bestFit="1" customWidth="1"/>
    <col min="8203" max="8203" width="6" style="49" customWidth="1"/>
    <col min="8204" max="8204" width="4.42578125" style="49" customWidth="1"/>
    <col min="8205" max="8205" width="16.42578125" style="49" customWidth="1"/>
    <col min="8206" max="8206" width="0.140625" style="49" customWidth="1"/>
    <col min="8207" max="8209" width="0" style="49" hidden="1" customWidth="1"/>
    <col min="8210" max="8210" width="12.85546875" style="49" customWidth="1"/>
    <col min="8211" max="8211" width="13.140625" style="49" customWidth="1"/>
    <col min="8212" max="8212" width="16" style="49" customWidth="1"/>
    <col min="8213" max="8213" width="0" style="49" hidden="1" customWidth="1"/>
    <col min="8214" max="8214" width="13.42578125" style="49" customWidth="1"/>
    <col min="8215" max="8215" width="12.7109375" style="49" customWidth="1"/>
    <col min="8216" max="8220" width="13.140625" style="49" customWidth="1"/>
    <col min="8221" max="8221" width="18.140625" style="49" customWidth="1"/>
    <col min="8222" max="8222" width="13.42578125" style="49" customWidth="1"/>
    <col min="8223" max="8223" width="13.140625" style="49" customWidth="1"/>
    <col min="8224" max="8455" width="9.140625" style="49"/>
    <col min="8456" max="8456" width="2.140625" style="49" customWidth="1"/>
    <col min="8457" max="8457" width="0" style="49" hidden="1" customWidth="1"/>
    <col min="8458" max="8458" width="3.5703125" style="49" bestFit="1" customWidth="1"/>
    <col min="8459" max="8459" width="6" style="49" customWidth="1"/>
    <col min="8460" max="8460" width="4.42578125" style="49" customWidth="1"/>
    <col min="8461" max="8461" width="16.42578125" style="49" customWidth="1"/>
    <col min="8462" max="8462" width="0.140625" style="49" customWidth="1"/>
    <col min="8463" max="8465" width="0" style="49" hidden="1" customWidth="1"/>
    <col min="8466" max="8466" width="12.85546875" style="49" customWidth="1"/>
    <col min="8467" max="8467" width="13.140625" style="49" customWidth="1"/>
    <col min="8468" max="8468" width="16" style="49" customWidth="1"/>
    <col min="8469" max="8469" width="0" style="49" hidden="1" customWidth="1"/>
    <col min="8470" max="8470" width="13.42578125" style="49" customWidth="1"/>
    <col min="8471" max="8471" width="12.7109375" style="49" customWidth="1"/>
    <col min="8472" max="8476" width="13.140625" style="49" customWidth="1"/>
    <col min="8477" max="8477" width="18.140625" style="49" customWidth="1"/>
    <col min="8478" max="8478" width="13.42578125" style="49" customWidth="1"/>
    <col min="8479" max="8479" width="13.140625" style="49" customWidth="1"/>
    <col min="8480" max="8711" width="9.140625" style="49"/>
    <col min="8712" max="8712" width="2.140625" style="49" customWidth="1"/>
    <col min="8713" max="8713" width="0" style="49" hidden="1" customWidth="1"/>
    <col min="8714" max="8714" width="3.5703125" style="49" bestFit="1" customWidth="1"/>
    <col min="8715" max="8715" width="6" style="49" customWidth="1"/>
    <col min="8716" max="8716" width="4.42578125" style="49" customWidth="1"/>
    <col min="8717" max="8717" width="16.42578125" style="49" customWidth="1"/>
    <col min="8718" max="8718" width="0.140625" style="49" customWidth="1"/>
    <col min="8719" max="8721" width="0" style="49" hidden="1" customWidth="1"/>
    <col min="8722" max="8722" width="12.85546875" style="49" customWidth="1"/>
    <col min="8723" max="8723" width="13.140625" style="49" customWidth="1"/>
    <col min="8724" max="8724" width="16" style="49" customWidth="1"/>
    <col min="8725" max="8725" width="0" style="49" hidden="1" customWidth="1"/>
    <col min="8726" max="8726" width="13.42578125" style="49" customWidth="1"/>
    <col min="8727" max="8727" width="12.7109375" style="49" customWidth="1"/>
    <col min="8728" max="8732" width="13.140625" style="49" customWidth="1"/>
    <col min="8733" max="8733" width="18.140625" style="49" customWidth="1"/>
    <col min="8734" max="8734" width="13.42578125" style="49" customWidth="1"/>
    <col min="8735" max="8735" width="13.140625" style="49" customWidth="1"/>
    <col min="8736" max="8967" width="9.140625" style="49"/>
    <col min="8968" max="8968" width="2.140625" style="49" customWidth="1"/>
    <col min="8969" max="8969" width="0" style="49" hidden="1" customWidth="1"/>
    <col min="8970" max="8970" width="3.5703125" style="49" bestFit="1" customWidth="1"/>
    <col min="8971" max="8971" width="6" style="49" customWidth="1"/>
    <col min="8972" max="8972" width="4.42578125" style="49" customWidth="1"/>
    <col min="8973" max="8973" width="16.42578125" style="49" customWidth="1"/>
    <col min="8974" max="8974" width="0.140625" style="49" customWidth="1"/>
    <col min="8975" max="8977" width="0" style="49" hidden="1" customWidth="1"/>
    <col min="8978" max="8978" width="12.85546875" style="49" customWidth="1"/>
    <col min="8979" max="8979" width="13.140625" style="49" customWidth="1"/>
    <col min="8980" max="8980" width="16" style="49" customWidth="1"/>
    <col min="8981" max="8981" width="0" style="49" hidden="1" customWidth="1"/>
    <col min="8982" max="8982" width="13.42578125" style="49" customWidth="1"/>
    <col min="8983" max="8983" width="12.7109375" style="49" customWidth="1"/>
    <col min="8984" max="8988" width="13.140625" style="49" customWidth="1"/>
    <col min="8989" max="8989" width="18.140625" style="49" customWidth="1"/>
    <col min="8990" max="8990" width="13.42578125" style="49" customWidth="1"/>
    <col min="8991" max="8991" width="13.140625" style="49" customWidth="1"/>
    <col min="8992" max="9223" width="9.140625" style="49"/>
    <col min="9224" max="9224" width="2.140625" style="49" customWidth="1"/>
    <col min="9225" max="9225" width="0" style="49" hidden="1" customWidth="1"/>
    <col min="9226" max="9226" width="3.5703125" style="49" bestFit="1" customWidth="1"/>
    <col min="9227" max="9227" width="6" style="49" customWidth="1"/>
    <col min="9228" max="9228" width="4.42578125" style="49" customWidth="1"/>
    <col min="9229" max="9229" width="16.42578125" style="49" customWidth="1"/>
    <col min="9230" max="9230" width="0.140625" style="49" customWidth="1"/>
    <col min="9231" max="9233" width="0" style="49" hidden="1" customWidth="1"/>
    <col min="9234" max="9234" width="12.85546875" style="49" customWidth="1"/>
    <col min="9235" max="9235" width="13.140625" style="49" customWidth="1"/>
    <col min="9236" max="9236" width="16" style="49" customWidth="1"/>
    <col min="9237" max="9237" width="0" style="49" hidden="1" customWidth="1"/>
    <col min="9238" max="9238" width="13.42578125" style="49" customWidth="1"/>
    <col min="9239" max="9239" width="12.7109375" style="49" customWidth="1"/>
    <col min="9240" max="9244" width="13.140625" style="49" customWidth="1"/>
    <col min="9245" max="9245" width="18.140625" style="49" customWidth="1"/>
    <col min="9246" max="9246" width="13.42578125" style="49" customWidth="1"/>
    <col min="9247" max="9247" width="13.140625" style="49" customWidth="1"/>
    <col min="9248" max="9479" width="9.140625" style="49"/>
    <col min="9480" max="9480" width="2.140625" style="49" customWidth="1"/>
    <col min="9481" max="9481" width="0" style="49" hidden="1" customWidth="1"/>
    <col min="9482" max="9482" width="3.5703125" style="49" bestFit="1" customWidth="1"/>
    <col min="9483" max="9483" width="6" style="49" customWidth="1"/>
    <col min="9484" max="9484" width="4.42578125" style="49" customWidth="1"/>
    <col min="9485" max="9485" width="16.42578125" style="49" customWidth="1"/>
    <col min="9486" max="9486" width="0.140625" style="49" customWidth="1"/>
    <col min="9487" max="9489" width="0" style="49" hidden="1" customWidth="1"/>
    <col min="9490" max="9490" width="12.85546875" style="49" customWidth="1"/>
    <col min="9491" max="9491" width="13.140625" style="49" customWidth="1"/>
    <col min="9492" max="9492" width="16" style="49" customWidth="1"/>
    <col min="9493" max="9493" width="0" style="49" hidden="1" customWidth="1"/>
    <col min="9494" max="9494" width="13.42578125" style="49" customWidth="1"/>
    <col min="9495" max="9495" width="12.7109375" style="49" customWidth="1"/>
    <col min="9496" max="9500" width="13.140625" style="49" customWidth="1"/>
    <col min="9501" max="9501" width="18.140625" style="49" customWidth="1"/>
    <col min="9502" max="9502" width="13.42578125" style="49" customWidth="1"/>
    <col min="9503" max="9503" width="13.140625" style="49" customWidth="1"/>
    <col min="9504" max="9735" width="9.140625" style="49"/>
    <col min="9736" max="9736" width="2.140625" style="49" customWidth="1"/>
    <col min="9737" max="9737" width="0" style="49" hidden="1" customWidth="1"/>
    <col min="9738" max="9738" width="3.5703125" style="49" bestFit="1" customWidth="1"/>
    <col min="9739" max="9739" width="6" style="49" customWidth="1"/>
    <col min="9740" max="9740" width="4.42578125" style="49" customWidth="1"/>
    <col min="9741" max="9741" width="16.42578125" style="49" customWidth="1"/>
    <col min="9742" max="9742" width="0.140625" style="49" customWidth="1"/>
    <col min="9743" max="9745" width="0" style="49" hidden="1" customWidth="1"/>
    <col min="9746" max="9746" width="12.85546875" style="49" customWidth="1"/>
    <col min="9747" max="9747" width="13.140625" style="49" customWidth="1"/>
    <col min="9748" max="9748" width="16" style="49" customWidth="1"/>
    <col min="9749" max="9749" width="0" style="49" hidden="1" customWidth="1"/>
    <col min="9750" max="9750" width="13.42578125" style="49" customWidth="1"/>
    <col min="9751" max="9751" width="12.7109375" style="49" customWidth="1"/>
    <col min="9752" max="9756" width="13.140625" style="49" customWidth="1"/>
    <col min="9757" max="9757" width="18.140625" style="49" customWidth="1"/>
    <col min="9758" max="9758" width="13.42578125" style="49" customWidth="1"/>
    <col min="9759" max="9759" width="13.140625" style="49" customWidth="1"/>
    <col min="9760" max="9991" width="9.140625" style="49"/>
    <col min="9992" max="9992" width="2.140625" style="49" customWidth="1"/>
    <col min="9993" max="9993" width="0" style="49" hidden="1" customWidth="1"/>
    <col min="9994" max="9994" width="3.5703125" style="49" bestFit="1" customWidth="1"/>
    <col min="9995" max="9995" width="6" style="49" customWidth="1"/>
    <col min="9996" max="9996" width="4.42578125" style="49" customWidth="1"/>
    <col min="9997" max="9997" width="16.42578125" style="49" customWidth="1"/>
    <col min="9998" max="9998" width="0.140625" style="49" customWidth="1"/>
    <col min="9999" max="10001" width="0" style="49" hidden="1" customWidth="1"/>
    <col min="10002" max="10002" width="12.85546875" style="49" customWidth="1"/>
    <col min="10003" max="10003" width="13.140625" style="49" customWidth="1"/>
    <col min="10004" max="10004" width="16" style="49" customWidth="1"/>
    <col min="10005" max="10005" width="0" style="49" hidden="1" customWidth="1"/>
    <col min="10006" max="10006" width="13.42578125" style="49" customWidth="1"/>
    <col min="10007" max="10007" width="12.7109375" style="49" customWidth="1"/>
    <col min="10008" max="10012" width="13.140625" style="49" customWidth="1"/>
    <col min="10013" max="10013" width="18.140625" style="49" customWidth="1"/>
    <col min="10014" max="10014" width="13.42578125" style="49" customWidth="1"/>
    <col min="10015" max="10015" width="13.140625" style="49" customWidth="1"/>
    <col min="10016" max="10247" width="9.140625" style="49"/>
    <col min="10248" max="10248" width="2.140625" style="49" customWidth="1"/>
    <col min="10249" max="10249" width="0" style="49" hidden="1" customWidth="1"/>
    <col min="10250" max="10250" width="3.5703125" style="49" bestFit="1" customWidth="1"/>
    <col min="10251" max="10251" width="6" style="49" customWidth="1"/>
    <col min="10252" max="10252" width="4.42578125" style="49" customWidth="1"/>
    <col min="10253" max="10253" width="16.42578125" style="49" customWidth="1"/>
    <col min="10254" max="10254" width="0.140625" style="49" customWidth="1"/>
    <col min="10255" max="10257" width="0" style="49" hidden="1" customWidth="1"/>
    <col min="10258" max="10258" width="12.85546875" style="49" customWidth="1"/>
    <col min="10259" max="10259" width="13.140625" style="49" customWidth="1"/>
    <col min="10260" max="10260" width="16" style="49" customWidth="1"/>
    <col min="10261" max="10261" width="0" style="49" hidden="1" customWidth="1"/>
    <col min="10262" max="10262" width="13.42578125" style="49" customWidth="1"/>
    <col min="10263" max="10263" width="12.7109375" style="49" customWidth="1"/>
    <col min="10264" max="10268" width="13.140625" style="49" customWidth="1"/>
    <col min="10269" max="10269" width="18.140625" style="49" customWidth="1"/>
    <col min="10270" max="10270" width="13.42578125" style="49" customWidth="1"/>
    <col min="10271" max="10271" width="13.140625" style="49" customWidth="1"/>
    <col min="10272" max="10503" width="9.140625" style="49"/>
    <col min="10504" max="10504" width="2.140625" style="49" customWidth="1"/>
    <col min="10505" max="10505" width="0" style="49" hidden="1" customWidth="1"/>
    <col min="10506" max="10506" width="3.5703125" style="49" bestFit="1" customWidth="1"/>
    <col min="10507" max="10507" width="6" style="49" customWidth="1"/>
    <col min="10508" max="10508" width="4.42578125" style="49" customWidth="1"/>
    <col min="10509" max="10509" width="16.42578125" style="49" customWidth="1"/>
    <col min="10510" max="10510" width="0.140625" style="49" customWidth="1"/>
    <col min="10511" max="10513" width="0" style="49" hidden="1" customWidth="1"/>
    <col min="10514" max="10514" width="12.85546875" style="49" customWidth="1"/>
    <col min="10515" max="10515" width="13.140625" style="49" customWidth="1"/>
    <col min="10516" max="10516" width="16" style="49" customWidth="1"/>
    <col min="10517" max="10517" width="0" style="49" hidden="1" customWidth="1"/>
    <col min="10518" max="10518" width="13.42578125" style="49" customWidth="1"/>
    <col min="10519" max="10519" width="12.7109375" style="49" customWidth="1"/>
    <col min="10520" max="10524" width="13.140625" style="49" customWidth="1"/>
    <col min="10525" max="10525" width="18.140625" style="49" customWidth="1"/>
    <col min="10526" max="10526" width="13.42578125" style="49" customWidth="1"/>
    <col min="10527" max="10527" width="13.140625" style="49" customWidth="1"/>
    <col min="10528" max="10759" width="9.140625" style="49"/>
    <col min="10760" max="10760" width="2.140625" style="49" customWidth="1"/>
    <col min="10761" max="10761" width="0" style="49" hidden="1" customWidth="1"/>
    <col min="10762" max="10762" width="3.5703125" style="49" bestFit="1" customWidth="1"/>
    <col min="10763" max="10763" width="6" style="49" customWidth="1"/>
    <col min="10764" max="10764" width="4.42578125" style="49" customWidth="1"/>
    <col min="10765" max="10765" width="16.42578125" style="49" customWidth="1"/>
    <col min="10766" max="10766" width="0.140625" style="49" customWidth="1"/>
    <col min="10767" max="10769" width="0" style="49" hidden="1" customWidth="1"/>
    <col min="10770" max="10770" width="12.85546875" style="49" customWidth="1"/>
    <col min="10771" max="10771" width="13.140625" style="49" customWidth="1"/>
    <col min="10772" max="10772" width="16" style="49" customWidth="1"/>
    <col min="10773" max="10773" width="0" style="49" hidden="1" customWidth="1"/>
    <col min="10774" max="10774" width="13.42578125" style="49" customWidth="1"/>
    <col min="10775" max="10775" width="12.7109375" style="49" customWidth="1"/>
    <col min="10776" max="10780" width="13.140625" style="49" customWidth="1"/>
    <col min="10781" max="10781" width="18.140625" style="49" customWidth="1"/>
    <col min="10782" max="10782" width="13.42578125" style="49" customWidth="1"/>
    <col min="10783" max="10783" width="13.140625" style="49" customWidth="1"/>
    <col min="10784" max="11015" width="9.140625" style="49"/>
    <col min="11016" max="11016" width="2.140625" style="49" customWidth="1"/>
    <col min="11017" max="11017" width="0" style="49" hidden="1" customWidth="1"/>
    <col min="11018" max="11018" width="3.5703125" style="49" bestFit="1" customWidth="1"/>
    <col min="11019" max="11019" width="6" style="49" customWidth="1"/>
    <col min="11020" max="11020" width="4.42578125" style="49" customWidth="1"/>
    <col min="11021" max="11021" width="16.42578125" style="49" customWidth="1"/>
    <col min="11022" max="11022" width="0.140625" style="49" customWidth="1"/>
    <col min="11023" max="11025" width="0" style="49" hidden="1" customWidth="1"/>
    <col min="11026" max="11026" width="12.85546875" style="49" customWidth="1"/>
    <col min="11027" max="11027" width="13.140625" style="49" customWidth="1"/>
    <col min="11028" max="11028" width="16" style="49" customWidth="1"/>
    <col min="11029" max="11029" width="0" style="49" hidden="1" customWidth="1"/>
    <col min="11030" max="11030" width="13.42578125" style="49" customWidth="1"/>
    <col min="11031" max="11031" width="12.7109375" style="49" customWidth="1"/>
    <col min="11032" max="11036" width="13.140625" style="49" customWidth="1"/>
    <col min="11037" max="11037" width="18.140625" style="49" customWidth="1"/>
    <col min="11038" max="11038" width="13.42578125" style="49" customWidth="1"/>
    <col min="11039" max="11039" width="13.140625" style="49" customWidth="1"/>
    <col min="11040" max="11271" width="9.140625" style="49"/>
    <col min="11272" max="11272" width="2.140625" style="49" customWidth="1"/>
    <col min="11273" max="11273" width="0" style="49" hidden="1" customWidth="1"/>
    <col min="11274" max="11274" width="3.5703125" style="49" bestFit="1" customWidth="1"/>
    <col min="11275" max="11275" width="6" style="49" customWidth="1"/>
    <col min="11276" max="11276" width="4.42578125" style="49" customWidth="1"/>
    <col min="11277" max="11277" width="16.42578125" style="49" customWidth="1"/>
    <col min="11278" max="11278" width="0.140625" style="49" customWidth="1"/>
    <col min="11279" max="11281" width="0" style="49" hidden="1" customWidth="1"/>
    <col min="11282" max="11282" width="12.85546875" style="49" customWidth="1"/>
    <col min="11283" max="11283" width="13.140625" style="49" customWidth="1"/>
    <col min="11284" max="11284" width="16" style="49" customWidth="1"/>
    <col min="11285" max="11285" width="0" style="49" hidden="1" customWidth="1"/>
    <col min="11286" max="11286" width="13.42578125" style="49" customWidth="1"/>
    <col min="11287" max="11287" width="12.7109375" style="49" customWidth="1"/>
    <col min="11288" max="11292" width="13.140625" style="49" customWidth="1"/>
    <col min="11293" max="11293" width="18.140625" style="49" customWidth="1"/>
    <col min="11294" max="11294" width="13.42578125" style="49" customWidth="1"/>
    <col min="11295" max="11295" width="13.140625" style="49" customWidth="1"/>
    <col min="11296" max="11527" width="9.140625" style="49"/>
    <col min="11528" max="11528" width="2.140625" style="49" customWidth="1"/>
    <col min="11529" max="11529" width="0" style="49" hidden="1" customWidth="1"/>
    <col min="11530" max="11530" width="3.5703125" style="49" bestFit="1" customWidth="1"/>
    <col min="11531" max="11531" width="6" style="49" customWidth="1"/>
    <col min="11532" max="11532" width="4.42578125" style="49" customWidth="1"/>
    <col min="11533" max="11533" width="16.42578125" style="49" customWidth="1"/>
    <col min="11534" max="11534" width="0.140625" style="49" customWidth="1"/>
    <col min="11535" max="11537" width="0" style="49" hidden="1" customWidth="1"/>
    <col min="11538" max="11538" width="12.85546875" style="49" customWidth="1"/>
    <col min="11539" max="11539" width="13.140625" style="49" customWidth="1"/>
    <col min="11540" max="11540" width="16" style="49" customWidth="1"/>
    <col min="11541" max="11541" width="0" style="49" hidden="1" customWidth="1"/>
    <col min="11542" max="11542" width="13.42578125" style="49" customWidth="1"/>
    <col min="11543" max="11543" width="12.7109375" style="49" customWidth="1"/>
    <col min="11544" max="11548" width="13.140625" style="49" customWidth="1"/>
    <col min="11549" max="11549" width="18.140625" style="49" customWidth="1"/>
    <col min="11550" max="11550" width="13.42578125" style="49" customWidth="1"/>
    <col min="11551" max="11551" width="13.140625" style="49" customWidth="1"/>
    <col min="11552" max="11783" width="9.140625" style="49"/>
    <col min="11784" max="11784" width="2.140625" style="49" customWidth="1"/>
    <col min="11785" max="11785" width="0" style="49" hidden="1" customWidth="1"/>
    <col min="11786" max="11786" width="3.5703125" style="49" bestFit="1" customWidth="1"/>
    <col min="11787" max="11787" width="6" style="49" customWidth="1"/>
    <col min="11788" max="11788" width="4.42578125" style="49" customWidth="1"/>
    <col min="11789" max="11789" width="16.42578125" style="49" customWidth="1"/>
    <col min="11790" max="11790" width="0.140625" style="49" customWidth="1"/>
    <col min="11791" max="11793" width="0" style="49" hidden="1" customWidth="1"/>
    <col min="11794" max="11794" width="12.85546875" style="49" customWidth="1"/>
    <col min="11795" max="11795" width="13.140625" style="49" customWidth="1"/>
    <col min="11796" max="11796" width="16" style="49" customWidth="1"/>
    <col min="11797" max="11797" width="0" style="49" hidden="1" customWidth="1"/>
    <col min="11798" max="11798" width="13.42578125" style="49" customWidth="1"/>
    <col min="11799" max="11799" width="12.7109375" style="49" customWidth="1"/>
    <col min="11800" max="11804" width="13.140625" style="49" customWidth="1"/>
    <col min="11805" max="11805" width="18.140625" style="49" customWidth="1"/>
    <col min="11806" max="11806" width="13.42578125" style="49" customWidth="1"/>
    <col min="11807" max="11807" width="13.140625" style="49" customWidth="1"/>
    <col min="11808" max="12039" width="9.140625" style="49"/>
    <col min="12040" max="12040" width="2.140625" style="49" customWidth="1"/>
    <col min="12041" max="12041" width="0" style="49" hidden="1" customWidth="1"/>
    <col min="12042" max="12042" width="3.5703125" style="49" bestFit="1" customWidth="1"/>
    <col min="12043" max="12043" width="6" style="49" customWidth="1"/>
    <col min="12044" max="12044" width="4.42578125" style="49" customWidth="1"/>
    <col min="12045" max="12045" width="16.42578125" style="49" customWidth="1"/>
    <col min="12046" max="12046" width="0.140625" style="49" customWidth="1"/>
    <col min="12047" max="12049" width="0" style="49" hidden="1" customWidth="1"/>
    <col min="12050" max="12050" width="12.85546875" style="49" customWidth="1"/>
    <col min="12051" max="12051" width="13.140625" style="49" customWidth="1"/>
    <col min="12052" max="12052" width="16" style="49" customWidth="1"/>
    <col min="12053" max="12053" width="0" style="49" hidden="1" customWidth="1"/>
    <col min="12054" max="12054" width="13.42578125" style="49" customWidth="1"/>
    <col min="12055" max="12055" width="12.7109375" style="49" customWidth="1"/>
    <col min="12056" max="12060" width="13.140625" style="49" customWidth="1"/>
    <col min="12061" max="12061" width="18.140625" style="49" customWidth="1"/>
    <col min="12062" max="12062" width="13.42578125" style="49" customWidth="1"/>
    <col min="12063" max="12063" width="13.140625" style="49" customWidth="1"/>
    <col min="12064" max="12295" width="9.140625" style="49"/>
    <col min="12296" max="12296" width="2.140625" style="49" customWidth="1"/>
    <col min="12297" max="12297" width="0" style="49" hidden="1" customWidth="1"/>
    <col min="12298" max="12298" width="3.5703125" style="49" bestFit="1" customWidth="1"/>
    <col min="12299" max="12299" width="6" style="49" customWidth="1"/>
    <col min="12300" max="12300" width="4.42578125" style="49" customWidth="1"/>
    <col min="12301" max="12301" width="16.42578125" style="49" customWidth="1"/>
    <col min="12302" max="12302" width="0.140625" style="49" customWidth="1"/>
    <col min="12303" max="12305" width="0" style="49" hidden="1" customWidth="1"/>
    <col min="12306" max="12306" width="12.85546875" style="49" customWidth="1"/>
    <col min="12307" max="12307" width="13.140625" style="49" customWidth="1"/>
    <col min="12308" max="12308" width="16" style="49" customWidth="1"/>
    <col min="12309" max="12309" width="0" style="49" hidden="1" customWidth="1"/>
    <col min="12310" max="12310" width="13.42578125" style="49" customWidth="1"/>
    <col min="12311" max="12311" width="12.7109375" style="49" customWidth="1"/>
    <col min="12312" max="12316" width="13.140625" style="49" customWidth="1"/>
    <col min="12317" max="12317" width="18.140625" style="49" customWidth="1"/>
    <col min="12318" max="12318" width="13.42578125" style="49" customWidth="1"/>
    <col min="12319" max="12319" width="13.140625" style="49" customWidth="1"/>
    <col min="12320" max="12551" width="9.140625" style="49"/>
    <col min="12552" max="12552" width="2.140625" style="49" customWidth="1"/>
    <col min="12553" max="12553" width="0" style="49" hidden="1" customWidth="1"/>
    <col min="12554" max="12554" width="3.5703125" style="49" bestFit="1" customWidth="1"/>
    <col min="12555" max="12555" width="6" style="49" customWidth="1"/>
    <col min="12556" max="12556" width="4.42578125" style="49" customWidth="1"/>
    <col min="12557" max="12557" width="16.42578125" style="49" customWidth="1"/>
    <col min="12558" max="12558" width="0.140625" style="49" customWidth="1"/>
    <col min="12559" max="12561" width="0" style="49" hidden="1" customWidth="1"/>
    <col min="12562" max="12562" width="12.85546875" style="49" customWidth="1"/>
    <col min="12563" max="12563" width="13.140625" style="49" customWidth="1"/>
    <col min="12564" max="12564" width="16" style="49" customWidth="1"/>
    <col min="12565" max="12565" width="0" style="49" hidden="1" customWidth="1"/>
    <col min="12566" max="12566" width="13.42578125" style="49" customWidth="1"/>
    <col min="12567" max="12567" width="12.7109375" style="49" customWidth="1"/>
    <col min="12568" max="12572" width="13.140625" style="49" customWidth="1"/>
    <col min="12573" max="12573" width="18.140625" style="49" customWidth="1"/>
    <col min="12574" max="12574" width="13.42578125" style="49" customWidth="1"/>
    <col min="12575" max="12575" width="13.140625" style="49" customWidth="1"/>
    <col min="12576" max="12807" width="9.140625" style="49"/>
    <col min="12808" max="12808" width="2.140625" style="49" customWidth="1"/>
    <col min="12809" max="12809" width="0" style="49" hidden="1" customWidth="1"/>
    <col min="12810" max="12810" width="3.5703125" style="49" bestFit="1" customWidth="1"/>
    <col min="12811" max="12811" width="6" style="49" customWidth="1"/>
    <col min="12812" max="12812" width="4.42578125" style="49" customWidth="1"/>
    <col min="12813" max="12813" width="16.42578125" style="49" customWidth="1"/>
    <col min="12814" max="12814" width="0.140625" style="49" customWidth="1"/>
    <col min="12815" max="12817" width="0" style="49" hidden="1" customWidth="1"/>
    <col min="12818" max="12818" width="12.85546875" style="49" customWidth="1"/>
    <col min="12819" max="12819" width="13.140625" style="49" customWidth="1"/>
    <col min="12820" max="12820" width="16" style="49" customWidth="1"/>
    <col min="12821" max="12821" width="0" style="49" hidden="1" customWidth="1"/>
    <col min="12822" max="12822" width="13.42578125" style="49" customWidth="1"/>
    <col min="12823" max="12823" width="12.7109375" style="49" customWidth="1"/>
    <col min="12824" max="12828" width="13.140625" style="49" customWidth="1"/>
    <col min="12829" max="12829" width="18.140625" style="49" customWidth="1"/>
    <col min="12830" max="12830" width="13.42578125" style="49" customWidth="1"/>
    <col min="12831" max="12831" width="13.140625" style="49" customWidth="1"/>
    <col min="12832" max="13063" width="9.140625" style="49"/>
    <col min="13064" max="13064" width="2.140625" style="49" customWidth="1"/>
    <col min="13065" max="13065" width="0" style="49" hidden="1" customWidth="1"/>
    <col min="13066" max="13066" width="3.5703125" style="49" bestFit="1" customWidth="1"/>
    <col min="13067" max="13067" width="6" style="49" customWidth="1"/>
    <col min="13068" max="13068" width="4.42578125" style="49" customWidth="1"/>
    <col min="13069" max="13069" width="16.42578125" style="49" customWidth="1"/>
    <col min="13070" max="13070" width="0.140625" style="49" customWidth="1"/>
    <col min="13071" max="13073" width="0" style="49" hidden="1" customWidth="1"/>
    <col min="13074" max="13074" width="12.85546875" style="49" customWidth="1"/>
    <col min="13075" max="13075" width="13.140625" style="49" customWidth="1"/>
    <col min="13076" max="13076" width="16" style="49" customWidth="1"/>
    <col min="13077" max="13077" width="0" style="49" hidden="1" customWidth="1"/>
    <col min="13078" max="13078" width="13.42578125" style="49" customWidth="1"/>
    <col min="13079" max="13079" width="12.7109375" style="49" customWidth="1"/>
    <col min="13080" max="13084" width="13.140625" style="49" customWidth="1"/>
    <col min="13085" max="13085" width="18.140625" style="49" customWidth="1"/>
    <col min="13086" max="13086" width="13.42578125" style="49" customWidth="1"/>
    <col min="13087" max="13087" width="13.140625" style="49" customWidth="1"/>
    <col min="13088" max="13319" width="9.140625" style="49"/>
    <col min="13320" max="13320" width="2.140625" style="49" customWidth="1"/>
    <col min="13321" max="13321" width="0" style="49" hidden="1" customWidth="1"/>
    <col min="13322" max="13322" width="3.5703125" style="49" bestFit="1" customWidth="1"/>
    <col min="13323" max="13323" width="6" style="49" customWidth="1"/>
    <col min="13324" max="13324" width="4.42578125" style="49" customWidth="1"/>
    <col min="13325" max="13325" width="16.42578125" style="49" customWidth="1"/>
    <col min="13326" max="13326" width="0.140625" style="49" customWidth="1"/>
    <col min="13327" max="13329" width="0" style="49" hidden="1" customWidth="1"/>
    <col min="13330" max="13330" width="12.85546875" style="49" customWidth="1"/>
    <col min="13331" max="13331" width="13.140625" style="49" customWidth="1"/>
    <col min="13332" max="13332" width="16" style="49" customWidth="1"/>
    <col min="13333" max="13333" width="0" style="49" hidden="1" customWidth="1"/>
    <col min="13334" max="13334" width="13.42578125" style="49" customWidth="1"/>
    <col min="13335" max="13335" width="12.7109375" style="49" customWidth="1"/>
    <col min="13336" max="13340" width="13.140625" style="49" customWidth="1"/>
    <col min="13341" max="13341" width="18.140625" style="49" customWidth="1"/>
    <col min="13342" max="13342" width="13.42578125" style="49" customWidth="1"/>
    <col min="13343" max="13343" width="13.140625" style="49" customWidth="1"/>
    <col min="13344" max="13575" width="9.140625" style="49"/>
    <col min="13576" max="13576" width="2.140625" style="49" customWidth="1"/>
    <col min="13577" max="13577" width="0" style="49" hidden="1" customWidth="1"/>
    <col min="13578" max="13578" width="3.5703125" style="49" bestFit="1" customWidth="1"/>
    <col min="13579" max="13579" width="6" style="49" customWidth="1"/>
    <col min="13580" max="13580" width="4.42578125" style="49" customWidth="1"/>
    <col min="13581" max="13581" width="16.42578125" style="49" customWidth="1"/>
    <col min="13582" max="13582" width="0.140625" style="49" customWidth="1"/>
    <col min="13583" max="13585" width="0" style="49" hidden="1" customWidth="1"/>
    <col min="13586" max="13586" width="12.85546875" style="49" customWidth="1"/>
    <col min="13587" max="13587" width="13.140625" style="49" customWidth="1"/>
    <col min="13588" max="13588" width="16" style="49" customWidth="1"/>
    <col min="13589" max="13589" width="0" style="49" hidden="1" customWidth="1"/>
    <col min="13590" max="13590" width="13.42578125" style="49" customWidth="1"/>
    <col min="13591" max="13591" width="12.7109375" style="49" customWidth="1"/>
    <col min="13592" max="13596" width="13.140625" style="49" customWidth="1"/>
    <col min="13597" max="13597" width="18.140625" style="49" customWidth="1"/>
    <col min="13598" max="13598" width="13.42578125" style="49" customWidth="1"/>
    <col min="13599" max="13599" width="13.140625" style="49" customWidth="1"/>
    <col min="13600" max="13831" width="9.140625" style="49"/>
    <col min="13832" max="13832" width="2.140625" style="49" customWidth="1"/>
    <col min="13833" max="13833" width="0" style="49" hidden="1" customWidth="1"/>
    <col min="13834" max="13834" width="3.5703125" style="49" bestFit="1" customWidth="1"/>
    <col min="13835" max="13835" width="6" style="49" customWidth="1"/>
    <col min="13836" max="13836" width="4.42578125" style="49" customWidth="1"/>
    <col min="13837" max="13837" width="16.42578125" style="49" customWidth="1"/>
    <col min="13838" max="13838" width="0.140625" style="49" customWidth="1"/>
    <col min="13839" max="13841" width="0" style="49" hidden="1" customWidth="1"/>
    <col min="13842" max="13842" width="12.85546875" style="49" customWidth="1"/>
    <col min="13843" max="13843" width="13.140625" style="49" customWidth="1"/>
    <col min="13844" max="13844" width="16" style="49" customWidth="1"/>
    <col min="13845" max="13845" width="0" style="49" hidden="1" customWidth="1"/>
    <col min="13846" max="13846" width="13.42578125" style="49" customWidth="1"/>
    <col min="13847" max="13847" width="12.7109375" style="49" customWidth="1"/>
    <col min="13848" max="13852" width="13.140625" style="49" customWidth="1"/>
    <col min="13853" max="13853" width="18.140625" style="49" customWidth="1"/>
    <col min="13854" max="13854" width="13.42578125" style="49" customWidth="1"/>
    <col min="13855" max="13855" width="13.140625" style="49" customWidth="1"/>
    <col min="13856" max="14087" width="9.140625" style="49"/>
    <col min="14088" max="14088" width="2.140625" style="49" customWidth="1"/>
    <col min="14089" max="14089" width="0" style="49" hidden="1" customWidth="1"/>
    <col min="14090" max="14090" width="3.5703125" style="49" bestFit="1" customWidth="1"/>
    <col min="14091" max="14091" width="6" style="49" customWidth="1"/>
    <col min="14092" max="14092" width="4.42578125" style="49" customWidth="1"/>
    <col min="14093" max="14093" width="16.42578125" style="49" customWidth="1"/>
    <col min="14094" max="14094" width="0.140625" style="49" customWidth="1"/>
    <col min="14095" max="14097" width="0" style="49" hidden="1" customWidth="1"/>
    <col min="14098" max="14098" width="12.85546875" style="49" customWidth="1"/>
    <col min="14099" max="14099" width="13.140625" style="49" customWidth="1"/>
    <col min="14100" max="14100" width="16" style="49" customWidth="1"/>
    <col min="14101" max="14101" width="0" style="49" hidden="1" customWidth="1"/>
    <col min="14102" max="14102" width="13.42578125" style="49" customWidth="1"/>
    <col min="14103" max="14103" width="12.7109375" style="49" customWidth="1"/>
    <col min="14104" max="14108" width="13.140625" style="49" customWidth="1"/>
    <col min="14109" max="14109" width="18.140625" style="49" customWidth="1"/>
    <col min="14110" max="14110" width="13.42578125" style="49" customWidth="1"/>
    <col min="14111" max="14111" width="13.140625" style="49" customWidth="1"/>
    <col min="14112" max="14343" width="9.140625" style="49"/>
    <col min="14344" max="14344" width="2.140625" style="49" customWidth="1"/>
    <col min="14345" max="14345" width="0" style="49" hidden="1" customWidth="1"/>
    <col min="14346" max="14346" width="3.5703125" style="49" bestFit="1" customWidth="1"/>
    <col min="14347" max="14347" width="6" style="49" customWidth="1"/>
    <col min="14348" max="14348" width="4.42578125" style="49" customWidth="1"/>
    <col min="14349" max="14349" width="16.42578125" style="49" customWidth="1"/>
    <col min="14350" max="14350" width="0.140625" style="49" customWidth="1"/>
    <col min="14351" max="14353" width="0" style="49" hidden="1" customWidth="1"/>
    <col min="14354" max="14354" width="12.85546875" style="49" customWidth="1"/>
    <col min="14355" max="14355" width="13.140625" style="49" customWidth="1"/>
    <col min="14356" max="14356" width="16" style="49" customWidth="1"/>
    <col min="14357" max="14357" width="0" style="49" hidden="1" customWidth="1"/>
    <col min="14358" max="14358" width="13.42578125" style="49" customWidth="1"/>
    <col min="14359" max="14359" width="12.7109375" style="49" customWidth="1"/>
    <col min="14360" max="14364" width="13.140625" style="49" customWidth="1"/>
    <col min="14365" max="14365" width="18.140625" style="49" customWidth="1"/>
    <col min="14366" max="14366" width="13.42578125" style="49" customWidth="1"/>
    <col min="14367" max="14367" width="13.140625" style="49" customWidth="1"/>
    <col min="14368" max="14599" width="9.140625" style="49"/>
    <col min="14600" max="14600" width="2.140625" style="49" customWidth="1"/>
    <col min="14601" max="14601" width="0" style="49" hidden="1" customWidth="1"/>
    <col min="14602" max="14602" width="3.5703125" style="49" bestFit="1" customWidth="1"/>
    <col min="14603" max="14603" width="6" style="49" customWidth="1"/>
    <col min="14604" max="14604" width="4.42578125" style="49" customWidth="1"/>
    <col min="14605" max="14605" width="16.42578125" style="49" customWidth="1"/>
    <col min="14606" max="14606" width="0.140625" style="49" customWidth="1"/>
    <col min="14607" max="14609" width="0" style="49" hidden="1" customWidth="1"/>
    <col min="14610" max="14610" width="12.85546875" style="49" customWidth="1"/>
    <col min="14611" max="14611" width="13.140625" style="49" customWidth="1"/>
    <col min="14612" max="14612" width="16" style="49" customWidth="1"/>
    <col min="14613" max="14613" width="0" style="49" hidden="1" customWidth="1"/>
    <col min="14614" max="14614" width="13.42578125" style="49" customWidth="1"/>
    <col min="14615" max="14615" width="12.7109375" style="49" customWidth="1"/>
    <col min="14616" max="14620" width="13.140625" style="49" customWidth="1"/>
    <col min="14621" max="14621" width="18.140625" style="49" customWidth="1"/>
    <col min="14622" max="14622" width="13.42578125" style="49" customWidth="1"/>
    <col min="14623" max="14623" width="13.140625" style="49" customWidth="1"/>
    <col min="14624" max="14855" width="9.140625" style="49"/>
    <col min="14856" max="14856" width="2.140625" style="49" customWidth="1"/>
    <col min="14857" max="14857" width="0" style="49" hidden="1" customWidth="1"/>
    <col min="14858" max="14858" width="3.5703125" style="49" bestFit="1" customWidth="1"/>
    <col min="14859" max="14859" width="6" style="49" customWidth="1"/>
    <col min="14860" max="14860" width="4.42578125" style="49" customWidth="1"/>
    <col min="14861" max="14861" width="16.42578125" style="49" customWidth="1"/>
    <col min="14862" max="14862" width="0.140625" style="49" customWidth="1"/>
    <col min="14863" max="14865" width="0" style="49" hidden="1" customWidth="1"/>
    <col min="14866" max="14866" width="12.85546875" style="49" customWidth="1"/>
    <col min="14867" max="14867" width="13.140625" style="49" customWidth="1"/>
    <col min="14868" max="14868" width="16" style="49" customWidth="1"/>
    <col min="14869" max="14869" width="0" style="49" hidden="1" customWidth="1"/>
    <col min="14870" max="14870" width="13.42578125" style="49" customWidth="1"/>
    <col min="14871" max="14871" width="12.7109375" style="49" customWidth="1"/>
    <col min="14872" max="14876" width="13.140625" style="49" customWidth="1"/>
    <col min="14877" max="14877" width="18.140625" style="49" customWidth="1"/>
    <col min="14878" max="14878" width="13.42578125" style="49" customWidth="1"/>
    <col min="14879" max="14879" width="13.140625" style="49" customWidth="1"/>
    <col min="14880" max="15111" width="9.140625" style="49"/>
    <col min="15112" max="15112" width="2.140625" style="49" customWidth="1"/>
    <col min="15113" max="15113" width="0" style="49" hidden="1" customWidth="1"/>
    <col min="15114" max="15114" width="3.5703125" style="49" bestFit="1" customWidth="1"/>
    <col min="15115" max="15115" width="6" style="49" customWidth="1"/>
    <col min="15116" max="15116" width="4.42578125" style="49" customWidth="1"/>
    <col min="15117" max="15117" width="16.42578125" style="49" customWidth="1"/>
    <col min="15118" max="15118" width="0.140625" style="49" customWidth="1"/>
    <col min="15119" max="15121" width="0" style="49" hidden="1" customWidth="1"/>
    <col min="15122" max="15122" width="12.85546875" style="49" customWidth="1"/>
    <col min="15123" max="15123" width="13.140625" style="49" customWidth="1"/>
    <col min="15124" max="15124" width="16" style="49" customWidth="1"/>
    <col min="15125" max="15125" width="0" style="49" hidden="1" customWidth="1"/>
    <col min="15126" max="15126" width="13.42578125" style="49" customWidth="1"/>
    <col min="15127" max="15127" width="12.7109375" style="49" customWidth="1"/>
    <col min="15128" max="15132" width="13.140625" style="49" customWidth="1"/>
    <col min="15133" max="15133" width="18.140625" style="49" customWidth="1"/>
    <col min="15134" max="15134" width="13.42578125" style="49" customWidth="1"/>
    <col min="15135" max="15135" width="13.140625" style="49" customWidth="1"/>
    <col min="15136" max="15367" width="9.140625" style="49"/>
    <col min="15368" max="15368" width="2.140625" style="49" customWidth="1"/>
    <col min="15369" max="15369" width="0" style="49" hidden="1" customWidth="1"/>
    <col min="15370" max="15370" width="3.5703125" style="49" bestFit="1" customWidth="1"/>
    <col min="15371" max="15371" width="6" style="49" customWidth="1"/>
    <col min="15372" max="15372" width="4.42578125" style="49" customWidth="1"/>
    <col min="15373" max="15373" width="16.42578125" style="49" customWidth="1"/>
    <col min="15374" max="15374" width="0.140625" style="49" customWidth="1"/>
    <col min="15375" max="15377" width="0" style="49" hidden="1" customWidth="1"/>
    <col min="15378" max="15378" width="12.85546875" style="49" customWidth="1"/>
    <col min="15379" max="15379" width="13.140625" style="49" customWidth="1"/>
    <col min="15380" max="15380" width="16" style="49" customWidth="1"/>
    <col min="15381" max="15381" width="0" style="49" hidden="1" customWidth="1"/>
    <col min="15382" max="15382" width="13.42578125" style="49" customWidth="1"/>
    <col min="15383" max="15383" width="12.7109375" style="49" customWidth="1"/>
    <col min="15384" max="15388" width="13.140625" style="49" customWidth="1"/>
    <col min="15389" max="15389" width="18.140625" style="49" customWidth="1"/>
    <col min="15390" max="15390" width="13.42578125" style="49" customWidth="1"/>
    <col min="15391" max="15391" width="13.140625" style="49" customWidth="1"/>
    <col min="15392" max="15623" width="9.140625" style="49"/>
    <col min="15624" max="15624" width="2.140625" style="49" customWidth="1"/>
    <col min="15625" max="15625" width="0" style="49" hidden="1" customWidth="1"/>
    <col min="15626" max="15626" width="3.5703125" style="49" bestFit="1" customWidth="1"/>
    <col min="15627" max="15627" width="6" style="49" customWidth="1"/>
    <col min="15628" max="15628" width="4.42578125" style="49" customWidth="1"/>
    <col min="15629" max="15629" width="16.42578125" style="49" customWidth="1"/>
    <col min="15630" max="15630" width="0.140625" style="49" customWidth="1"/>
    <col min="15631" max="15633" width="0" style="49" hidden="1" customWidth="1"/>
    <col min="15634" max="15634" width="12.85546875" style="49" customWidth="1"/>
    <col min="15635" max="15635" width="13.140625" style="49" customWidth="1"/>
    <col min="15636" max="15636" width="16" style="49" customWidth="1"/>
    <col min="15637" max="15637" width="0" style="49" hidden="1" customWidth="1"/>
    <col min="15638" max="15638" width="13.42578125" style="49" customWidth="1"/>
    <col min="15639" max="15639" width="12.7109375" style="49" customWidth="1"/>
    <col min="15640" max="15644" width="13.140625" style="49" customWidth="1"/>
    <col min="15645" max="15645" width="18.140625" style="49" customWidth="1"/>
    <col min="15646" max="15646" width="13.42578125" style="49" customWidth="1"/>
    <col min="15647" max="15647" width="13.140625" style="49" customWidth="1"/>
    <col min="15648" max="15879" width="9.140625" style="49"/>
    <col min="15880" max="15880" width="2.140625" style="49" customWidth="1"/>
    <col min="15881" max="15881" width="0" style="49" hidden="1" customWidth="1"/>
    <col min="15882" max="15882" width="3.5703125" style="49" bestFit="1" customWidth="1"/>
    <col min="15883" max="15883" width="6" style="49" customWidth="1"/>
    <col min="15884" max="15884" width="4.42578125" style="49" customWidth="1"/>
    <col min="15885" max="15885" width="16.42578125" style="49" customWidth="1"/>
    <col min="15886" max="15886" width="0.140625" style="49" customWidth="1"/>
    <col min="15887" max="15889" width="0" style="49" hidden="1" customWidth="1"/>
    <col min="15890" max="15890" width="12.85546875" style="49" customWidth="1"/>
    <col min="15891" max="15891" width="13.140625" style="49" customWidth="1"/>
    <col min="15892" max="15892" width="16" style="49" customWidth="1"/>
    <col min="15893" max="15893" width="0" style="49" hidden="1" customWidth="1"/>
    <col min="15894" max="15894" width="13.42578125" style="49" customWidth="1"/>
    <col min="15895" max="15895" width="12.7109375" style="49" customWidth="1"/>
    <col min="15896" max="15900" width="13.140625" style="49" customWidth="1"/>
    <col min="15901" max="15901" width="18.140625" style="49" customWidth="1"/>
    <col min="15902" max="15902" width="13.42578125" style="49" customWidth="1"/>
    <col min="15903" max="15903" width="13.140625" style="49" customWidth="1"/>
    <col min="15904" max="16135" width="9.140625" style="49"/>
    <col min="16136" max="16136" width="2.140625" style="49" customWidth="1"/>
    <col min="16137" max="16137" width="0" style="49" hidden="1" customWidth="1"/>
    <col min="16138" max="16138" width="3.5703125" style="49" bestFit="1" customWidth="1"/>
    <col min="16139" max="16139" width="6" style="49" customWidth="1"/>
    <col min="16140" max="16140" width="4.42578125" style="49" customWidth="1"/>
    <col min="16141" max="16141" width="16.42578125" style="49" customWidth="1"/>
    <col min="16142" max="16142" width="0.140625" style="49" customWidth="1"/>
    <col min="16143" max="16145" width="0" style="49" hidden="1" customWidth="1"/>
    <col min="16146" max="16146" width="12.85546875" style="49" customWidth="1"/>
    <col min="16147" max="16147" width="13.140625" style="49" customWidth="1"/>
    <col min="16148" max="16148" width="16" style="49" customWidth="1"/>
    <col min="16149" max="16149" width="0" style="49" hidden="1" customWidth="1"/>
    <col min="16150" max="16150" width="13.42578125" style="49" customWidth="1"/>
    <col min="16151" max="16151" width="12.7109375" style="49" customWidth="1"/>
    <col min="16152" max="16156" width="13.140625" style="49" customWidth="1"/>
    <col min="16157" max="16157" width="18.140625" style="49" customWidth="1"/>
    <col min="16158" max="16158" width="13.42578125" style="49" customWidth="1"/>
    <col min="16159" max="16159" width="13.140625" style="49" customWidth="1"/>
    <col min="16160" max="16384" width="9.140625" style="49"/>
  </cols>
  <sheetData>
    <row r="1" spans="1:31" ht="14.25">
      <c r="A1" s="542" t="s">
        <v>73</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row>
    <row r="2" spans="1:31" ht="14.25">
      <c r="A2" s="542" t="s">
        <v>670</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row>
    <row r="3" spans="1:31" ht="6.75" customHeight="1" thickBot="1">
      <c r="I3" s="543"/>
      <c r="J3" s="543"/>
    </row>
    <row r="4" spans="1:31" s="71" customFormat="1" ht="47.25" customHeight="1" thickBot="1">
      <c r="A4" s="114" t="s">
        <v>0</v>
      </c>
      <c r="B4" s="70" t="s">
        <v>74</v>
      </c>
      <c r="C4" s="61"/>
      <c r="D4" s="61"/>
      <c r="E4" s="62"/>
      <c r="F4" s="247" t="s">
        <v>250</v>
      </c>
      <c r="G4" s="55" t="s">
        <v>75</v>
      </c>
      <c r="H4" s="55" t="s">
        <v>76</v>
      </c>
      <c r="I4" s="55" t="s">
        <v>77</v>
      </c>
      <c r="J4" s="55" t="s">
        <v>204</v>
      </c>
      <c r="K4" s="141" t="s">
        <v>205</v>
      </c>
      <c r="L4" s="141" t="s">
        <v>180</v>
      </c>
      <c r="M4" s="141" t="s">
        <v>158</v>
      </c>
      <c r="N4" s="141" t="s">
        <v>159</v>
      </c>
      <c r="O4" s="141" t="s">
        <v>160</v>
      </c>
      <c r="P4" s="141" t="s">
        <v>181</v>
      </c>
      <c r="Q4" s="141" t="s">
        <v>172</v>
      </c>
      <c r="R4" s="55" t="s">
        <v>215</v>
      </c>
      <c r="S4" s="55" t="s">
        <v>244</v>
      </c>
      <c r="T4" s="55" t="s">
        <v>216</v>
      </c>
      <c r="U4" s="55" t="s">
        <v>321</v>
      </c>
      <c r="V4" s="55" t="s">
        <v>158</v>
      </c>
      <c r="W4" s="55" t="s">
        <v>322</v>
      </c>
      <c r="X4" s="55" t="s">
        <v>160</v>
      </c>
      <c r="Y4" s="55" t="s">
        <v>323</v>
      </c>
      <c r="Z4" s="55" t="s">
        <v>377</v>
      </c>
      <c r="AA4" s="55" t="s">
        <v>290</v>
      </c>
      <c r="AB4" s="55" t="s">
        <v>591</v>
      </c>
      <c r="AC4" s="55" t="s">
        <v>701</v>
      </c>
      <c r="AD4" s="55" t="s">
        <v>585</v>
      </c>
      <c r="AE4" s="55" t="s">
        <v>3</v>
      </c>
    </row>
    <row r="5" spans="1:31" s="71" customFormat="1" ht="15.75" customHeight="1" thickBot="1">
      <c r="A5" s="63" t="s">
        <v>86</v>
      </c>
      <c r="B5" s="50" t="s">
        <v>87</v>
      </c>
      <c r="C5" s="64"/>
      <c r="D5" s="64"/>
      <c r="E5" s="65"/>
      <c r="F5" s="247" t="s">
        <v>78</v>
      </c>
      <c r="G5" s="50" t="s">
        <v>83</v>
      </c>
      <c r="H5" s="50" t="s">
        <v>88</v>
      </c>
      <c r="I5" s="50" t="s">
        <v>79</v>
      </c>
      <c r="J5" s="142" t="s">
        <v>206</v>
      </c>
      <c r="K5" s="142" t="s">
        <v>80</v>
      </c>
      <c r="L5" s="142" t="s">
        <v>81</v>
      </c>
      <c r="M5" s="142" t="s">
        <v>82</v>
      </c>
      <c r="N5" s="142" t="s">
        <v>208</v>
      </c>
      <c r="O5" s="142" t="s">
        <v>93</v>
      </c>
      <c r="P5" s="142" t="s">
        <v>210</v>
      </c>
      <c r="Q5" s="50" t="s">
        <v>210</v>
      </c>
      <c r="R5" s="50" t="s">
        <v>248</v>
      </c>
      <c r="S5" s="50" t="s">
        <v>249</v>
      </c>
      <c r="T5" s="50" t="s">
        <v>80</v>
      </c>
      <c r="U5" s="50" t="s">
        <v>81</v>
      </c>
      <c r="V5" s="50" t="s">
        <v>82</v>
      </c>
      <c r="W5" s="50" t="s">
        <v>208</v>
      </c>
      <c r="X5" s="50" t="s">
        <v>93</v>
      </c>
      <c r="Y5" s="50"/>
      <c r="Z5" s="50" t="s">
        <v>324</v>
      </c>
      <c r="AA5" s="50" t="s">
        <v>248</v>
      </c>
      <c r="AB5" s="50" t="s">
        <v>210</v>
      </c>
      <c r="AC5" s="50" t="s">
        <v>251</v>
      </c>
      <c r="AD5" s="50" t="s">
        <v>81</v>
      </c>
      <c r="AE5" s="50" t="s">
        <v>82</v>
      </c>
    </row>
    <row r="6" spans="1:31" s="71" customFormat="1" ht="39" customHeight="1">
      <c r="A6" s="66">
        <v>1</v>
      </c>
      <c r="B6" s="544" t="s">
        <v>89</v>
      </c>
      <c r="C6" s="544"/>
      <c r="D6" s="544"/>
      <c r="E6" s="544"/>
      <c r="F6" s="219">
        <v>86</v>
      </c>
      <c r="G6" s="74">
        <f>ΣΥΓΚΕΝΤΡΩΤΙΚΟΣ!F6</f>
        <v>9885791.3499999996</v>
      </c>
      <c r="H6" s="74">
        <f>ΣΥΓΚΕΝΤΡΩΤΙΚΟΣ!G6</f>
        <v>6280082.5399999991</v>
      </c>
      <c r="I6" s="74">
        <f>ΣΥΓΚΕΝΤΡΩΤΙΚΟΣ!H6</f>
        <v>9685800.1500000004</v>
      </c>
      <c r="J6" s="74" t="e">
        <f>[1]ΠΙΝ1_ΑΔΙΑΘ.ΥΠΟΛΟΙΠΑ!H101</f>
        <v>#REF!</v>
      </c>
      <c r="K6" s="143" t="e">
        <f>[1]ΠΙΝ1_ΑΔΙΑΘ.ΥΠΟΛΟΙΠΑ!I101</f>
        <v>#REF!</v>
      </c>
      <c r="L6" s="143" t="e">
        <f>[1]ΠΙΝ1_ΑΔΙΑΘ.ΥΠΟΛΟΙΠΑ!J101</f>
        <v>#REF!</v>
      </c>
      <c r="M6" s="143" t="e">
        <f>[1]ΠΙΝ1_ΑΔΙΑΘ.ΥΠΟΛΟΙΠΑ!K101</f>
        <v>#REF!</v>
      </c>
      <c r="N6" s="143" t="e">
        <f>[1]ΠΙΝ1_ΑΔΙΑΘ.ΥΠΟΛΟΙΠΑ!L101</f>
        <v>#REF!</v>
      </c>
      <c r="O6" s="143" t="e">
        <f>[1]ΠΙΝ1_ΑΔΙΑΘ.ΥΠΟΛΟΙΠΑ!M101</f>
        <v>#REF!</v>
      </c>
      <c r="P6" s="143" t="e">
        <f>[1]ΠΙΝ1_ΑΔΙΑΘ.ΥΠΟΛΟΙΠΑ!N101</f>
        <v>#REF!</v>
      </c>
      <c r="Q6" s="143" t="e">
        <f>[1]ΠΙΝ1_ΑΔΙΑΘ.ΥΠΟΛΟΙΠΑ!O101</f>
        <v>#REF!</v>
      </c>
      <c r="R6" s="74" t="e">
        <f>[1]ΠΙΝ1_ΑΔΙΑΘ.ΥΠΟΛΟΙΠΑ!P101</f>
        <v>#REF!</v>
      </c>
      <c r="S6" s="74" t="e">
        <f>[1]ΠΙΝ1_ΑΔΙΑΘ.ΥΠΟΛΟΙΠΑ!Q101</f>
        <v>#REF!</v>
      </c>
      <c r="T6" s="74" t="e">
        <f>I6-S6</f>
        <v>#REF!</v>
      </c>
      <c r="U6" s="128" t="e">
        <f>[1]ΠΙΝ1_ΑΔΙΑΘ.ΥΠΟΛΟΙΠΑ!S101</f>
        <v>#REF!</v>
      </c>
      <c r="V6" s="128" t="e">
        <f>[1]ΠΙΝ1_ΑΔΙΑΘ.ΥΠΟΛΟΙΠΑ!T101</f>
        <v>#REF!</v>
      </c>
      <c r="W6" s="128" t="e">
        <f>[1]ΠΙΝ1_ΑΔΙΑΘ.ΥΠΟΛΟΙΠΑ!U101</f>
        <v>#REF!</v>
      </c>
      <c r="X6" s="74" t="e">
        <f>U6+V6+W6</f>
        <v>#REF!</v>
      </c>
      <c r="Y6" s="128" t="e">
        <f>[1]ΠΙΝ1_ΑΔΙΑΘ.ΥΠΟΛΟΙΠΑ!W101</f>
        <v>#REF!</v>
      </c>
      <c r="Z6" s="128" t="e">
        <f>[1]ΠΙΝ1_ΑΔΙΑΘ.ΥΠΟΛΟΙΠΑ!X101</f>
        <v>#REF!</v>
      </c>
      <c r="AA6" s="74" t="e">
        <f>X6+Y6</f>
        <v>#REF!</v>
      </c>
      <c r="AB6" s="74">
        <f>ΣΥΓΚΕΝΤΡΩΤΙΚΟΣ!AA6</f>
        <v>2477385.42</v>
      </c>
      <c r="AC6" s="74">
        <f>I6-AB6</f>
        <v>7208414.7300000004</v>
      </c>
      <c r="AD6" s="128">
        <f>'ΣΥΓΚΕΝΤΡΩΤΙΚΟΣ (2)'!AC6</f>
        <v>4400076.1400000006</v>
      </c>
      <c r="AE6" s="75" t="s">
        <v>211</v>
      </c>
    </row>
    <row r="7" spans="1:31" s="71" customFormat="1" ht="39" customHeight="1">
      <c r="A7" s="451">
        <v>2</v>
      </c>
      <c r="B7" s="545" t="s">
        <v>671</v>
      </c>
      <c r="C7" s="545"/>
      <c r="D7" s="545"/>
      <c r="E7" s="545"/>
      <c r="F7" s="462">
        <v>1</v>
      </c>
      <c r="G7" s="452">
        <f>ΣΥΓΚΕΝΤΡΩΤΙΚΟΣ!F7</f>
        <v>867359.99</v>
      </c>
      <c r="H7" s="452">
        <f>ΣΥΓΚΕΝΤΡΩΤΙΚΟΣ!G7</f>
        <v>0</v>
      </c>
      <c r="I7" s="452">
        <f>ΣΥΓΚΕΝΤΡΩΤΙΚΟΣ!H7</f>
        <v>867359.99</v>
      </c>
      <c r="J7" s="452" t="e">
        <f>[1]ΠΙΝ1_ΑΔΙΑΘ.ΥΠΟΛΟΙΠΑ!H102</f>
        <v>#REF!</v>
      </c>
      <c r="K7" s="453" t="e">
        <f>[1]ΠΙΝ1_ΑΔΙΑΘ.ΥΠΟΛΟΙΠΑ!I102</f>
        <v>#REF!</v>
      </c>
      <c r="L7" s="453" t="e">
        <f>[1]ΠΙΝ1_ΑΔΙΑΘ.ΥΠΟΛΟΙΠΑ!J102</f>
        <v>#REF!</v>
      </c>
      <c r="M7" s="453" t="e">
        <f>[1]ΠΙΝ1_ΑΔΙΑΘ.ΥΠΟΛΟΙΠΑ!K102</f>
        <v>#REF!</v>
      </c>
      <c r="N7" s="453" t="e">
        <f>[1]ΠΙΝ1_ΑΔΙΑΘ.ΥΠΟΛΟΙΠΑ!L102</f>
        <v>#REF!</v>
      </c>
      <c r="O7" s="453" t="e">
        <f>[1]ΠΙΝ1_ΑΔΙΑΘ.ΥΠΟΛΟΙΠΑ!M102</f>
        <v>#REF!</v>
      </c>
      <c r="P7" s="453" t="e">
        <f>[1]ΠΙΝ1_ΑΔΙΑΘ.ΥΠΟΛΟΙΠΑ!N102</f>
        <v>#REF!</v>
      </c>
      <c r="Q7" s="453" t="e">
        <f>[1]ΠΙΝ1_ΑΔΙΑΘ.ΥΠΟΛΟΙΠΑ!O102</f>
        <v>#REF!</v>
      </c>
      <c r="R7" s="452" t="e">
        <f>[1]ΠΙΝ1_ΑΔΙΑΘ.ΥΠΟΛΟΙΠΑ!P102</f>
        <v>#REF!</v>
      </c>
      <c r="S7" s="452">
        <f>[1]ΠΙΝ1_ΑΔΙΑΘ.ΥΠΟΛΟΙΠΑ!Q102</f>
        <v>2886320.52</v>
      </c>
      <c r="T7" s="452">
        <f>I7-S7</f>
        <v>-2018960.53</v>
      </c>
      <c r="U7" s="454">
        <f>[1]ΠΙΝ1_ΑΔΙΑΘ.ΥΠΟΛΟΙΠΑ!S102</f>
        <v>161044.63</v>
      </c>
      <c r="V7" s="454">
        <f>[1]ΠΙΝ1_ΑΔΙΑΘ.ΥΠΟΛΟΙΠΑ!T102</f>
        <v>310721.13</v>
      </c>
      <c r="W7" s="454">
        <f>[1]ΠΙΝ1_ΑΔΙΑΘ.ΥΠΟΛΟΙΠΑ!U102</f>
        <v>0</v>
      </c>
      <c r="X7" s="452">
        <f>U7+V7+W7</f>
        <v>471765.76000000001</v>
      </c>
      <c r="Y7" s="454">
        <f>[1]ΠΙΝ1_ΑΔΙΑΘ.ΥΠΟΛΟΙΠΑ!W102</f>
        <v>354034.3</v>
      </c>
      <c r="Z7" s="454">
        <f>[1]ΠΙΝ1_ΑΔΙΑΘ.ΥΠΟΛΟΙΠΑ!X102</f>
        <v>73812.789999999994</v>
      </c>
      <c r="AA7" s="452">
        <f>X7+Y7</f>
        <v>825800.06</v>
      </c>
      <c r="AB7" s="452">
        <f>ΣΥΓΚΕΝΤΡΩΤΙΚΟΣ!AA7</f>
        <v>0</v>
      </c>
      <c r="AC7" s="51">
        <f t="shared" ref="AC7:AC9" si="0">I7-AB7</f>
        <v>867359.99</v>
      </c>
      <c r="AD7" s="454">
        <f>ΣΥΓΚΕΝΤΡΩΤΙΚΟΣ!AC7</f>
        <v>867359.99</v>
      </c>
      <c r="AE7" s="76" t="s">
        <v>672</v>
      </c>
    </row>
    <row r="8" spans="1:31" s="71" customFormat="1" ht="15.75" customHeight="1" thickBot="1">
      <c r="A8" s="538" t="s">
        <v>90</v>
      </c>
      <c r="B8" s="539"/>
      <c r="C8" s="68"/>
      <c r="D8" s="68"/>
      <c r="E8" s="68"/>
      <c r="F8" s="220">
        <f>SUM(F6:F7)</f>
        <v>87</v>
      </c>
      <c r="G8" s="69">
        <f>SUM(G6:G7)</f>
        <v>10753151.34</v>
      </c>
      <c r="H8" s="69">
        <f t="shared" ref="H8:AD8" si="1">SUM(H6:H7)</f>
        <v>6280082.5399999991</v>
      </c>
      <c r="I8" s="69">
        <f t="shared" si="1"/>
        <v>10553160.140000001</v>
      </c>
      <c r="J8" s="69" t="e">
        <f t="shared" si="1"/>
        <v>#REF!</v>
      </c>
      <c r="K8" s="69" t="e">
        <f t="shared" si="1"/>
        <v>#REF!</v>
      </c>
      <c r="L8" s="69" t="e">
        <f t="shared" si="1"/>
        <v>#REF!</v>
      </c>
      <c r="M8" s="69" t="e">
        <f t="shared" si="1"/>
        <v>#REF!</v>
      </c>
      <c r="N8" s="69" t="e">
        <f t="shared" si="1"/>
        <v>#REF!</v>
      </c>
      <c r="O8" s="69" t="e">
        <f t="shared" si="1"/>
        <v>#REF!</v>
      </c>
      <c r="P8" s="69" t="e">
        <f t="shared" si="1"/>
        <v>#REF!</v>
      </c>
      <c r="Q8" s="69" t="e">
        <f t="shared" si="1"/>
        <v>#REF!</v>
      </c>
      <c r="R8" s="69" t="e">
        <f t="shared" si="1"/>
        <v>#REF!</v>
      </c>
      <c r="S8" s="69" t="e">
        <f t="shared" si="1"/>
        <v>#REF!</v>
      </c>
      <c r="T8" s="69" t="e">
        <f t="shared" si="1"/>
        <v>#REF!</v>
      </c>
      <c r="U8" s="69" t="e">
        <f t="shared" si="1"/>
        <v>#REF!</v>
      </c>
      <c r="V8" s="69" t="e">
        <f t="shared" si="1"/>
        <v>#REF!</v>
      </c>
      <c r="W8" s="69" t="e">
        <f t="shared" si="1"/>
        <v>#REF!</v>
      </c>
      <c r="X8" s="69" t="e">
        <f t="shared" si="1"/>
        <v>#REF!</v>
      </c>
      <c r="Y8" s="69" t="e">
        <f t="shared" si="1"/>
        <v>#REF!</v>
      </c>
      <c r="Z8" s="69" t="e">
        <f t="shared" si="1"/>
        <v>#REF!</v>
      </c>
      <c r="AA8" s="69" t="e">
        <f t="shared" si="1"/>
        <v>#REF!</v>
      </c>
      <c r="AB8" s="69">
        <f t="shared" si="1"/>
        <v>2477385.42</v>
      </c>
      <c r="AC8" s="69">
        <f t="shared" si="1"/>
        <v>8075774.7200000007</v>
      </c>
      <c r="AD8" s="69">
        <f t="shared" si="1"/>
        <v>5267436.1300000008</v>
      </c>
      <c r="AE8" s="77"/>
    </row>
    <row r="9" spans="1:31" s="71" customFormat="1" ht="50.25" customHeight="1">
      <c r="A9" s="67">
        <v>3</v>
      </c>
      <c r="B9" s="127" t="s">
        <v>207</v>
      </c>
      <c r="C9" s="52"/>
      <c r="D9" s="52"/>
      <c r="E9" s="52"/>
      <c r="F9" s="248">
        <v>6</v>
      </c>
      <c r="G9" s="51">
        <f>ΣΥΓΚΕΝΤΡΩΤΙΚΟΣ!F8</f>
        <v>5138328</v>
      </c>
      <c r="H9" s="51">
        <f>ΣΥΓΚΕΝΤΡΩΤΙΚΟΣ!G8</f>
        <v>4836328</v>
      </c>
      <c r="I9" s="51">
        <f>ΣΥΓΚΕΝΤΡΩΤΙΚΟΣ!H8</f>
        <v>5138328</v>
      </c>
      <c r="J9" s="51" t="e">
        <f>#REF!</f>
        <v>#REF!</v>
      </c>
      <c r="K9" s="144" t="e">
        <f>#REF!</f>
        <v>#REF!</v>
      </c>
      <c r="L9" s="144" t="e">
        <f>#REF!</f>
        <v>#REF!</v>
      </c>
      <c r="M9" s="144" t="e">
        <f>#REF!</f>
        <v>#REF!</v>
      </c>
      <c r="N9" s="144" t="e">
        <f>#REF!</f>
        <v>#REF!</v>
      </c>
      <c r="O9" s="144" t="e">
        <f>#REF!</f>
        <v>#REF!</v>
      </c>
      <c r="P9" s="144" t="e">
        <f>#REF!</f>
        <v>#REF!</v>
      </c>
      <c r="Q9" s="144" t="e">
        <f>#REF!</f>
        <v>#REF!</v>
      </c>
      <c r="R9" s="51" t="e">
        <f>#REF!</f>
        <v>#REF!</v>
      </c>
      <c r="S9" s="51">
        <f>'[1]ΠΙΝ 2 ΣΑΕΠ_067 &amp; 0672'!Q40</f>
        <v>3139514.4800000004</v>
      </c>
      <c r="T9" s="51">
        <f t="shared" ref="T9" si="2">I9-S9</f>
        <v>1998813.5199999996</v>
      </c>
      <c r="U9" s="51">
        <f>'[1]ΠΙΝ 2 ΣΑΕΠ_067 &amp; 0672'!S40</f>
        <v>150822.72</v>
      </c>
      <c r="V9" s="51">
        <f>'[1]ΠΙΝ 2 ΣΑΕΠ_067 &amp; 0672'!T40</f>
        <v>217472.2</v>
      </c>
      <c r="W9" s="51">
        <f>'[1]ΠΙΝ 2 ΣΑΕΠ_067 &amp; 0672'!U40</f>
        <v>0</v>
      </c>
      <c r="X9" s="51">
        <f t="shared" ref="X9" si="3">U9+V9+W9</f>
        <v>368294.92000000004</v>
      </c>
      <c r="Y9" s="51">
        <f>'[1]ΠΙΝ 2 ΣΑΕΠ_067 &amp; 0672'!W40</f>
        <v>377454</v>
      </c>
      <c r="Z9" s="51">
        <f>'[1]ΠΙΝ 2 ΣΑΕΠ_067 &amp; 0672'!X40</f>
        <v>746854.55</v>
      </c>
      <c r="AA9" s="51">
        <f t="shared" ref="AA9" si="4">X9+Y9</f>
        <v>745748.92</v>
      </c>
      <c r="AB9" s="51">
        <f>ΣΥΓΚΕΝΤΡΩΤΙΚΟΣ!AA8</f>
        <v>1439156.2600000002</v>
      </c>
      <c r="AC9" s="452">
        <f t="shared" si="0"/>
        <v>3699171.7399999998</v>
      </c>
      <c r="AD9" s="51">
        <f>ΣΥΓΚΕΝΤΡΩΤΙΚΟΣ!AC8</f>
        <v>51752.11</v>
      </c>
      <c r="AE9" s="76" t="s">
        <v>212</v>
      </c>
    </row>
    <row r="10" spans="1:31" s="463" customFormat="1" ht="15.75" customHeight="1">
      <c r="A10" s="548" t="s">
        <v>379</v>
      </c>
      <c r="B10" s="549"/>
      <c r="C10" s="254"/>
      <c r="D10" s="254"/>
      <c r="E10" s="254"/>
      <c r="F10" s="295">
        <f>F9</f>
        <v>6</v>
      </c>
      <c r="G10" s="255">
        <f>G9</f>
        <v>5138328</v>
      </c>
      <c r="H10" s="255">
        <f t="shared" ref="H10:AD10" si="5">H9</f>
        <v>4836328</v>
      </c>
      <c r="I10" s="255">
        <f t="shared" si="5"/>
        <v>5138328</v>
      </c>
      <c r="J10" s="255" t="e">
        <f t="shared" si="5"/>
        <v>#REF!</v>
      </c>
      <c r="K10" s="255" t="e">
        <f t="shared" si="5"/>
        <v>#REF!</v>
      </c>
      <c r="L10" s="255" t="e">
        <f t="shared" si="5"/>
        <v>#REF!</v>
      </c>
      <c r="M10" s="255" t="e">
        <f t="shared" si="5"/>
        <v>#REF!</v>
      </c>
      <c r="N10" s="255" t="e">
        <f t="shared" si="5"/>
        <v>#REF!</v>
      </c>
      <c r="O10" s="255" t="e">
        <f t="shared" si="5"/>
        <v>#REF!</v>
      </c>
      <c r="P10" s="255" t="e">
        <f t="shared" si="5"/>
        <v>#REF!</v>
      </c>
      <c r="Q10" s="255" t="e">
        <f t="shared" si="5"/>
        <v>#REF!</v>
      </c>
      <c r="R10" s="255" t="e">
        <f t="shared" si="5"/>
        <v>#REF!</v>
      </c>
      <c r="S10" s="255">
        <f t="shared" si="5"/>
        <v>3139514.4800000004</v>
      </c>
      <c r="T10" s="255">
        <f t="shared" si="5"/>
        <v>1998813.5199999996</v>
      </c>
      <c r="U10" s="255">
        <f t="shared" si="5"/>
        <v>150822.72</v>
      </c>
      <c r="V10" s="255">
        <f t="shared" si="5"/>
        <v>217472.2</v>
      </c>
      <c r="W10" s="255">
        <f t="shared" si="5"/>
        <v>0</v>
      </c>
      <c r="X10" s="255">
        <f t="shared" si="5"/>
        <v>368294.92000000004</v>
      </c>
      <c r="Y10" s="255">
        <f t="shared" si="5"/>
        <v>377454</v>
      </c>
      <c r="Z10" s="255">
        <f t="shared" si="5"/>
        <v>746854.55</v>
      </c>
      <c r="AA10" s="255">
        <f t="shared" si="5"/>
        <v>745748.92</v>
      </c>
      <c r="AB10" s="255">
        <f t="shared" si="5"/>
        <v>1439156.2600000002</v>
      </c>
      <c r="AC10" s="255">
        <f t="shared" si="5"/>
        <v>3699171.7399999998</v>
      </c>
      <c r="AD10" s="255">
        <f t="shared" si="5"/>
        <v>51752.11</v>
      </c>
      <c r="AE10" s="256"/>
    </row>
    <row r="11" spans="1:31" s="71" customFormat="1" ht="15.75" customHeight="1" thickBot="1">
      <c r="A11" s="540" t="s">
        <v>380</v>
      </c>
      <c r="B11" s="541"/>
      <c r="C11" s="250"/>
      <c r="D11" s="250"/>
      <c r="E11" s="250"/>
      <c r="F11" s="257">
        <f>F8+F10</f>
        <v>93</v>
      </c>
      <c r="G11" s="251">
        <f>G8+G10</f>
        <v>15891479.34</v>
      </c>
      <c r="H11" s="251">
        <f t="shared" ref="H11:AD11" si="6">H8+H10</f>
        <v>11116410.539999999</v>
      </c>
      <c r="I11" s="251">
        <f t="shared" si="6"/>
        <v>15691488.140000001</v>
      </c>
      <c r="J11" s="251" t="e">
        <f t="shared" si="6"/>
        <v>#REF!</v>
      </c>
      <c r="K11" s="251" t="e">
        <f t="shared" si="6"/>
        <v>#REF!</v>
      </c>
      <c r="L11" s="251" t="e">
        <f t="shared" si="6"/>
        <v>#REF!</v>
      </c>
      <c r="M11" s="251" t="e">
        <f t="shared" si="6"/>
        <v>#REF!</v>
      </c>
      <c r="N11" s="251" t="e">
        <f t="shared" si="6"/>
        <v>#REF!</v>
      </c>
      <c r="O11" s="251" t="e">
        <f t="shared" si="6"/>
        <v>#REF!</v>
      </c>
      <c r="P11" s="251" t="e">
        <f t="shared" si="6"/>
        <v>#REF!</v>
      </c>
      <c r="Q11" s="251" t="e">
        <f t="shared" si="6"/>
        <v>#REF!</v>
      </c>
      <c r="R11" s="251" t="e">
        <f t="shared" si="6"/>
        <v>#REF!</v>
      </c>
      <c r="S11" s="251" t="e">
        <f t="shared" si="6"/>
        <v>#REF!</v>
      </c>
      <c r="T11" s="251" t="e">
        <f t="shared" si="6"/>
        <v>#REF!</v>
      </c>
      <c r="U11" s="251" t="e">
        <f t="shared" si="6"/>
        <v>#REF!</v>
      </c>
      <c r="V11" s="251" t="e">
        <f t="shared" si="6"/>
        <v>#REF!</v>
      </c>
      <c r="W11" s="251" t="e">
        <f t="shared" si="6"/>
        <v>#REF!</v>
      </c>
      <c r="X11" s="251" t="e">
        <f t="shared" si="6"/>
        <v>#REF!</v>
      </c>
      <c r="Y11" s="251" t="e">
        <f t="shared" si="6"/>
        <v>#REF!</v>
      </c>
      <c r="Z11" s="251" t="e">
        <f t="shared" si="6"/>
        <v>#REF!</v>
      </c>
      <c r="AA11" s="251" t="e">
        <f t="shared" si="6"/>
        <v>#REF!</v>
      </c>
      <c r="AB11" s="251">
        <f t="shared" si="6"/>
        <v>3916541.68</v>
      </c>
      <c r="AC11" s="251">
        <f t="shared" si="6"/>
        <v>11774946.460000001</v>
      </c>
      <c r="AD11" s="251">
        <f t="shared" si="6"/>
        <v>5319188.2400000012</v>
      </c>
      <c r="AE11" s="253"/>
    </row>
    <row r="12" spans="1:31" s="71" customFormat="1" ht="11.25" thickBot="1">
      <c r="A12" s="53"/>
      <c r="B12" s="53"/>
      <c r="C12" s="53"/>
      <c r="D12" s="53"/>
      <c r="E12" s="53"/>
      <c r="F12" s="464"/>
      <c r="G12" s="53"/>
      <c r="H12" s="53"/>
      <c r="I12" s="53"/>
      <c r="J12" s="53"/>
      <c r="K12" s="145"/>
      <c r="L12" s="145"/>
      <c r="M12" s="146"/>
      <c r="N12" s="146"/>
      <c r="O12" s="146"/>
      <c r="P12" s="146"/>
      <c r="Q12" s="146"/>
      <c r="R12" s="72"/>
      <c r="S12" s="72"/>
      <c r="T12" s="72"/>
      <c r="U12" s="72"/>
      <c r="V12" s="72"/>
      <c r="W12" s="72"/>
      <c r="X12" s="72"/>
      <c r="Y12" s="72"/>
      <c r="Z12" s="72"/>
      <c r="AA12" s="72"/>
      <c r="AB12" s="72"/>
      <c r="AC12" s="72"/>
      <c r="AD12" s="72"/>
      <c r="AE12" s="72"/>
    </row>
    <row r="13" spans="1:31" s="71" customFormat="1" ht="64.5" customHeight="1">
      <c r="A13" s="54">
        <v>4</v>
      </c>
      <c r="B13" s="449" t="s">
        <v>91</v>
      </c>
      <c r="C13" s="73"/>
      <c r="D13" s="73"/>
      <c r="E13" s="73"/>
      <c r="F13" s="249">
        <v>35</v>
      </c>
      <c r="G13" s="74">
        <f>ΣΥΓΚΕΝΤΡΩΤΙΚΟΣ!F11</f>
        <v>68258264.930000007</v>
      </c>
      <c r="H13" s="74">
        <f>ΣΥΓΚΕΝΤΡΩΤΙΚΟΣ!G11</f>
        <v>17525345.709999997</v>
      </c>
      <c r="I13" s="74">
        <f>ΣΥΓΚΕΝΤΡΩΤΙΚΟΣ!H11</f>
        <v>68258264.930000007</v>
      </c>
      <c r="J13" s="74" t="e">
        <f>'[1]ΠΙΝ 4 ΥΠΟΛΟΓΟΣ ΠΤΑ'!I95</f>
        <v>#REF!</v>
      </c>
      <c r="K13" s="74" t="e">
        <f>'[1]ΠΙΝ 4 ΥΠΟΛΟΓΟΣ ΠΤΑ'!J95</f>
        <v>#REF!</v>
      </c>
      <c r="L13" s="74" t="e">
        <f>'[1]ΠΙΝ 4 ΥΠΟΛΟΓΟΣ ΠΤΑ'!K95</f>
        <v>#REF!</v>
      </c>
      <c r="M13" s="74" t="e">
        <f>'[1]ΠΙΝ 4 ΥΠΟΛΟΓΟΣ ΠΤΑ'!L95</f>
        <v>#REF!</v>
      </c>
      <c r="N13" s="74" t="e">
        <f>'[1]ΠΙΝ 4 ΥΠΟΛΟΓΟΣ ΠΤΑ'!M95</f>
        <v>#REF!</v>
      </c>
      <c r="O13" s="74" t="e">
        <f>'[1]ΠΙΝ 4 ΥΠΟΛΟΓΟΣ ΠΤΑ'!N95</f>
        <v>#REF!</v>
      </c>
      <c r="P13" s="74" t="e">
        <f>'[1]ΠΙΝ 4 ΥΠΟΛΟΓΟΣ ΠΤΑ'!O95</f>
        <v>#REF!</v>
      </c>
      <c r="Q13" s="74" t="e">
        <f>'[1]ΠΙΝ 4 ΥΠΟΛΟΓΟΣ ΠΤΑ'!P95</f>
        <v>#REF!</v>
      </c>
      <c r="R13" s="74" t="e">
        <f>'[1]ΠΙΝ 4 ΥΠΟΛΟΓΟΣ ΠΤΑ'!Q95</f>
        <v>#REF!</v>
      </c>
      <c r="S13" s="74" t="e">
        <f>'[1]ΠΙΝ 4 ΥΠΟΛΟΓΟΣ ΠΤΑ'!Q95</f>
        <v>#REF!</v>
      </c>
      <c r="T13" s="74" t="e">
        <f>I13-S13</f>
        <v>#REF!</v>
      </c>
      <c r="U13" s="74" t="e">
        <f>'[1]ΠΙΝ 4 ΥΠΟΛΟΓΟΣ ΠΤΑ'!S95</f>
        <v>#REF!</v>
      </c>
      <c r="V13" s="74" t="e">
        <f>'[1]ΠΙΝ 4 ΥΠΟΛΟΓΟΣ ΠΤΑ'!T95</f>
        <v>#REF!</v>
      </c>
      <c r="W13" s="74" t="e">
        <f>'[1]ΠΙΝ 4 ΥΠΟΛΟΓΟΣ ΠΤΑ'!U95</f>
        <v>#REF!</v>
      </c>
      <c r="X13" s="74" t="e">
        <f t="shared" ref="X13" si="7">U13+V13+W13</f>
        <v>#REF!</v>
      </c>
      <c r="Y13" s="74" t="e">
        <f>'[1]ΠΙΝ 4 ΥΠΟΛΟΓΟΣ ΠΤΑ'!W95</f>
        <v>#REF!</v>
      </c>
      <c r="Z13" s="74" t="e">
        <f>'[1]ΠΙΝ 4 ΥΠΟΛΟΓΟΣ ΠΤΑ'!X95</f>
        <v>#REF!</v>
      </c>
      <c r="AA13" s="74" t="e">
        <f t="shared" ref="AA13" si="8">X13+Y13</f>
        <v>#REF!</v>
      </c>
      <c r="AB13" s="74">
        <f>ΣΥΓΚΕΝΤΡΩΤΙΚΟΣ!AA11</f>
        <v>7818669.1600000001</v>
      </c>
      <c r="AC13" s="74">
        <f>I13-AB13</f>
        <v>60439595.770000011</v>
      </c>
      <c r="AD13" s="74">
        <f>ΣΥΓΚΕΝΤΡΩΤΙΚΟΣ!AC11</f>
        <v>22678566.619999997</v>
      </c>
      <c r="AE13" s="246" t="s">
        <v>212</v>
      </c>
    </row>
    <row r="14" spans="1:31" s="71" customFormat="1" ht="15.75" customHeight="1" thickBot="1">
      <c r="A14" s="538" t="s">
        <v>381</v>
      </c>
      <c r="B14" s="539"/>
      <c r="C14" s="68"/>
      <c r="D14" s="68"/>
      <c r="E14" s="68"/>
      <c r="F14" s="220">
        <f>F13</f>
        <v>35</v>
      </c>
      <c r="G14" s="69">
        <f>G13</f>
        <v>68258264.930000007</v>
      </c>
      <c r="H14" s="69">
        <f t="shared" ref="H14:AD14" si="9">H13</f>
        <v>17525345.709999997</v>
      </c>
      <c r="I14" s="69">
        <f t="shared" si="9"/>
        <v>68258264.930000007</v>
      </c>
      <c r="J14" s="69" t="e">
        <f t="shared" si="9"/>
        <v>#REF!</v>
      </c>
      <c r="K14" s="69" t="e">
        <f t="shared" si="9"/>
        <v>#REF!</v>
      </c>
      <c r="L14" s="69" t="e">
        <f t="shared" si="9"/>
        <v>#REF!</v>
      </c>
      <c r="M14" s="69" t="e">
        <f t="shared" si="9"/>
        <v>#REF!</v>
      </c>
      <c r="N14" s="69" t="e">
        <f t="shared" si="9"/>
        <v>#REF!</v>
      </c>
      <c r="O14" s="69" t="e">
        <f t="shared" si="9"/>
        <v>#REF!</v>
      </c>
      <c r="P14" s="69" t="e">
        <f t="shared" si="9"/>
        <v>#REF!</v>
      </c>
      <c r="Q14" s="69" t="e">
        <f t="shared" si="9"/>
        <v>#REF!</v>
      </c>
      <c r="R14" s="69" t="e">
        <f t="shared" si="9"/>
        <v>#REF!</v>
      </c>
      <c r="S14" s="69" t="e">
        <f t="shared" si="9"/>
        <v>#REF!</v>
      </c>
      <c r="T14" s="69" t="e">
        <f t="shared" si="9"/>
        <v>#REF!</v>
      </c>
      <c r="U14" s="69" t="e">
        <f t="shared" si="9"/>
        <v>#REF!</v>
      </c>
      <c r="V14" s="69" t="e">
        <f t="shared" si="9"/>
        <v>#REF!</v>
      </c>
      <c r="W14" s="69" t="e">
        <f t="shared" si="9"/>
        <v>#REF!</v>
      </c>
      <c r="X14" s="69" t="e">
        <f t="shared" si="9"/>
        <v>#REF!</v>
      </c>
      <c r="Y14" s="69" t="e">
        <f t="shared" si="9"/>
        <v>#REF!</v>
      </c>
      <c r="Z14" s="69" t="e">
        <f t="shared" si="9"/>
        <v>#REF!</v>
      </c>
      <c r="AA14" s="69" t="e">
        <f t="shared" si="9"/>
        <v>#REF!</v>
      </c>
      <c r="AB14" s="69">
        <f t="shared" si="9"/>
        <v>7818669.1600000001</v>
      </c>
      <c r="AC14" s="69">
        <f t="shared" si="9"/>
        <v>60439595.770000011</v>
      </c>
      <c r="AD14" s="69">
        <f t="shared" si="9"/>
        <v>22678566.619999997</v>
      </c>
      <c r="AE14" s="77"/>
    </row>
    <row r="15" spans="1:31" s="71" customFormat="1" ht="11.25" thickBot="1">
      <c r="A15" s="53"/>
      <c r="B15" s="53"/>
      <c r="C15" s="53"/>
      <c r="D15" s="53"/>
      <c r="E15" s="53"/>
      <c r="F15" s="464"/>
      <c r="G15" s="53"/>
      <c r="H15" s="53"/>
      <c r="I15" s="53"/>
      <c r="J15" s="53"/>
      <c r="K15" s="145"/>
      <c r="L15" s="145"/>
      <c r="M15" s="146"/>
      <c r="N15" s="146"/>
      <c r="O15" s="146"/>
      <c r="P15" s="146"/>
      <c r="Q15" s="146"/>
      <c r="R15" s="72"/>
      <c r="S15" s="72"/>
      <c r="T15" s="72"/>
      <c r="U15" s="72"/>
      <c r="V15" s="72"/>
      <c r="W15" s="72"/>
      <c r="X15" s="72"/>
      <c r="Y15" s="72"/>
      <c r="Z15" s="72"/>
      <c r="AA15" s="72"/>
      <c r="AB15" s="72"/>
      <c r="AC15" s="72"/>
      <c r="AD15" s="72"/>
      <c r="AE15" s="72"/>
    </row>
    <row r="16" spans="1:31" s="71" customFormat="1" ht="54.75" customHeight="1">
      <c r="A16" s="66">
        <v>5</v>
      </c>
      <c r="B16" s="449" t="s">
        <v>378</v>
      </c>
      <c r="C16" s="449"/>
      <c r="D16" s="449"/>
      <c r="E16" s="449"/>
      <c r="F16" s="219">
        <v>5</v>
      </c>
      <c r="G16" s="74">
        <f>ΣΥΓΚΕΝΤΡΩΤΙΚΟΣ!F14</f>
        <v>8649713.3900000006</v>
      </c>
      <c r="H16" s="74">
        <f>ΣΥΓΚΕΝΤΡΩΤΙΚΟΣ!G14</f>
        <v>8650088.3600000013</v>
      </c>
      <c r="I16" s="74">
        <f>ΣΥΓΚΕΝΤΡΩΤΙΚΟΣ!H14</f>
        <v>8650088.3600000013</v>
      </c>
      <c r="J16" s="74">
        <v>675882.24</v>
      </c>
      <c r="K16" s="143">
        <v>1512183.01</v>
      </c>
      <c r="L16" s="143">
        <v>0</v>
      </c>
      <c r="M16" s="143">
        <v>0</v>
      </c>
      <c r="N16" s="143">
        <v>0</v>
      </c>
      <c r="O16" s="143">
        <v>0</v>
      </c>
      <c r="P16" s="143">
        <v>79611.38</v>
      </c>
      <c r="Q16" s="143">
        <v>79611.38</v>
      </c>
      <c r="R16" s="74">
        <v>0</v>
      </c>
      <c r="S16" s="74" t="e">
        <f>'[1]ΠΙΝ 6 ΙΔΙΩΤΙΚΕΣ ΕΠΕΝΔΥΣΕΙΣ'!P2</f>
        <v>#REF!</v>
      </c>
      <c r="T16" s="74" t="e">
        <f>I16-S16</f>
        <v>#REF!</v>
      </c>
      <c r="U16" s="74">
        <v>0</v>
      </c>
      <c r="V16" s="74">
        <v>0</v>
      </c>
      <c r="W16" s="74">
        <v>0</v>
      </c>
      <c r="X16" s="74">
        <v>0</v>
      </c>
      <c r="Y16" s="74">
        <v>0</v>
      </c>
      <c r="Z16" s="74" t="e">
        <f>'[1]ΠΙΝ 6 ΙΔΙΩΤΙΚΕΣ ΕΠΕΝΔΥΣΕΙΣ'!Q2</f>
        <v>#REF!</v>
      </c>
      <c r="AA16" s="74">
        <v>0</v>
      </c>
      <c r="AB16" s="74">
        <f>ΣΥΓΚΕΝΤΡΩΤΙΚΟΣ!AA14</f>
        <v>219323.22</v>
      </c>
      <c r="AC16" s="74">
        <f>I16-AB16</f>
        <v>8430765.1400000006</v>
      </c>
      <c r="AD16" s="74">
        <f>ΣΥΓΚΕΝΤΡΩΤΙΚΟΣ!AC14</f>
        <v>1026000</v>
      </c>
      <c r="AE16" s="246"/>
    </row>
    <row r="17" spans="1:31" s="71" customFormat="1" ht="17.25" customHeight="1" thickBot="1">
      <c r="A17" s="538" t="s">
        <v>214</v>
      </c>
      <c r="B17" s="539"/>
      <c r="C17" s="250"/>
      <c r="D17" s="250"/>
      <c r="E17" s="250"/>
      <c r="F17" s="257">
        <f>F16</f>
        <v>5</v>
      </c>
      <c r="G17" s="251">
        <f>SUM(G16)</f>
        <v>8649713.3900000006</v>
      </c>
      <c r="H17" s="251">
        <f t="shared" ref="H17:AD17" si="10">SUM(H16)</f>
        <v>8650088.3600000013</v>
      </c>
      <c r="I17" s="251">
        <f t="shared" si="10"/>
        <v>8650088.3600000013</v>
      </c>
      <c r="J17" s="251">
        <f t="shared" si="10"/>
        <v>675882.24</v>
      </c>
      <c r="K17" s="251">
        <f t="shared" si="10"/>
        <v>1512183.01</v>
      </c>
      <c r="L17" s="251">
        <f t="shared" si="10"/>
        <v>0</v>
      </c>
      <c r="M17" s="251">
        <f t="shared" si="10"/>
        <v>0</v>
      </c>
      <c r="N17" s="251">
        <f t="shared" si="10"/>
        <v>0</v>
      </c>
      <c r="O17" s="251">
        <f t="shared" si="10"/>
        <v>0</v>
      </c>
      <c r="P17" s="251">
        <f t="shared" si="10"/>
        <v>79611.38</v>
      </c>
      <c r="Q17" s="251">
        <f t="shared" si="10"/>
        <v>79611.38</v>
      </c>
      <c r="R17" s="251">
        <f t="shared" si="10"/>
        <v>0</v>
      </c>
      <c r="S17" s="251" t="e">
        <f t="shared" si="10"/>
        <v>#REF!</v>
      </c>
      <c r="T17" s="251" t="e">
        <f t="shared" si="10"/>
        <v>#REF!</v>
      </c>
      <c r="U17" s="251">
        <f t="shared" si="10"/>
        <v>0</v>
      </c>
      <c r="V17" s="251">
        <f t="shared" si="10"/>
        <v>0</v>
      </c>
      <c r="W17" s="251">
        <f t="shared" si="10"/>
        <v>0</v>
      </c>
      <c r="X17" s="251">
        <f t="shared" si="10"/>
        <v>0</v>
      </c>
      <c r="Y17" s="251">
        <f t="shared" si="10"/>
        <v>0</v>
      </c>
      <c r="Z17" s="251" t="e">
        <f t="shared" si="10"/>
        <v>#REF!</v>
      </c>
      <c r="AA17" s="251">
        <f t="shared" si="10"/>
        <v>0</v>
      </c>
      <c r="AB17" s="251">
        <f t="shared" si="10"/>
        <v>219323.22</v>
      </c>
      <c r="AC17" s="251">
        <f t="shared" si="10"/>
        <v>8430765.1400000006</v>
      </c>
      <c r="AD17" s="251">
        <f t="shared" si="10"/>
        <v>1026000</v>
      </c>
      <c r="AE17" s="77"/>
    </row>
    <row r="18" spans="1:31" s="71" customFormat="1" ht="11.25" thickBot="1">
      <c r="A18" s="53"/>
      <c r="B18" s="53"/>
      <c r="C18" s="53"/>
      <c r="D18" s="53"/>
      <c r="E18" s="53"/>
      <c r="F18" s="464"/>
      <c r="G18" s="53"/>
      <c r="H18" s="53"/>
      <c r="I18" s="53"/>
      <c r="J18" s="53"/>
      <c r="K18" s="145"/>
      <c r="L18" s="145"/>
      <c r="M18" s="146"/>
      <c r="N18" s="146"/>
      <c r="O18" s="146"/>
      <c r="P18" s="146"/>
      <c r="Q18" s="146"/>
      <c r="R18" s="72"/>
      <c r="S18" s="72"/>
      <c r="T18" s="72"/>
      <c r="U18" s="72"/>
      <c r="V18" s="72"/>
      <c r="W18" s="72"/>
      <c r="X18" s="72"/>
      <c r="Y18" s="72"/>
      <c r="Z18" s="72"/>
      <c r="AA18" s="72"/>
      <c r="AB18" s="72"/>
      <c r="AC18" s="72"/>
      <c r="AD18" s="72"/>
      <c r="AE18" s="72"/>
    </row>
    <row r="19" spans="1:31" s="71" customFormat="1" ht="44.25" customHeight="1">
      <c r="A19" s="66">
        <v>6</v>
      </c>
      <c r="B19" s="449" t="s">
        <v>92</v>
      </c>
      <c r="C19" s="449"/>
      <c r="D19" s="449"/>
      <c r="E19" s="449"/>
      <c r="F19" s="219">
        <v>18</v>
      </c>
      <c r="G19" s="74">
        <f>ΣΥΓΚΕΝΤΡΩΤΙΚΟΣ!F17</f>
        <v>20534842.440000005</v>
      </c>
      <c r="H19" s="74">
        <f>ΣΥΓΚΕΝΤΡΩΤΙΚΟΣ!G17</f>
        <v>8883871.1799999997</v>
      </c>
      <c r="I19" s="74">
        <f>ΣΥΓΚΕΝΤΡΩΤΙΚΟΣ!H17</f>
        <v>19819489.760000005</v>
      </c>
      <c r="J19" s="74">
        <v>675882.24</v>
      </c>
      <c r="K19" s="143">
        <v>1512183.01</v>
      </c>
      <c r="L19" s="143">
        <v>0</v>
      </c>
      <c r="M19" s="143">
        <v>0</v>
      </c>
      <c r="N19" s="143">
        <v>0</v>
      </c>
      <c r="O19" s="143">
        <v>0</v>
      </c>
      <c r="P19" s="143">
        <v>79611.38</v>
      </c>
      <c r="Q19" s="143">
        <v>79611.38</v>
      </c>
      <c r="R19" s="74">
        <v>0</v>
      </c>
      <c r="S19" s="74">
        <f>'[1]ΠΙΝ 5 ΧΡΗΜΑΤΟΔΟΤΗΣΗ ΤΡΙΤΟΥΣ'!P14</f>
        <v>568108.89</v>
      </c>
      <c r="T19" s="74">
        <f>'[1]ΠΙΝ 5 ΧΡΗΜΑΤΟΔΟΤΗΣΗ ΤΡΙΤΟΥΣ'!Q14</f>
        <v>2120150.5300000003</v>
      </c>
      <c r="U19" s="74">
        <f>'[1]ΠΙΝ 5 ΧΡΗΜΑΤΟΔΟΤΗΣΗ ΤΡΙΤΟΥΣ'!R14</f>
        <v>61111.96</v>
      </c>
      <c r="V19" s="74">
        <f>'[1]ΠΙΝ 5 ΧΡΗΜΑΤΟΔΟΤΗΣΗ ΤΡΙΤΟΥΣ'!S14</f>
        <v>8382.4</v>
      </c>
      <c r="W19" s="74">
        <f>'[1]ΠΙΝ 5 ΧΡΗΜΑΤΟΔΟΤΗΣΗ ΤΡΙΤΟΥΣ'!T14</f>
        <v>0</v>
      </c>
      <c r="X19" s="74">
        <f t="shared" ref="X19" si="11">U19+V19+W19</f>
        <v>69494.36</v>
      </c>
      <c r="Y19" s="74">
        <f>'[1]ΠΙΝ 5 ΧΡΗΜΑΤΟΔΟΤΗΣΗ ΤΡΙΤΟΥΣ'!V14</f>
        <v>0</v>
      </c>
      <c r="Z19" s="74">
        <f>'[1]ΠΙΝ 5 ΧΡΗΜΑΤΟΔΟΤΗΣΗ ΤΡΙΤΟΥΣ'!W14</f>
        <v>77762.25</v>
      </c>
      <c r="AA19" s="74">
        <f t="shared" ref="AA19" si="12">X19+Y19</f>
        <v>69494.36</v>
      </c>
      <c r="AB19" s="74">
        <f>ΣΥΓΚΕΝΤΡΩΤΙΚΟΣ!AA17</f>
        <v>1638593.28</v>
      </c>
      <c r="AC19" s="74">
        <f>I19-AB19</f>
        <v>18180896.480000004</v>
      </c>
      <c r="AD19" s="74">
        <f>ΣΥΓΚΕΝΤΡΩΤΙΚΟΣ!AC17</f>
        <v>564115.38</v>
      </c>
      <c r="AE19" s="246" t="s">
        <v>213</v>
      </c>
    </row>
    <row r="20" spans="1:31" s="71" customFormat="1" ht="17.25" customHeight="1" thickBot="1">
      <c r="A20" s="540" t="s">
        <v>382</v>
      </c>
      <c r="B20" s="541"/>
      <c r="C20" s="250"/>
      <c r="D20" s="250"/>
      <c r="E20" s="250"/>
      <c r="F20" s="257">
        <f>F19</f>
        <v>18</v>
      </c>
      <c r="G20" s="251">
        <f>SUM(G19)</f>
        <v>20534842.440000005</v>
      </c>
      <c r="H20" s="251">
        <f t="shared" ref="H20:AD20" si="13">SUM(H19)</f>
        <v>8883871.1799999997</v>
      </c>
      <c r="I20" s="251">
        <f t="shared" si="13"/>
        <v>19819489.760000005</v>
      </c>
      <c r="J20" s="251">
        <f t="shared" si="13"/>
        <v>675882.24</v>
      </c>
      <c r="K20" s="252">
        <f t="shared" si="13"/>
        <v>1512183.01</v>
      </c>
      <c r="L20" s="252">
        <f t="shared" si="13"/>
        <v>0</v>
      </c>
      <c r="M20" s="252">
        <f t="shared" si="13"/>
        <v>0</v>
      </c>
      <c r="N20" s="252">
        <f t="shared" si="13"/>
        <v>0</v>
      </c>
      <c r="O20" s="252">
        <f t="shared" si="13"/>
        <v>0</v>
      </c>
      <c r="P20" s="252">
        <f t="shared" si="13"/>
        <v>79611.38</v>
      </c>
      <c r="Q20" s="252">
        <f t="shared" si="13"/>
        <v>79611.38</v>
      </c>
      <c r="R20" s="251">
        <f t="shared" si="13"/>
        <v>0</v>
      </c>
      <c r="S20" s="251">
        <f t="shared" si="13"/>
        <v>568108.89</v>
      </c>
      <c r="T20" s="251">
        <f t="shared" si="13"/>
        <v>2120150.5300000003</v>
      </c>
      <c r="U20" s="251">
        <f t="shared" si="13"/>
        <v>61111.96</v>
      </c>
      <c r="V20" s="251">
        <f t="shared" si="13"/>
        <v>8382.4</v>
      </c>
      <c r="W20" s="251">
        <f t="shared" si="13"/>
        <v>0</v>
      </c>
      <c r="X20" s="251">
        <f t="shared" si="13"/>
        <v>69494.36</v>
      </c>
      <c r="Y20" s="251">
        <f t="shared" si="13"/>
        <v>0</v>
      </c>
      <c r="Z20" s="251">
        <f t="shared" si="13"/>
        <v>77762.25</v>
      </c>
      <c r="AA20" s="251">
        <f t="shared" si="13"/>
        <v>69494.36</v>
      </c>
      <c r="AB20" s="251">
        <f t="shared" si="13"/>
        <v>1638593.28</v>
      </c>
      <c r="AC20" s="251">
        <f t="shared" si="13"/>
        <v>18180896.480000004</v>
      </c>
      <c r="AD20" s="251">
        <f t="shared" si="13"/>
        <v>564115.38</v>
      </c>
      <c r="AE20" s="77"/>
    </row>
    <row r="21" spans="1:31" s="71" customFormat="1" ht="20.25" customHeight="1" thickBot="1">
      <c r="A21" s="538" t="s">
        <v>383</v>
      </c>
      <c r="B21" s="539"/>
      <c r="C21" s="68"/>
      <c r="D21" s="68"/>
      <c r="E21" s="68"/>
      <c r="F21" s="220">
        <f>F11+F14+F17+F20</f>
        <v>151</v>
      </c>
      <c r="G21" s="69">
        <f>G11+G14+G17+G20</f>
        <v>113334300.10000002</v>
      </c>
      <c r="H21" s="69">
        <f t="shared" ref="H21:AD21" si="14">H11+H14+H17+H20</f>
        <v>46175715.789999999</v>
      </c>
      <c r="I21" s="69">
        <f t="shared" si="14"/>
        <v>112419331.19000001</v>
      </c>
      <c r="J21" s="69" t="e">
        <f t="shared" si="14"/>
        <v>#REF!</v>
      </c>
      <c r="K21" s="69" t="e">
        <f t="shared" si="14"/>
        <v>#REF!</v>
      </c>
      <c r="L21" s="69" t="e">
        <f t="shared" si="14"/>
        <v>#REF!</v>
      </c>
      <c r="M21" s="69" t="e">
        <f t="shared" si="14"/>
        <v>#REF!</v>
      </c>
      <c r="N21" s="69" t="e">
        <f t="shared" si="14"/>
        <v>#REF!</v>
      </c>
      <c r="O21" s="69" t="e">
        <f t="shared" si="14"/>
        <v>#REF!</v>
      </c>
      <c r="P21" s="69" t="e">
        <f t="shared" si="14"/>
        <v>#REF!</v>
      </c>
      <c r="Q21" s="69" t="e">
        <f t="shared" si="14"/>
        <v>#REF!</v>
      </c>
      <c r="R21" s="69" t="e">
        <f t="shared" si="14"/>
        <v>#REF!</v>
      </c>
      <c r="S21" s="69" t="e">
        <f t="shared" si="14"/>
        <v>#REF!</v>
      </c>
      <c r="T21" s="69" t="e">
        <f t="shared" si="14"/>
        <v>#REF!</v>
      </c>
      <c r="U21" s="69" t="e">
        <f t="shared" si="14"/>
        <v>#REF!</v>
      </c>
      <c r="V21" s="69" t="e">
        <f t="shared" si="14"/>
        <v>#REF!</v>
      </c>
      <c r="W21" s="69" t="e">
        <f t="shared" si="14"/>
        <v>#REF!</v>
      </c>
      <c r="X21" s="69" t="e">
        <f t="shared" si="14"/>
        <v>#REF!</v>
      </c>
      <c r="Y21" s="69" t="e">
        <f t="shared" si="14"/>
        <v>#REF!</v>
      </c>
      <c r="Z21" s="69" t="e">
        <f t="shared" si="14"/>
        <v>#REF!</v>
      </c>
      <c r="AA21" s="69" t="e">
        <f t="shared" si="14"/>
        <v>#REF!</v>
      </c>
      <c r="AB21" s="69">
        <f t="shared" si="14"/>
        <v>13593127.34</v>
      </c>
      <c r="AC21" s="69">
        <f t="shared" si="14"/>
        <v>98826203.850000024</v>
      </c>
      <c r="AD21" s="69">
        <f t="shared" si="14"/>
        <v>29587870.239999998</v>
      </c>
      <c r="AE21" s="77"/>
    </row>
  </sheetData>
  <mergeCells count="12">
    <mergeCell ref="A21:B21"/>
    <mergeCell ref="A1:AE1"/>
    <mergeCell ref="A2:AE2"/>
    <mergeCell ref="I3:J3"/>
    <mergeCell ref="B6:E6"/>
    <mergeCell ref="B7:E7"/>
    <mergeCell ref="A8:B8"/>
    <mergeCell ref="A10:B10"/>
    <mergeCell ref="A11:B11"/>
    <mergeCell ref="A14:B14"/>
    <mergeCell ref="A17:B17"/>
    <mergeCell ref="A20:B20"/>
  </mergeCells>
  <printOptions horizontalCentered="1"/>
  <pageMargins left="0.70866141732283472" right="0.70866141732283472" top="0.98425196850393704" bottom="0.74803149606299213" header="0.31496062992125984" footer="0.31496062992125984"/>
  <pageSetup paperSize="9" scale="89" orientation="landscape" r:id="rId1"/>
  <headerFooter>
    <oddHeader>&amp;LΠΕΡΙΦΕΡΕΙΑ ΝΟΤΙΟΥ ΑΙΓΑΙΟΥ
ΓΕΝΙΚΗ Δ/ΝΣΗ ΑΠΠΥ
Δ/ΝΣΗ ΑΝΑΠΤΥΞΙΑΚΟΥ ΠΡΟΓΡΑΜΜΑΤΙΣΜΟΥ (ΔΙΑΠ)</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L43"/>
  <sheetViews>
    <sheetView topLeftCell="A12" zoomScaleNormal="100" workbookViewId="0">
      <selection activeCell="B20" sqref="B20"/>
    </sheetView>
  </sheetViews>
  <sheetFormatPr defaultRowHeight="15"/>
  <cols>
    <col min="1" max="1" width="9.140625" style="115"/>
    <col min="2" max="2" width="16.85546875" style="115" customWidth="1"/>
    <col min="3" max="3" width="13.42578125" style="115" hidden="1" customWidth="1"/>
    <col min="4" max="4" width="12.5703125" style="115" customWidth="1"/>
    <col min="5" max="8" width="13.140625" style="115" bestFit="1" customWidth="1"/>
    <col min="9" max="9" width="14.5703125" style="115" customWidth="1"/>
    <col min="10" max="10" width="13.28515625" style="115" customWidth="1"/>
    <col min="11" max="11" width="12.7109375" style="115" customWidth="1"/>
    <col min="12" max="12" width="14.7109375" style="115" customWidth="1"/>
    <col min="13" max="13" width="14.28515625" style="115" customWidth="1"/>
    <col min="14" max="14" width="15.85546875" style="115" customWidth="1"/>
    <col min="15" max="15" width="16" style="115" customWidth="1"/>
    <col min="16" max="16" width="13" style="115" customWidth="1"/>
    <col min="17" max="17" width="12.28515625" style="115" customWidth="1"/>
    <col min="18" max="18" width="11.140625" style="383" customWidth="1"/>
    <col min="19" max="19" width="13.5703125" style="115" customWidth="1"/>
    <col min="20" max="20" width="20.85546875" style="115" customWidth="1"/>
    <col min="21" max="21" width="12.140625" style="115" customWidth="1"/>
    <col min="22" max="22" width="14.28515625" style="115" customWidth="1"/>
    <col min="23" max="16384" width="9.140625" style="115"/>
  </cols>
  <sheetData>
    <row r="1" spans="1:766" s="15" customFormat="1" ht="15" customHeight="1">
      <c r="A1" s="511"/>
      <c r="B1" s="512"/>
      <c r="C1" s="512"/>
      <c r="D1" s="512"/>
      <c r="E1" s="512"/>
      <c r="F1" s="512"/>
      <c r="G1" s="512"/>
      <c r="H1" s="512"/>
      <c r="I1" s="512"/>
      <c r="J1" s="512"/>
      <c r="K1" s="512"/>
      <c r="L1" s="512"/>
      <c r="M1" s="512"/>
      <c r="N1" s="512"/>
      <c r="O1" s="512"/>
      <c r="P1" s="512"/>
      <c r="Q1" s="512"/>
      <c r="R1" s="512"/>
      <c r="S1" s="512"/>
      <c r="T1" s="512"/>
      <c r="U1" s="304"/>
      <c r="V1" s="132"/>
    </row>
    <row r="2" spans="1:766" s="15" customFormat="1" ht="15.75" customHeight="1">
      <c r="A2" s="512"/>
      <c r="B2" s="512"/>
      <c r="C2" s="512"/>
      <c r="D2" s="512"/>
      <c r="E2" s="512"/>
      <c r="F2" s="512"/>
      <c r="G2" s="512"/>
      <c r="H2" s="512"/>
      <c r="I2" s="512"/>
      <c r="J2" s="512"/>
      <c r="K2" s="512"/>
      <c r="L2" s="512"/>
      <c r="M2" s="512"/>
      <c r="N2" s="512"/>
      <c r="O2" s="512"/>
      <c r="P2" s="512"/>
      <c r="Q2" s="512"/>
      <c r="R2" s="512"/>
      <c r="S2" s="512"/>
      <c r="T2" s="512"/>
      <c r="U2" s="304"/>
      <c r="V2" s="132"/>
    </row>
    <row r="3" spans="1:766" s="233" customFormat="1" ht="15.75" customHeight="1">
      <c r="A3" s="377"/>
      <c r="B3" s="377"/>
      <c r="C3" s="298"/>
      <c r="D3" s="377"/>
      <c r="E3" s="377"/>
      <c r="F3" s="377"/>
      <c r="G3" s="377"/>
      <c r="H3" s="377"/>
      <c r="I3" s="377"/>
      <c r="J3" s="377"/>
      <c r="K3" s="377"/>
      <c r="L3" s="377"/>
      <c r="M3" s="377"/>
      <c r="N3" s="377"/>
      <c r="O3" s="377"/>
      <c r="P3" s="377"/>
      <c r="Q3" s="377"/>
      <c r="R3" s="379"/>
      <c r="S3" s="377"/>
      <c r="T3" s="377"/>
      <c r="U3" s="305"/>
      <c r="V3" s="380"/>
    </row>
    <row r="4" spans="1:766" s="1" customFormat="1" ht="63" customHeight="1">
      <c r="A4" s="117" t="s">
        <v>0</v>
      </c>
      <c r="B4" s="118" t="s">
        <v>1</v>
      </c>
      <c r="C4" s="118" t="s">
        <v>407</v>
      </c>
      <c r="D4" s="118" t="s">
        <v>114</v>
      </c>
      <c r="E4" s="119" t="s">
        <v>94</v>
      </c>
      <c r="F4" s="120" t="s">
        <v>25</v>
      </c>
      <c r="G4" s="79" t="s">
        <v>2</v>
      </c>
      <c r="H4" s="106" t="s">
        <v>26</v>
      </c>
      <c r="I4" s="121" t="s">
        <v>496</v>
      </c>
      <c r="J4" s="121" t="s">
        <v>468</v>
      </c>
      <c r="K4" s="79" t="s">
        <v>601</v>
      </c>
      <c r="L4" s="79" t="s">
        <v>158</v>
      </c>
      <c r="M4" s="79" t="s">
        <v>159</v>
      </c>
      <c r="N4" s="79" t="s">
        <v>160</v>
      </c>
      <c r="O4" s="79" t="s">
        <v>602</v>
      </c>
      <c r="P4" s="79" t="s">
        <v>583</v>
      </c>
      <c r="Q4" s="79" t="s">
        <v>591</v>
      </c>
      <c r="R4" s="79" t="s">
        <v>603</v>
      </c>
      <c r="S4" s="79" t="s">
        <v>585</v>
      </c>
      <c r="T4" s="315" t="s">
        <v>3</v>
      </c>
      <c r="U4" s="315" t="s">
        <v>412</v>
      </c>
      <c r="V4" s="381"/>
      <c r="Y4" s="79" t="s">
        <v>604</v>
      </c>
    </row>
    <row r="5" spans="1:766" s="60" customFormat="1" ht="23.25" customHeight="1">
      <c r="A5" s="56" t="s">
        <v>161</v>
      </c>
      <c r="B5" s="57" t="s">
        <v>162</v>
      </c>
      <c r="C5" s="57"/>
      <c r="D5" s="80" t="s">
        <v>163</v>
      </c>
      <c r="E5" s="58" t="s">
        <v>164</v>
      </c>
      <c r="F5" s="58" t="s">
        <v>165</v>
      </c>
      <c r="G5" s="59" t="s">
        <v>166</v>
      </c>
      <c r="H5" s="58" t="s">
        <v>167</v>
      </c>
      <c r="I5" s="58" t="s">
        <v>168</v>
      </c>
      <c r="J5" s="58" t="s">
        <v>245</v>
      </c>
      <c r="K5" s="98" t="s">
        <v>176</v>
      </c>
      <c r="L5" s="98" t="s">
        <v>177</v>
      </c>
      <c r="M5" s="98" t="s">
        <v>325</v>
      </c>
      <c r="N5" s="98" t="s">
        <v>296</v>
      </c>
      <c r="O5" s="98" t="s">
        <v>171</v>
      </c>
      <c r="P5" s="98" t="s">
        <v>293</v>
      </c>
      <c r="Q5" s="98" t="s">
        <v>497</v>
      </c>
      <c r="R5" s="98" t="s">
        <v>498</v>
      </c>
      <c r="S5" s="98" t="s">
        <v>294</v>
      </c>
      <c r="T5" s="57" t="s">
        <v>295</v>
      </c>
      <c r="U5" s="306"/>
      <c r="V5" s="382"/>
    </row>
    <row r="6" spans="1:766" s="95" customFormat="1" ht="52.5" customHeight="1">
      <c r="A6" s="414">
        <v>3</v>
      </c>
      <c r="B6" s="415" t="s">
        <v>6</v>
      </c>
      <c r="C6" s="416">
        <v>2013</v>
      </c>
      <c r="D6" s="416"/>
      <c r="E6" s="417" t="s">
        <v>101</v>
      </c>
      <c r="F6" s="418">
        <v>500000</v>
      </c>
      <c r="G6" s="419">
        <v>0</v>
      </c>
      <c r="H6" s="418">
        <v>500000</v>
      </c>
      <c r="I6" s="420">
        <v>0</v>
      </c>
      <c r="J6" s="420">
        <f t="shared" ref="J6:J11" si="0">H6-I6</f>
        <v>500000</v>
      </c>
      <c r="K6" s="420">
        <v>0</v>
      </c>
      <c r="L6" s="420">
        <v>0</v>
      </c>
      <c r="M6" s="420">
        <v>0</v>
      </c>
      <c r="N6" s="420">
        <f t="shared" ref="N6:N10" si="1">SUM(K6:M6)</f>
        <v>0</v>
      </c>
      <c r="O6" s="420">
        <v>0</v>
      </c>
      <c r="P6" s="420">
        <f t="shared" ref="P6:P11" si="2">N6+O6</f>
        <v>0</v>
      </c>
      <c r="Q6" s="420">
        <f>I6+P6</f>
        <v>0</v>
      </c>
      <c r="R6" s="420">
        <f>H6-Q6</f>
        <v>500000</v>
      </c>
      <c r="S6" s="420">
        <v>0</v>
      </c>
      <c r="T6" s="421" t="s">
        <v>315</v>
      </c>
      <c r="U6" s="420"/>
      <c r="V6" s="434"/>
      <c r="W6" s="434"/>
      <c r="X6" s="434"/>
      <c r="Y6" s="434"/>
      <c r="Z6" s="434"/>
      <c r="AA6" s="434"/>
      <c r="AB6" s="434"/>
      <c r="AC6" s="434"/>
      <c r="AD6" s="434"/>
      <c r="AE6" s="434"/>
      <c r="AF6" s="434"/>
      <c r="AG6" s="434"/>
      <c r="AH6" s="434"/>
      <c r="AI6" s="434"/>
      <c r="AJ6" s="434"/>
      <c r="AK6" s="434"/>
      <c r="AL6" s="434"/>
      <c r="AM6" s="434"/>
      <c r="AN6" s="434"/>
      <c r="AO6" s="435"/>
      <c r="AP6" s="436"/>
      <c r="AQ6" s="437"/>
      <c r="AR6" s="437"/>
      <c r="AS6" s="437"/>
      <c r="AT6" s="438"/>
      <c r="AU6" s="438"/>
      <c r="AV6" s="437"/>
      <c r="AW6" s="438"/>
    </row>
    <row r="7" spans="1:766" s="95" customFormat="1" ht="96.75" customHeight="1">
      <c r="A7" s="414">
        <v>24</v>
      </c>
      <c r="B7" s="415" t="s">
        <v>27</v>
      </c>
      <c r="C7" s="416">
        <v>2013</v>
      </c>
      <c r="D7" s="422" t="s">
        <v>515</v>
      </c>
      <c r="E7" s="417" t="s">
        <v>108</v>
      </c>
      <c r="F7" s="418">
        <v>20000</v>
      </c>
      <c r="G7" s="419">
        <v>20000</v>
      </c>
      <c r="H7" s="418">
        <v>20000</v>
      </c>
      <c r="I7" s="420">
        <v>0</v>
      </c>
      <c r="J7" s="423">
        <f t="shared" si="0"/>
        <v>20000</v>
      </c>
      <c r="K7" s="420">
        <v>0</v>
      </c>
      <c r="L7" s="420">
        <v>0</v>
      </c>
      <c r="M7" s="420">
        <v>0</v>
      </c>
      <c r="N7" s="420">
        <f t="shared" si="1"/>
        <v>0</v>
      </c>
      <c r="O7" s="420">
        <v>0</v>
      </c>
      <c r="P7" s="420">
        <f t="shared" si="2"/>
        <v>0</v>
      </c>
      <c r="Q7" s="420">
        <f t="shared" ref="Q7:Q11" si="3">I7+P7</f>
        <v>0</v>
      </c>
      <c r="R7" s="420">
        <f t="shared" ref="R7:R10" si="4">H7-Q7</f>
        <v>20000</v>
      </c>
      <c r="S7" s="420">
        <f t="shared" ref="S7" si="5">H7-R7</f>
        <v>0</v>
      </c>
      <c r="T7" s="421" t="s">
        <v>531</v>
      </c>
      <c r="U7" s="420"/>
      <c r="V7" s="434"/>
      <c r="W7" s="434"/>
      <c r="X7" s="434"/>
      <c r="Y7" s="434"/>
      <c r="Z7" s="434"/>
      <c r="AA7" s="434"/>
      <c r="AB7" s="434"/>
      <c r="AC7" s="434"/>
      <c r="AD7" s="434"/>
      <c r="AE7" s="434"/>
      <c r="AF7" s="434"/>
      <c r="AG7" s="434"/>
      <c r="AH7" s="434"/>
      <c r="AI7" s="434"/>
      <c r="AJ7" s="434"/>
      <c r="AK7" s="434"/>
      <c r="AL7" s="434"/>
      <c r="AM7" s="434"/>
      <c r="AN7" s="434"/>
      <c r="AO7" s="435"/>
      <c r="AQ7" s="437"/>
      <c r="AR7" s="437"/>
      <c r="AS7" s="437"/>
      <c r="AT7" s="438"/>
      <c r="AU7" s="438"/>
      <c r="AV7" s="437"/>
      <c r="AW7" s="438"/>
    </row>
    <row r="8" spans="1:766" s="95" customFormat="1" ht="105">
      <c r="A8" s="439">
        <v>25</v>
      </c>
      <c r="B8" s="424" t="s">
        <v>28</v>
      </c>
      <c r="C8" s="422" t="s">
        <v>410</v>
      </c>
      <c r="D8" s="422" t="s">
        <v>515</v>
      </c>
      <c r="E8" s="425" t="s">
        <v>108</v>
      </c>
      <c r="F8" s="426">
        <v>100000</v>
      </c>
      <c r="G8" s="427">
        <v>73800</v>
      </c>
      <c r="H8" s="426">
        <v>100000</v>
      </c>
      <c r="I8" s="423">
        <v>34811.230000000003</v>
      </c>
      <c r="J8" s="423">
        <f t="shared" si="0"/>
        <v>65188.77</v>
      </c>
      <c r="K8" s="423">
        <v>0</v>
      </c>
      <c r="L8" s="423">
        <v>0</v>
      </c>
      <c r="M8" s="423">
        <v>0</v>
      </c>
      <c r="N8" s="423">
        <f t="shared" si="1"/>
        <v>0</v>
      </c>
      <c r="O8" s="423">
        <v>0</v>
      </c>
      <c r="P8" s="423">
        <f t="shared" si="2"/>
        <v>0</v>
      </c>
      <c r="Q8" s="423">
        <f t="shared" si="3"/>
        <v>34811.230000000003</v>
      </c>
      <c r="R8" s="423">
        <f t="shared" si="4"/>
        <v>65188.77</v>
      </c>
      <c r="S8" s="423">
        <v>0</v>
      </c>
      <c r="T8" s="428" t="s">
        <v>532</v>
      </c>
      <c r="U8" s="420"/>
      <c r="V8" s="434"/>
      <c r="W8" s="434"/>
      <c r="X8" s="434"/>
      <c r="Y8" s="434"/>
      <c r="Z8" s="434"/>
      <c r="AA8" s="434"/>
      <c r="AB8" s="434"/>
      <c r="AC8" s="434"/>
      <c r="AD8" s="434"/>
      <c r="AE8" s="434"/>
      <c r="AF8" s="434"/>
      <c r="AG8" s="434"/>
      <c r="AH8" s="434"/>
      <c r="AI8" s="434"/>
      <c r="AJ8" s="434"/>
      <c r="AK8" s="434"/>
      <c r="AL8" s="434"/>
      <c r="AM8" s="434"/>
      <c r="AN8" s="434"/>
      <c r="AO8" s="435"/>
      <c r="AP8" s="436"/>
      <c r="AQ8" s="437"/>
      <c r="AR8" s="437"/>
      <c r="AS8" s="437"/>
      <c r="AT8" s="438"/>
      <c r="AU8" s="438"/>
      <c r="AV8" s="437"/>
      <c r="AW8" s="438"/>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437"/>
      <c r="DN8" s="437"/>
      <c r="DO8" s="437"/>
      <c r="DP8" s="437"/>
      <c r="DQ8" s="437"/>
      <c r="DR8" s="437"/>
      <c r="DS8" s="437"/>
      <c r="DT8" s="437"/>
      <c r="DU8" s="437"/>
      <c r="DV8" s="437"/>
      <c r="DW8" s="437"/>
      <c r="DX8" s="437"/>
      <c r="DY8" s="437"/>
      <c r="DZ8" s="437"/>
      <c r="EA8" s="437"/>
      <c r="EB8" s="437"/>
      <c r="EC8" s="437"/>
      <c r="ED8" s="437"/>
      <c r="EE8" s="437"/>
      <c r="EF8" s="437"/>
      <c r="EG8" s="437"/>
      <c r="EH8" s="437"/>
      <c r="EI8" s="437"/>
      <c r="EJ8" s="437"/>
      <c r="EK8" s="437"/>
      <c r="EL8" s="437"/>
      <c r="EM8" s="437"/>
      <c r="EN8" s="437"/>
      <c r="EO8" s="437"/>
      <c r="EP8" s="437"/>
      <c r="EQ8" s="437"/>
      <c r="ER8" s="437"/>
      <c r="ES8" s="437"/>
      <c r="ET8" s="437"/>
      <c r="EU8" s="437"/>
      <c r="EV8" s="437"/>
      <c r="EW8" s="437"/>
      <c r="EX8" s="437"/>
      <c r="EY8" s="437"/>
      <c r="EZ8" s="437"/>
      <c r="FA8" s="437"/>
      <c r="FB8" s="437"/>
      <c r="FC8" s="437"/>
      <c r="FD8" s="437"/>
      <c r="FE8" s="437"/>
      <c r="FF8" s="437"/>
      <c r="FG8" s="437"/>
      <c r="FH8" s="437"/>
      <c r="FI8" s="437"/>
      <c r="FJ8" s="437"/>
      <c r="FK8" s="437"/>
      <c r="FL8" s="437"/>
      <c r="FM8" s="437"/>
      <c r="FN8" s="437"/>
      <c r="FO8" s="437"/>
      <c r="FP8" s="437"/>
      <c r="FQ8" s="437"/>
      <c r="FR8" s="437"/>
      <c r="FS8" s="437"/>
      <c r="FT8" s="437"/>
      <c r="FU8" s="437"/>
      <c r="FV8" s="437"/>
      <c r="FW8" s="437"/>
      <c r="FX8" s="437"/>
      <c r="FY8" s="437"/>
      <c r="FZ8" s="437"/>
      <c r="GA8" s="437"/>
      <c r="GB8" s="437"/>
      <c r="GC8" s="437"/>
      <c r="GD8" s="437"/>
      <c r="GE8" s="437"/>
      <c r="GF8" s="437"/>
      <c r="GG8" s="437"/>
      <c r="GH8" s="437"/>
      <c r="GI8" s="437"/>
      <c r="GJ8" s="437"/>
      <c r="GK8" s="437"/>
      <c r="GL8" s="437"/>
      <c r="GM8" s="437"/>
      <c r="GN8" s="437"/>
      <c r="GO8" s="437"/>
      <c r="GP8" s="437"/>
      <c r="GQ8" s="437"/>
      <c r="GR8" s="437"/>
      <c r="GS8" s="437"/>
      <c r="GT8" s="437"/>
      <c r="GU8" s="437"/>
      <c r="GV8" s="437"/>
      <c r="GW8" s="437"/>
      <c r="GX8" s="437"/>
      <c r="GY8" s="437"/>
      <c r="GZ8" s="437"/>
      <c r="HA8" s="437"/>
      <c r="HB8" s="437"/>
      <c r="HC8" s="437"/>
      <c r="HD8" s="437"/>
      <c r="HE8" s="437"/>
      <c r="HF8" s="437"/>
      <c r="HG8" s="437"/>
      <c r="HH8" s="437"/>
      <c r="HI8" s="437"/>
      <c r="HJ8" s="437"/>
      <c r="HK8" s="437"/>
      <c r="HL8" s="437"/>
      <c r="HM8" s="437"/>
      <c r="HN8" s="437"/>
      <c r="HO8" s="437"/>
      <c r="HP8" s="437"/>
      <c r="HQ8" s="437"/>
      <c r="HR8" s="437"/>
      <c r="HS8" s="437"/>
      <c r="HT8" s="437"/>
      <c r="HU8" s="437"/>
      <c r="HV8" s="437"/>
      <c r="HW8" s="437"/>
      <c r="HX8" s="437"/>
      <c r="HY8" s="437"/>
      <c r="HZ8" s="437"/>
      <c r="IA8" s="437"/>
      <c r="IB8" s="437"/>
      <c r="IC8" s="437"/>
      <c r="ID8" s="437"/>
      <c r="IE8" s="437"/>
      <c r="IF8" s="437"/>
      <c r="IG8" s="437"/>
      <c r="IH8" s="437"/>
      <c r="II8" s="437"/>
      <c r="IJ8" s="437"/>
      <c r="IK8" s="437"/>
      <c r="IL8" s="437"/>
      <c r="IM8" s="437"/>
      <c r="IN8" s="437"/>
      <c r="IO8" s="437"/>
      <c r="IP8" s="437"/>
      <c r="IQ8" s="437"/>
      <c r="IR8" s="437"/>
      <c r="IS8" s="437"/>
      <c r="IT8" s="437"/>
      <c r="IU8" s="437"/>
      <c r="IV8" s="437"/>
      <c r="IW8" s="437"/>
      <c r="IX8" s="437"/>
      <c r="IY8" s="437"/>
      <c r="IZ8" s="437"/>
      <c r="JA8" s="437"/>
      <c r="JB8" s="437"/>
      <c r="JC8" s="437"/>
      <c r="JD8" s="437"/>
      <c r="JE8" s="437"/>
      <c r="JF8" s="437"/>
      <c r="JG8" s="437"/>
      <c r="JH8" s="437"/>
      <c r="JI8" s="437"/>
      <c r="JJ8" s="437"/>
      <c r="JK8" s="437"/>
      <c r="JL8" s="437"/>
      <c r="JM8" s="437"/>
      <c r="JN8" s="437"/>
      <c r="JO8" s="437"/>
      <c r="JP8" s="437"/>
      <c r="JQ8" s="437"/>
      <c r="JR8" s="437"/>
      <c r="JS8" s="437"/>
      <c r="JT8" s="437"/>
      <c r="JU8" s="437"/>
      <c r="JV8" s="437"/>
      <c r="JW8" s="437"/>
      <c r="JX8" s="437"/>
      <c r="JY8" s="437"/>
      <c r="JZ8" s="437"/>
      <c r="KA8" s="437"/>
      <c r="KB8" s="437"/>
      <c r="KC8" s="437"/>
      <c r="KD8" s="437"/>
      <c r="KE8" s="437"/>
      <c r="KF8" s="437"/>
      <c r="KG8" s="437"/>
      <c r="KH8" s="437"/>
      <c r="KI8" s="437"/>
      <c r="KJ8" s="437"/>
      <c r="KK8" s="437"/>
      <c r="KL8" s="437"/>
      <c r="KM8" s="437"/>
      <c r="KN8" s="437"/>
      <c r="KO8" s="437"/>
      <c r="KP8" s="437"/>
      <c r="KQ8" s="437"/>
      <c r="KR8" s="437"/>
      <c r="KS8" s="437"/>
      <c r="KT8" s="437"/>
      <c r="KU8" s="437"/>
      <c r="KV8" s="437"/>
      <c r="KW8" s="437"/>
      <c r="KX8" s="437"/>
      <c r="KY8" s="437"/>
      <c r="KZ8" s="437"/>
      <c r="LA8" s="437"/>
      <c r="LB8" s="437"/>
      <c r="LC8" s="437"/>
      <c r="LD8" s="437"/>
      <c r="LE8" s="437"/>
      <c r="LF8" s="437"/>
      <c r="LG8" s="437"/>
      <c r="LH8" s="437"/>
      <c r="LI8" s="437"/>
      <c r="LJ8" s="437"/>
      <c r="LK8" s="437"/>
      <c r="LL8" s="437"/>
      <c r="LM8" s="437"/>
      <c r="LN8" s="437"/>
      <c r="LO8" s="437"/>
      <c r="LP8" s="437"/>
      <c r="LQ8" s="437"/>
      <c r="LR8" s="437"/>
      <c r="LS8" s="437"/>
      <c r="LT8" s="437"/>
      <c r="LU8" s="437"/>
      <c r="LV8" s="437"/>
      <c r="LW8" s="437"/>
      <c r="LX8" s="437"/>
      <c r="LY8" s="437"/>
      <c r="LZ8" s="437"/>
      <c r="MA8" s="437"/>
      <c r="MB8" s="437"/>
      <c r="MC8" s="437"/>
      <c r="MD8" s="437"/>
      <c r="ME8" s="437"/>
      <c r="MF8" s="437"/>
      <c r="MG8" s="437"/>
      <c r="MH8" s="437"/>
      <c r="MI8" s="437"/>
      <c r="MJ8" s="437"/>
      <c r="MK8" s="437"/>
      <c r="ML8" s="437"/>
      <c r="MM8" s="437"/>
      <c r="MN8" s="437"/>
      <c r="MO8" s="437"/>
      <c r="MP8" s="437"/>
      <c r="MQ8" s="437"/>
      <c r="MR8" s="437"/>
      <c r="MS8" s="437"/>
      <c r="MT8" s="437"/>
      <c r="MU8" s="437"/>
      <c r="MV8" s="437"/>
      <c r="MW8" s="437"/>
      <c r="MX8" s="437"/>
      <c r="MY8" s="437"/>
      <c r="MZ8" s="437"/>
      <c r="NA8" s="437"/>
      <c r="NB8" s="437"/>
      <c r="NC8" s="437"/>
      <c r="ND8" s="437"/>
      <c r="NE8" s="437"/>
      <c r="NF8" s="437"/>
      <c r="NG8" s="437"/>
      <c r="NH8" s="437"/>
      <c r="NI8" s="437"/>
      <c r="NJ8" s="437"/>
      <c r="NK8" s="437"/>
      <c r="NL8" s="437"/>
      <c r="NM8" s="437"/>
      <c r="NN8" s="437"/>
      <c r="NO8" s="437"/>
      <c r="NP8" s="437"/>
      <c r="NQ8" s="437"/>
      <c r="NR8" s="437"/>
      <c r="NS8" s="437"/>
      <c r="NT8" s="437"/>
      <c r="NU8" s="437"/>
      <c r="NV8" s="437"/>
      <c r="NW8" s="437"/>
      <c r="NX8" s="437"/>
      <c r="NY8" s="437"/>
      <c r="NZ8" s="437"/>
      <c r="OA8" s="437"/>
      <c r="OB8" s="437"/>
      <c r="OC8" s="437"/>
      <c r="OD8" s="437"/>
      <c r="OE8" s="437"/>
      <c r="OF8" s="437"/>
      <c r="OG8" s="437"/>
      <c r="OH8" s="437"/>
      <c r="OI8" s="437"/>
      <c r="OJ8" s="437"/>
      <c r="OK8" s="437"/>
      <c r="OL8" s="437"/>
      <c r="OM8" s="437"/>
      <c r="ON8" s="437"/>
      <c r="OO8" s="437"/>
      <c r="OP8" s="437"/>
      <c r="OQ8" s="437"/>
      <c r="OR8" s="437"/>
      <c r="OS8" s="437"/>
      <c r="OT8" s="437"/>
      <c r="OU8" s="437"/>
      <c r="OV8" s="437"/>
      <c r="OW8" s="437"/>
      <c r="OX8" s="437"/>
      <c r="OY8" s="437"/>
      <c r="OZ8" s="437"/>
      <c r="PA8" s="437"/>
      <c r="PB8" s="437"/>
      <c r="PC8" s="437"/>
      <c r="PD8" s="437"/>
      <c r="PE8" s="437"/>
      <c r="PF8" s="437"/>
      <c r="PG8" s="437"/>
      <c r="PH8" s="437"/>
      <c r="PI8" s="437"/>
      <c r="PJ8" s="437"/>
      <c r="PK8" s="437"/>
      <c r="PL8" s="437"/>
      <c r="PM8" s="437"/>
      <c r="PN8" s="437"/>
      <c r="PO8" s="437"/>
      <c r="PP8" s="437"/>
      <c r="PQ8" s="437"/>
      <c r="PR8" s="437"/>
      <c r="PS8" s="437"/>
      <c r="PT8" s="437"/>
      <c r="PU8" s="437"/>
      <c r="PV8" s="437"/>
      <c r="PW8" s="437"/>
      <c r="PX8" s="437"/>
      <c r="PY8" s="437"/>
      <c r="PZ8" s="437"/>
      <c r="QA8" s="437"/>
      <c r="QB8" s="437"/>
      <c r="QC8" s="437"/>
      <c r="QD8" s="437"/>
      <c r="QE8" s="437"/>
      <c r="QF8" s="437"/>
      <c r="QG8" s="437"/>
      <c r="QH8" s="437"/>
      <c r="QI8" s="437"/>
      <c r="QJ8" s="437"/>
      <c r="QK8" s="437"/>
      <c r="QL8" s="437"/>
      <c r="QM8" s="437"/>
      <c r="QN8" s="437"/>
      <c r="QO8" s="437"/>
      <c r="QP8" s="437"/>
      <c r="QQ8" s="437"/>
      <c r="QR8" s="437"/>
      <c r="QS8" s="437"/>
      <c r="QT8" s="437"/>
      <c r="QU8" s="437"/>
      <c r="QV8" s="437"/>
      <c r="QW8" s="437"/>
      <c r="QX8" s="437"/>
      <c r="QY8" s="437"/>
      <c r="QZ8" s="437"/>
      <c r="RA8" s="437"/>
      <c r="RB8" s="437"/>
      <c r="RC8" s="437"/>
      <c r="RD8" s="437"/>
      <c r="RE8" s="437"/>
      <c r="RF8" s="437"/>
      <c r="RG8" s="437"/>
      <c r="RH8" s="437"/>
      <c r="RI8" s="437"/>
      <c r="RJ8" s="437"/>
      <c r="RK8" s="437"/>
      <c r="RL8" s="437"/>
      <c r="RM8" s="437"/>
      <c r="RN8" s="437"/>
      <c r="RO8" s="437"/>
      <c r="RP8" s="437"/>
      <c r="RQ8" s="437"/>
      <c r="RR8" s="437"/>
      <c r="RS8" s="437"/>
      <c r="RT8" s="437"/>
      <c r="RU8" s="437"/>
      <c r="RV8" s="437"/>
      <c r="RW8" s="437"/>
      <c r="RX8" s="437"/>
      <c r="RY8" s="437"/>
      <c r="RZ8" s="437"/>
      <c r="SA8" s="437"/>
      <c r="SB8" s="437"/>
      <c r="SC8" s="437"/>
      <c r="SD8" s="437"/>
      <c r="SE8" s="437"/>
      <c r="SF8" s="437"/>
      <c r="SG8" s="437"/>
      <c r="SH8" s="437"/>
      <c r="SI8" s="437"/>
      <c r="SJ8" s="437"/>
      <c r="SK8" s="437"/>
      <c r="SL8" s="437"/>
      <c r="SM8" s="437"/>
      <c r="SN8" s="437"/>
      <c r="SO8" s="437"/>
      <c r="SP8" s="437"/>
      <c r="SQ8" s="437"/>
      <c r="SR8" s="437"/>
      <c r="SS8" s="437"/>
      <c r="ST8" s="437"/>
      <c r="SU8" s="437"/>
      <c r="SV8" s="437"/>
      <c r="SW8" s="437"/>
      <c r="SX8" s="437"/>
      <c r="SY8" s="437"/>
      <c r="SZ8" s="437"/>
      <c r="TA8" s="437"/>
      <c r="TB8" s="437"/>
      <c r="TC8" s="437"/>
      <c r="TD8" s="437"/>
      <c r="TE8" s="437"/>
      <c r="TF8" s="437"/>
      <c r="TG8" s="437"/>
      <c r="TH8" s="437"/>
      <c r="TI8" s="437"/>
      <c r="TJ8" s="437"/>
      <c r="TK8" s="437"/>
      <c r="TL8" s="437"/>
      <c r="TM8" s="437"/>
      <c r="TN8" s="437"/>
      <c r="TO8" s="437"/>
      <c r="TP8" s="437"/>
      <c r="TQ8" s="437"/>
      <c r="TR8" s="437"/>
      <c r="TS8" s="437"/>
      <c r="TT8" s="437"/>
      <c r="TU8" s="437"/>
      <c r="TV8" s="437"/>
      <c r="TW8" s="437"/>
      <c r="TX8" s="437"/>
      <c r="TY8" s="437"/>
      <c r="TZ8" s="437"/>
      <c r="UA8" s="437"/>
      <c r="UB8" s="437"/>
      <c r="UC8" s="437"/>
      <c r="UD8" s="437"/>
      <c r="UE8" s="437"/>
      <c r="UF8" s="437"/>
      <c r="UG8" s="437"/>
      <c r="UH8" s="437"/>
      <c r="UI8" s="437"/>
      <c r="UJ8" s="437"/>
      <c r="UK8" s="437"/>
      <c r="UL8" s="437"/>
      <c r="UM8" s="437"/>
      <c r="UN8" s="437"/>
      <c r="UO8" s="437"/>
      <c r="UP8" s="437"/>
      <c r="UQ8" s="437"/>
      <c r="UR8" s="437"/>
      <c r="US8" s="437"/>
      <c r="UT8" s="437"/>
      <c r="UU8" s="437"/>
      <c r="UV8" s="437"/>
      <c r="UW8" s="437"/>
      <c r="UX8" s="437"/>
      <c r="UY8" s="437"/>
      <c r="UZ8" s="437"/>
      <c r="VA8" s="437"/>
      <c r="VB8" s="437"/>
      <c r="VC8" s="437"/>
      <c r="VD8" s="437"/>
      <c r="VE8" s="437"/>
      <c r="VF8" s="437"/>
      <c r="VG8" s="437"/>
      <c r="VH8" s="437"/>
      <c r="VI8" s="437"/>
      <c r="VJ8" s="437"/>
      <c r="VK8" s="437"/>
      <c r="VL8" s="437"/>
      <c r="VM8" s="437"/>
      <c r="VN8" s="437"/>
      <c r="VO8" s="437"/>
      <c r="VP8" s="437"/>
      <c r="VQ8" s="437"/>
      <c r="VR8" s="437"/>
      <c r="VS8" s="437"/>
      <c r="VT8" s="437"/>
      <c r="VU8" s="437"/>
      <c r="VV8" s="437"/>
      <c r="VW8" s="437"/>
      <c r="VX8" s="437"/>
      <c r="VY8" s="437"/>
      <c r="VZ8" s="437"/>
      <c r="WA8" s="437"/>
      <c r="WB8" s="437"/>
      <c r="WC8" s="437"/>
      <c r="WD8" s="437"/>
      <c r="WE8" s="437"/>
      <c r="WF8" s="437"/>
      <c r="WG8" s="437"/>
      <c r="WH8" s="437"/>
      <c r="WI8" s="437"/>
      <c r="WJ8" s="437"/>
      <c r="WK8" s="437"/>
      <c r="WL8" s="437"/>
      <c r="WM8" s="437"/>
      <c r="WN8" s="437"/>
      <c r="WO8" s="437"/>
      <c r="WP8" s="437"/>
      <c r="WQ8" s="437"/>
      <c r="WR8" s="437"/>
      <c r="WS8" s="437"/>
      <c r="WT8" s="437"/>
      <c r="WU8" s="437"/>
      <c r="WV8" s="437"/>
      <c r="WW8" s="437"/>
      <c r="WX8" s="437"/>
      <c r="WY8" s="437"/>
      <c r="WZ8" s="437"/>
      <c r="XA8" s="437"/>
      <c r="XB8" s="437"/>
      <c r="XC8" s="437"/>
      <c r="XD8" s="437"/>
      <c r="XE8" s="437"/>
      <c r="XF8" s="437"/>
      <c r="XG8" s="437"/>
      <c r="XH8" s="437"/>
      <c r="XI8" s="437"/>
      <c r="XJ8" s="437"/>
      <c r="XK8" s="437"/>
      <c r="XL8" s="437"/>
      <c r="XM8" s="437"/>
      <c r="XN8" s="437"/>
      <c r="XO8" s="437"/>
      <c r="XP8" s="437"/>
      <c r="XQ8" s="437"/>
      <c r="XR8" s="437"/>
      <c r="XS8" s="437"/>
      <c r="XT8" s="437"/>
      <c r="XU8" s="437"/>
      <c r="XV8" s="437"/>
      <c r="XW8" s="437"/>
      <c r="XX8" s="437"/>
      <c r="XY8" s="437"/>
      <c r="XZ8" s="437"/>
      <c r="YA8" s="437"/>
      <c r="YB8" s="437"/>
      <c r="YC8" s="437"/>
      <c r="YD8" s="437"/>
      <c r="YE8" s="437"/>
      <c r="YF8" s="437"/>
      <c r="YG8" s="437"/>
      <c r="YH8" s="437"/>
      <c r="YI8" s="437"/>
      <c r="YJ8" s="437"/>
      <c r="YK8" s="437"/>
      <c r="YL8" s="437"/>
      <c r="YM8" s="437"/>
      <c r="YN8" s="437"/>
      <c r="YO8" s="437"/>
      <c r="YP8" s="437"/>
      <c r="YQ8" s="437"/>
      <c r="YR8" s="437"/>
      <c r="YS8" s="437"/>
      <c r="YT8" s="437"/>
      <c r="YU8" s="437"/>
      <c r="YV8" s="437"/>
      <c r="YW8" s="437"/>
      <c r="YX8" s="437"/>
      <c r="YY8" s="437"/>
      <c r="YZ8" s="437"/>
      <c r="ZA8" s="437"/>
      <c r="ZB8" s="437"/>
      <c r="ZC8" s="437"/>
      <c r="ZD8" s="437"/>
      <c r="ZE8" s="437"/>
      <c r="ZF8" s="437"/>
      <c r="ZG8" s="437"/>
      <c r="ZH8" s="437"/>
      <c r="ZI8" s="437"/>
      <c r="ZJ8" s="437"/>
      <c r="ZK8" s="437"/>
      <c r="ZL8" s="437"/>
      <c r="ZM8" s="437"/>
      <c r="ZN8" s="437"/>
      <c r="ZO8" s="437"/>
      <c r="ZP8" s="437"/>
      <c r="ZQ8" s="437"/>
      <c r="ZR8" s="437"/>
      <c r="ZS8" s="437"/>
      <c r="ZT8" s="437"/>
      <c r="ZU8" s="437"/>
      <c r="ZV8" s="437"/>
      <c r="ZW8" s="437"/>
      <c r="ZX8" s="437"/>
      <c r="ZY8" s="437"/>
      <c r="ZZ8" s="437"/>
      <c r="AAA8" s="437"/>
      <c r="AAB8" s="437"/>
      <c r="AAC8" s="437"/>
      <c r="AAD8" s="437"/>
      <c r="AAE8" s="437"/>
      <c r="AAF8" s="437"/>
      <c r="AAG8" s="437"/>
      <c r="AAH8" s="437"/>
      <c r="AAI8" s="437"/>
      <c r="AAJ8" s="437"/>
      <c r="AAK8" s="437"/>
      <c r="AAL8" s="437"/>
      <c r="AAM8" s="437"/>
      <c r="AAN8" s="437"/>
      <c r="AAO8" s="437"/>
      <c r="AAP8" s="437"/>
      <c r="AAQ8" s="437"/>
      <c r="AAR8" s="437"/>
      <c r="AAS8" s="437"/>
      <c r="AAT8" s="437"/>
      <c r="AAU8" s="437"/>
      <c r="AAV8" s="437"/>
      <c r="AAW8" s="437"/>
      <c r="AAX8" s="437"/>
      <c r="AAY8" s="437"/>
      <c r="AAZ8" s="437"/>
      <c r="ABA8" s="437"/>
      <c r="ABB8" s="437"/>
      <c r="ABC8" s="437"/>
      <c r="ABD8" s="437"/>
      <c r="ABE8" s="437"/>
      <c r="ABF8" s="437"/>
      <c r="ABG8" s="437"/>
      <c r="ABH8" s="437"/>
      <c r="ABI8" s="437"/>
      <c r="ABJ8" s="437"/>
      <c r="ABK8" s="437"/>
      <c r="ABL8" s="437"/>
      <c r="ABM8" s="437"/>
      <c r="ABN8" s="437"/>
      <c r="ABO8" s="437"/>
      <c r="ABP8" s="437"/>
      <c r="ABQ8" s="437"/>
      <c r="ABR8" s="437"/>
      <c r="ABS8" s="437"/>
      <c r="ABT8" s="437"/>
      <c r="ABU8" s="437"/>
      <c r="ABV8" s="437"/>
      <c r="ABW8" s="437"/>
      <c r="ABX8" s="437"/>
      <c r="ABY8" s="437"/>
      <c r="ABZ8" s="437"/>
      <c r="ACA8" s="437"/>
      <c r="ACB8" s="437"/>
      <c r="ACC8" s="437"/>
      <c r="ACD8" s="437"/>
      <c r="ACE8" s="437"/>
      <c r="ACF8" s="437"/>
      <c r="ACG8" s="437"/>
      <c r="ACH8" s="437"/>
      <c r="ACI8" s="437"/>
      <c r="ACJ8" s="437"/>
      <c r="ACK8" s="437"/>
      <c r="ACL8" s="437"/>
    </row>
    <row r="9" spans="1:766" s="441" customFormat="1" ht="48" customHeight="1">
      <c r="A9" s="440">
        <v>39</v>
      </c>
      <c r="B9" s="415" t="s">
        <v>227</v>
      </c>
      <c r="C9" s="416">
        <v>2016</v>
      </c>
      <c r="D9" s="416" t="s">
        <v>257</v>
      </c>
      <c r="E9" s="417" t="s">
        <v>95</v>
      </c>
      <c r="F9" s="418">
        <v>80000</v>
      </c>
      <c r="G9" s="419">
        <v>80000</v>
      </c>
      <c r="H9" s="418">
        <v>80000</v>
      </c>
      <c r="I9" s="420">
        <v>76221.429999999993</v>
      </c>
      <c r="J9" s="420">
        <f t="shared" si="0"/>
        <v>3778.570000000007</v>
      </c>
      <c r="K9" s="420">
        <v>0</v>
      </c>
      <c r="L9" s="420">
        <v>0</v>
      </c>
      <c r="M9" s="420">
        <v>0</v>
      </c>
      <c r="N9" s="423">
        <f t="shared" si="1"/>
        <v>0</v>
      </c>
      <c r="O9" s="420">
        <v>0</v>
      </c>
      <c r="P9" s="423">
        <f t="shared" si="2"/>
        <v>0</v>
      </c>
      <c r="Q9" s="423">
        <f t="shared" si="3"/>
        <v>76221.429999999993</v>
      </c>
      <c r="R9" s="423">
        <f t="shared" si="4"/>
        <v>3778.570000000007</v>
      </c>
      <c r="S9" s="420">
        <v>0</v>
      </c>
      <c r="T9" s="428" t="s">
        <v>126</v>
      </c>
      <c r="U9" s="420"/>
      <c r="V9" s="434"/>
      <c r="W9" s="434"/>
      <c r="X9" s="434"/>
      <c r="Y9" s="434"/>
      <c r="Z9" s="434"/>
      <c r="AA9" s="434"/>
      <c r="AB9" s="434"/>
      <c r="AC9" s="434"/>
      <c r="AD9" s="434"/>
      <c r="AE9" s="434"/>
      <c r="AF9" s="434"/>
      <c r="AG9" s="434"/>
      <c r="AH9" s="434"/>
      <c r="AI9" s="434"/>
      <c r="AJ9" s="434"/>
      <c r="AK9" s="434"/>
      <c r="AL9" s="434"/>
      <c r="AM9" s="434"/>
      <c r="AN9" s="434"/>
      <c r="AO9" s="435"/>
      <c r="AP9" s="436"/>
      <c r="AQ9" s="437"/>
      <c r="AR9" s="437"/>
      <c r="AS9" s="437"/>
      <c r="AT9" s="438"/>
      <c r="AU9" s="438"/>
      <c r="AV9" s="437"/>
      <c r="AW9" s="438"/>
      <c r="AX9" s="436"/>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7"/>
      <c r="DD9" s="437"/>
      <c r="DE9" s="437"/>
      <c r="DF9" s="437"/>
      <c r="DG9" s="437"/>
      <c r="DH9" s="437"/>
      <c r="DI9" s="437"/>
      <c r="DJ9" s="437"/>
      <c r="DK9" s="437"/>
      <c r="DL9" s="437"/>
      <c r="DM9" s="437"/>
      <c r="DN9" s="437"/>
      <c r="DO9" s="437"/>
      <c r="DP9" s="437"/>
      <c r="DQ9" s="437"/>
      <c r="DR9" s="437"/>
      <c r="DS9" s="437"/>
      <c r="DT9" s="437"/>
      <c r="DU9" s="437"/>
      <c r="DV9" s="437"/>
      <c r="DW9" s="437"/>
      <c r="DX9" s="437"/>
      <c r="DY9" s="437"/>
      <c r="DZ9" s="437"/>
      <c r="EA9" s="437"/>
      <c r="EB9" s="437"/>
      <c r="EC9" s="437"/>
      <c r="ED9" s="437"/>
      <c r="EE9" s="437"/>
      <c r="EF9" s="437"/>
      <c r="EG9" s="437"/>
      <c r="EH9" s="437"/>
      <c r="EI9" s="437"/>
      <c r="EJ9" s="437"/>
      <c r="EK9" s="437"/>
      <c r="EL9" s="437"/>
      <c r="EM9" s="437"/>
      <c r="EN9" s="437"/>
      <c r="EO9" s="437"/>
      <c r="EP9" s="437"/>
      <c r="EQ9" s="437"/>
      <c r="ER9" s="437"/>
      <c r="ES9" s="437"/>
      <c r="ET9" s="437"/>
      <c r="EU9" s="437"/>
      <c r="EV9" s="437"/>
      <c r="EW9" s="437"/>
      <c r="EX9" s="437"/>
      <c r="EY9" s="437"/>
      <c r="EZ9" s="437"/>
      <c r="FA9" s="437"/>
      <c r="FB9" s="437"/>
      <c r="FC9" s="437"/>
      <c r="FD9" s="437"/>
      <c r="FE9" s="437"/>
      <c r="FF9" s="437"/>
      <c r="FG9" s="437"/>
      <c r="FH9" s="437"/>
      <c r="FI9" s="437"/>
      <c r="FJ9" s="437"/>
      <c r="FK9" s="437"/>
      <c r="FL9" s="437"/>
      <c r="FM9" s="437"/>
      <c r="FN9" s="437"/>
      <c r="FO9" s="437"/>
      <c r="FP9" s="437"/>
      <c r="FQ9" s="437"/>
      <c r="FR9" s="437"/>
      <c r="FS9" s="437"/>
      <c r="FT9" s="437"/>
      <c r="FU9" s="437"/>
      <c r="FV9" s="437"/>
      <c r="FW9" s="437"/>
      <c r="FX9" s="437"/>
      <c r="FY9" s="437"/>
      <c r="FZ9" s="437"/>
      <c r="GA9" s="437"/>
      <c r="GB9" s="437"/>
      <c r="GC9" s="437"/>
      <c r="GD9" s="437"/>
      <c r="GE9" s="437"/>
      <c r="GF9" s="437"/>
      <c r="GG9" s="437"/>
      <c r="GH9" s="437"/>
      <c r="GI9" s="437"/>
      <c r="GJ9" s="437"/>
      <c r="GK9" s="437"/>
      <c r="GL9" s="437"/>
      <c r="GM9" s="437"/>
      <c r="GN9" s="437"/>
      <c r="GO9" s="437"/>
      <c r="GP9" s="437"/>
      <c r="GQ9" s="437"/>
      <c r="GR9" s="437"/>
      <c r="GS9" s="437"/>
      <c r="GT9" s="437"/>
      <c r="GU9" s="437"/>
      <c r="GV9" s="437"/>
      <c r="GW9" s="437"/>
      <c r="GX9" s="437"/>
      <c r="GY9" s="437"/>
      <c r="GZ9" s="437"/>
      <c r="HA9" s="437"/>
      <c r="HB9" s="437"/>
      <c r="HC9" s="437"/>
      <c r="HD9" s="437"/>
      <c r="HE9" s="437"/>
      <c r="HF9" s="437"/>
      <c r="HG9" s="437"/>
      <c r="HH9" s="437"/>
      <c r="HI9" s="437"/>
      <c r="HJ9" s="437"/>
      <c r="HK9" s="437"/>
      <c r="HL9" s="437"/>
      <c r="HM9" s="437"/>
      <c r="HN9" s="437"/>
      <c r="HO9" s="437"/>
      <c r="HP9" s="437"/>
      <c r="HQ9" s="437"/>
      <c r="HR9" s="437"/>
      <c r="HS9" s="437"/>
      <c r="HT9" s="437"/>
      <c r="HU9" s="437"/>
      <c r="HV9" s="437"/>
      <c r="HW9" s="437"/>
      <c r="HX9" s="437"/>
      <c r="HY9" s="437"/>
      <c r="HZ9" s="437"/>
      <c r="IA9" s="437"/>
      <c r="IB9" s="437"/>
      <c r="IC9" s="437"/>
      <c r="ID9" s="437"/>
      <c r="IE9" s="437"/>
      <c r="IF9" s="437"/>
      <c r="IG9" s="437"/>
      <c r="IH9" s="437"/>
      <c r="II9" s="437"/>
      <c r="IJ9" s="437"/>
      <c r="IK9" s="437"/>
      <c r="IL9" s="437"/>
      <c r="IM9" s="437"/>
      <c r="IN9" s="437"/>
      <c r="IO9" s="437"/>
      <c r="IP9" s="437"/>
      <c r="IQ9" s="437"/>
      <c r="IR9" s="437"/>
      <c r="IS9" s="437"/>
      <c r="IT9" s="437"/>
      <c r="IU9" s="437"/>
      <c r="IV9" s="437"/>
      <c r="IW9" s="437"/>
      <c r="IX9" s="437"/>
      <c r="IY9" s="437"/>
      <c r="IZ9" s="437"/>
      <c r="JA9" s="437"/>
      <c r="JB9" s="437"/>
      <c r="JC9" s="437"/>
      <c r="JD9" s="437"/>
      <c r="JE9" s="437"/>
      <c r="JF9" s="437"/>
      <c r="JG9" s="437"/>
      <c r="JH9" s="437"/>
      <c r="JI9" s="437"/>
      <c r="JJ9" s="437"/>
      <c r="JK9" s="437"/>
      <c r="JL9" s="437"/>
      <c r="JM9" s="437"/>
      <c r="JN9" s="437"/>
      <c r="JO9" s="437"/>
      <c r="JP9" s="437"/>
      <c r="JQ9" s="437"/>
      <c r="JR9" s="437"/>
      <c r="JS9" s="437"/>
      <c r="JT9" s="437"/>
      <c r="JU9" s="437"/>
      <c r="JV9" s="437"/>
      <c r="JW9" s="437"/>
      <c r="JX9" s="437"/>
      <c r="JY9" s="437"/>
      <c r="JZ9" s="437"/>
      <c r="KA9" s="437"/>
      <c r="KB9" s="437"/>
      <c r="KC9" s="437"/>
      <c r="KD9" s="437"/>
      <c r="KE9" s="437"/>
      <c r="KF9" s="437"/>
      <c r="KG9" s="437"/>
      <c r="KH9" s="437"/>
      <c r="KI9" s="437"/>
      <c r="KJ9" s="437"/>
      <c r="KK9" s="437"/>
      <c r="KL9" s="437"/>
      <c r="KM9" s="437"/>
      <c r="KN9" s="437"/>
      <c r="KO9" s="437"/>
      <c r="KP9" s="437"/>
      <c r="KQ9" s="437"/>
      <c r="KR9" s="437"/>
      <c r="KS9" s="437"/>
      <c r="KT9" s="437"/>
      <c r="KU9" s="437"/>
      <c r="KV9" s="437"/>
      <c r="KW9" s="437"/>
      <c r="KX9" s="437"/>
      <c r="KY9" s="437"/>
      <c r="KZ9" s="437"/>
      <c r="LA9" s="437"/>
      <c r="LB9" s="437"/>
      <c r="LC9" s="437"/>
      <c r="LD9" s="437"/>
      <c r="LE9" s="437"/>
      <c r="LF9" s="437"/>
      <c r="LG9" s="437"/>
      <c r="LH9" s="437"/>
      <c r="LI9" s="437"/>
      <c r="LJ9" s="437"/>
      <c r="LK9" s="437"/>
      <c r="LL9" s="437"/>
      <c r="LM9" s="437"/>
      <c r="LN9" s="437"/>
      <c r="LO9" s="437"/>
      <c r="LP9" s="437"/>
      <c r="LQ9" s="437"/>
      <c r="LR9" s="437"/>
      <c r="LS9" s="437"/>
      <c r="LT9" s="437"/>
      <c r="LU9" s="437"/>
      <c r="LV9" s="437"/>
      <c r="LW9" s="437"/>
      <c r="LX9" s="437"/>
      <c r="LY9" s="437"/>
      <c r="LZ9" s="437"/>
      <c r="MA9" s="437"/>
      <c r="MB9" s="437"/>
      <c r="MC9" s="437"/>
      <c r="MD9" s="437"/>
      <c r="ME9" s="437"/>
      <c r="MF9" s="437"/>
      <c r="MG9" s="437"/>
      <c r="MH9" s="437"/>
      <c r="MI9" s="437"/>
      <c r="MJ9" s="437"/>
      <c r="MK9" s="437"/>
      <c r="ML9" s="437"/>
      <c r="MM9" s="437"/>
      <c r="MN9" s="437"/>
      <c r="MO9" s="437"/>
      <c r="MP9" s="437"/>
      <c r="MQ9" s="437"/>
      <c r="MR9" s="437"/>
      <c r="MS9" s="437"/>
      <c r="MT9" s="437"/>
      <c r="MU9" s="437"/>
      <c r="MV9" s="437"/>
      <c r="MW9" s="437"/>
      <c r="MX9" s="437"/>
      <c r="MY9" s="437"/>
      <c r="MZ9" s="437"/>
      <c r="NA9" s="437"/>
      <c r="NB9" s="437"/>
      <c r="NC9" s="437"/>
      <c r="ND9" s="437"/>
      <c r="NE9" s="437"/>
      <c r="NF9" s="437"/>
      <c r="NG9" s="437"/>
      <c r="NH9" s="437"/>
      <c r="NI9" s="437"/>
      <c r="NJ9" s="437"/>
      <c r="NK9" s="437"/>
      <c r="NL9" s="437"/>
      <c r="NM9" s="437"/>
      <c r="NN9" s="437"/>
      <c r="NO9" s="437"/>
      <c r="NP9" s="437"/>
      <c r="NQ9" s="437"/>
      <c r="NR9" s="437"/>
      <c r="NS9" s="437"/>
      <c r="NT9" s="437"/>
      <c r="NU9" s="437"/>
      <c r="NV9" s="437"/>
      <c r="NW9" s="437"/>
      <c r="NX9" s="437"/>
      <c r="NY9" s="437"/>
      <c r="NZ9" s="437"/>
      <c r="OA9" s="437"/>
      <c r="OB9" s="437"/>
      <c r="OC9" s="437"/>
      <c r="OD9" s="437"/>
      <c r="OE9" s="437"/>
      <c r="OF9" s="437"/>
      <c r="OG9" s="437"/>
      <c r="OH9" s="437"/>
      <c r="OI9" s="437"/>
      <c r="OJ9" s="437"/>
      <c r="OK9" s="437"/>
      <c r="OL9" s="437"/>
      <c r="OM9" s="437"/>
      <c r="ON9" s="437"/>
      <c r="OO9" s="437"/>
      <c r="OP9" s="437"/>
      <c r="OQ9" s="437"/>
      <c r="OR9" s="437"/>
      <c r="OS9" s="437"/>
      <c r="OT9" s="437"/>
      <c r="OU9" s="437"/>
      <c r="OV9" s="437"/>
      <c r="OW9" s="437"/>
      <c r="OX9" s="437"/>
      <c r="OY9" s="437"/>
      <c r="OZ9" s="437"/>
      <c r="PA9" s="437"/>
      <c r="PB9" s="437"/>
      <c r="PC9" s="437"/>
      <c r="PD9" s="437"/>
      <c r="PE9" s="437"/>
      <c r="PF9" s="437"/>
      <c r="PG9" s="437"/>
      <c r="PH9" s="437"/>
      <c r="PI9" s="437"/>
      <c r="PJ9" s="437"/>
      <c r="PK9" s="437"/>
      <c r="PL9" s="437"/>
      <c r="PM9" s="437"/>
      <c r="PN9" s="437"/>
      <c r="PO9" s="437"/>
      <c r="PP9" s="437"/>
      <c r="PQ9" s="437"/>
      <c r="PR9" s="437"/>
      <c r="PS9" s="437"/>
      <c r="PT9" s="437"/>
      <c r="PU9" s="437"/>
      <c r="PV9" s="437"/>
      <c r="PW9" s="437"/>
      <c r="PX9" s="437"/>
      <c r="PY9" s="437"/>
      <c r="PZ9" s="437"/>
      <c r="QA9" s="437"/>
      <c r="QB9" s="437"/>
      <c r="QC9" s="437"/>
      <c r="QD9" s="437"/>
      <c r="QE9" s="437"/>
      <c r="QF9" s="437"/>
      <c r="QG9" s="437"/>
      <c r="QH9" s="437"/>
      <c r="QI9" s="437"/>
      <c r="QJ9" s="437"/>
      <c r="QK9" s="437"/>
      <c r="QL9" s="437"/>
      <c r="QM9" s="437"/>
      <c r="QN9" s="437"/>
      <c r="QO9" s="437"/>
      <c r="QP9" s="437"/>
      <c r="QQ9" s="437"/>
      <c r="QR9" s="437"/>
      <c r="QS9" s="437"/>
      <c r="QT9" s="437"/>
      <c r="QU9" s="437"/>
      <c r="QV9" s="437"/>
      <c r="QW9" s="437"/>
      <c r="QX9" s="437"/>
      <c r="QY9" s="437"/>
      <c r="QZ9" s="437"/>
      <c r="RA9" s="437"/>
      <c r="RB9" s="437"/>
      <c r="RC9" s="437"/>
      <c r="RD9" s="437"/>
      <c r="RE9" s="437"/>
      <c r="RF9" s="437"/>
      <c r="RG9" s="437"/>
      <c r="RH9" s="437"/>
      <c r="RI9" s="437"/>
      <c r="RJ9" s="437"/>
      <c r="RK9" s="437"/>
      <c r="RL9" s="437"/>
      <c r="RM9" s="437"/>
      <c r="RN9" s="437"/>
      <c r="RO9" s="437"/>
      <c r="RP9" s="437"/>
      <c r="RQ9" s="437"/>
      <c r="RR9" s="437"/>
      <c r="RS9" s="437"/>
      <c r="RT9" s="437"/>
      <c r="RU9" s="437"/>
      <c r="RV9" s="437"/>
      <c r="RW9" s="437"/>
      <c r="RX9" s="437"/>
      <c r="RY9" s="437"/>
      <c r="RZ9" s="437"/>
      <c r="SA9" s="437"/>
      <c r="SB9" s="437"/>
      <c r="SC9" s="437"/>
      <c r="SD9" s="437"/>
      <c r="SE9" s="437"/>
      <c r="SF9" s="437"/>
      <c r="SG9" s="437"/>
      <c r="SH9" s="437"/>
      <c r="SI9" s="437"/>
      <c r="SJ9" s="437"/>
      <c r="SK9" s="437"/>
      <c r="SL9" s="437"/>
      <c r="SM9" s="437"/>
      <c r="SN9" s="437"/>
      <c r="SO9" s="437"/>
      <c r="SP9" s="437"/>
      <c r="SQ9" s="437"/>
      <c r="SR9" s="437"/>
      <c r="SS9" s="437"/>
      <c r="ST9" s="437"/>
      <c r="SU9" s="437"/>
      <c r="SV9" s="437"/>
      <c r="SW9" s="437"/>
      <c r="SX9" s="437"/>
      <c r="SY9" s="437"/>
      <c r="SZ9" s="437"/>
      <c r="TA9" s="437"/>
      <c r="TB9" s="437"/>
      <c r="TC9" s="437"/>
      <c r="TD9" s="437"/>
      <c r="TE9" s="437"/>
      <c r="TF9" s="437"/>
      <c r="TG9" s="437"/>
      <c r="TH9" s="437"/>
      <c r="TI9" s="437"/>
      <c r="TJ9" s="437"/>
      <c r="TK9" s="437"/>
      <c r="TL9" s="437"/>
      <c r="TM9" s="437"/>
      <c r="TN9" s="437"/>
      <c r="TO9" s="437"/>
      <c r="TP9" s="437"/>
      <c r="TQ9" s="437"/>
      <c r="TR9" s="437"/>
      <c r="TS9" s="437"/>
      <c r="TT9" s="437"/>
      <c r="TU9" s="437"/>
      <c r="TV9" s="437"/>
      <c r="TW9" s="437"/>
      <c r="TX9" s="437"/>
      <c r="TY9" s="437"/>
      <c r="TZ9" s="437"/>
      <c r="UA9" s="437"/>
      <c r="UB9" s="437"/>
      <c r="UC9" s="437"/>
      <c r="UD9" s="437"/>
      <c r="UE9" s="437"/>
      <c r="UF9" s="437"/>
      <c r="UG9" s="437"/>
      <c r="UH9" s="437"/>
      <c r="UI9" s="437"/>
      <c r="UJ9" s="437"/>
      <c r="UK9" s="437"/>
      <c r="UL9" s="437"/>
      <c r="UM9" s="437"/>
      <c r="UN9" s="437"/>
      <c r="UO9" s="437"/>
      <c r="UP9" s="437"/>
      <c r="UQ9" s="437"/>
      <c r="UR9" s="437"/>
      <c r="US9" s="437"/>
      <c r="UT9" s="437"/>
      <c r="UU9" s="437"/>
      <c r="UV9" s="437"/>
      <c r="UW9" s="437"/>
      <c r="UX9" s="437"/>
      <c r="UY9" s="437"/>
      <c r="UZ9" s="437"/>
      <c r="VA9" s="437"/>
      <c r="VB9" s="437"/>
      <c r="VC9" s="437"/>
      <c r="VD9" s="437"/>
      <c r="VE9" s="437"/>
      <c r="VF9" s="437"/>
      <c r="VG9" s="437"/>
      <c r="VH9" s="437"/>
      <c r="VI9" s="437"/>
      <c r="VJ9" s="437"/>
      <c r="VK9" s="437"/>
      <c r="VL9" s="437"/>
      <c r="VM9" s="437"/>
      <c r="VN9" s="437"/>
      <c r="VO9" s="437"/>
      <c r="VP9" s="437"/>
      <c r="VQ9" s="437"/>
      <c r="VR9" s="437"/>
      <c r="VS9" s="437"/>
      <c r="VT9" s="437"/>
      <c r="VU9" s="437"/>
      <c r="VV9" s="437"/>
      <c r="VW9" s="437"/>
      <c r="VX9" s="437"/>
      <c r="VY9" s="437"/>
      <c r="VZ9" s="437"/>
      <c r="WA9" s="437"/>
      <c r="WB9" s="437"/>
      <c r="WC9" s="437"/>
      <c r="WD9" s="437"/>
      <c r="WE9" s="437"/>
      <c r="WF9" s="437"/>
      <c r="WG9" s="437"/>
      <c r="WH9" s="437"/>
      <c r="WI9" s="437"/>
      <c r="WJ9" s="437"/>
      <c r="WK9" s="437"/>
      <c r="WL9" s="437"/>
      <c r="WM9" s="437"/>
      <c r="WN9" s="437"/>
      <c r="WO9" s="437"/>
      <c r="WP9" s="437"/>
      <c r="WQ9" s="437"/>
      <c r="WR9" s="437"/>
      <c r="WS9" s="437"/>
      <c r="WT9" s="437"/>
      <c r="WU9" s="437"/>
      <c r="WV9" s="437"/>
      <c r="WW9" s="437"/>
      <c r="WX9" s="437"/>
      <c r="WY9" s="437"/>
      <c r="WZ9" s="437"/>
      <c r="XA9" s="437"/>
      <c r="XB9" s="437"/>
      <c r="XC9" s="437"/>
      <c r="XD9" s="437"/>
      <c r="XE9" s="437"/>
      <c r="XF9" s="437"/>
      <c r="XG9" s="437"/>
      <c r="XH9" s="437"/>
      <c r="XI9" s="437"/>
      <c r="XJ9" s="437"/>
      <c r="XK9" s="437"/>
      <c r="XL9" s="437"/>
      <c r="XM9" s="437"/>
      <c r="XN9" s="437"/>
      <c r="XO9" s="437"/>
      <c r="XP9" s="437"/>
      <c r="XQ9" s="437"/>
      <c r="XR9" s="437"/>
      <c r="XS9" s="437"/>
      <c r="XT9" s="437"/>
      <c r="XU9" s="437"/>
      <c r="XV9" s="437"/>
      <c r="XW9" s="437"/>
      <c r="XX9" s="437"/>
      <c r="XY9" s="437"/>
      <c r="XZ9" s="437"/>
      <c r="YA9" s="437"/>
      <c r="YB9" s="437"/>
      <c r="YC9" s="437"/>
      <c r="YD9" s="437"/>
      <c r="YE9" s="437"/>
      <c r="YF9" s="437"/>
      <c r="YG9" s="437"/>
      <c r="YH9" s="437"/>
      <c r="YI9" s="437"/>
      <c r="YJ9" s="437"/>
      <c r="YK9" s="437"/>
      <c r="YL9" s="437"/>
      <c r="YM9" s="437"/>
      <c r="YN9" s="437"/>
      <c r="YO9" s="437"/>
      <c r="YP9" s="437"/>
      <c r="YQ9" s="437"/>
      <c r="YR9" s="437"/>
      <c r="YS9" s="437"/>
      <c r="YT9" s="437"/>
      <c r="YU9" s="437"/>
      <c r="YV9" s="437"/>
      <c r="YW9" s="437"/>
      <c r="YX9" s="437"/>
      <c r="YY9" s="437"/>
      <c r="YZ9" s="437"/>
      <c r="ZA9" s="437"/>
      <c r="ZB9" s="437"/>
      <c r="ZC9" s="437"/>
      <c r="ZD9" s="437"/>
      <c r="ZE9" s="437"/>
      <c r="ZF9" s="437"/>
      <c r="ZG9" s="437"/>
      <c r="ZH9" s="437"/>
      <c r="ZI9" s="437"/>
      <c r="ZJ9" s="437"/>
      <c r="ZK9" s="437"/>
      <c r="ZL9" s="437"/>
      <c r="ZM9" s="437"/>
      <c r="ZN9" s="437"/>
      <c r="ZO9" s="437"/>
      <c r="ZP9" s="437"/>
      <c r="ZQ9" s="437"/>
      <c r="ZR9" s="437"/>
      <c r="ZS9" s="437"/>
      <c r="ZT9" s="437"/>
      <c r="ZU9" s="437"/>
      <c r="ZV9" s="437"/>
      <c r="ZW9" s="437"/>
      <c r="ZX9" s="437"/>
      <c r="ZY9" s="437"/>
      <c r="ZZ9" s="437"/>
      <c r="AAA9" s="437"/>
      <c r="AAB9" s="437"/>
      <c r="AAC9" s="437"/>
      <c r="AAD9" s="437"/>
      <c r="AAE9" s="442"/>
      <c r="AAF9" s="442"/>
      <c r="AAG9" s="442"/>
      <c r="AAH9" s="442"/>
      <c r="AAI9" s="442"/>
      <c r="AAJ9" s="442"/>
      <c r="AAK9" s="442"/>
      <c r="AAL9" s="442"/>
      <c r="AAM9" s="442"/>
      <c r="AAN9" s="442"/>
      <c r="AAO9" s="442"/>
      <c r="AAP9" s="442"/>
      <c r="AAQ9" s="442"/>
      <c r="AAR9" s="442"/>
      <c r="AAS9" s="442"/>
      <c r="AAT9" s="442"/>
      <c r="AAU9" s="442"/>
      <c r="AAV9" s="442"/>
      <c r="AAW9" s="442"/>
      <c r="AAX9" s="442"/>
      <c r="AAY9" s="442"/>
      <c r="AAZ9" s="442"/>
      <c r="ABA9" s="442"/>
      <c r="ABB9" s="442"/>
      <c r="ABC9" s="442"/>
      <c r="ABD9" s="442"/>
      <c r="ABE9" s="442"/>
      <c r="ABF9" s="442"/>
      <c r="ABG9" s="442"/>
      <c r="ABH9" s="442"/>
      <c r="ABI9" s="442"/>
      <c r="ABJ9" s="442"/>
      <c r="ABK9" s="442"/>
      <c r="ABL9" s="442"/>
      <c r="ABM9" s="442"/>
      <c r="ABN9" s="442"/>
      <c r="ABO9" s="442"/>
      <c r="ABP9" s="442"/>
      <c r="ABQ9" s="442"/>
      <c r="ABR9" s="442"/>
      <c r="ABS9" s="442"/>
      <c r="ABT9" s="442"/>
      <c r="ABU9" s="442"/>
      <c r="ABV9" s="442"/>
      <c r="ABW9" s="442"/>
      <c r="ABX9" s="442"/>
      <c r="ABY9" s="442"/>
      <c r="ABZ9" s="442"/>
      <c r="ACA9" s="442"/>
      <c r="ACB9" s="442"/>
      <c r="ACC9" s="442"/>
      <c r="ACD9" s="442"/>
      <c r="ACE9" s="442"/>
      <c r="ACF9" s="442"/>
      <c r="ACG9" s="442"/>
      <c r="ACH9" s="442"/>
      <c r="ACI9" s="442"/>
      <c r="ACJ9" s="442"/>
      <c r="ACK9" s="442"/>
      <c r="ACL9" s="442"/>
    </row>
    <row r="10" spans="1:766" s="441" customFormat="1" ht="72.75" customHeight="1">
      <c r="A10" s="440">
        <v>40</v>
      </c>
      <c r="B10" s="415" t="s">
        <v>265</v>
      </c>
      <c r="C10" s="416">
        <v>2016</v>
      </c>
      <c r="D10" s="416"/>
      <c r="E10" s="417" t="s">
        <v>101</v>
      </c>
      <c r="F10" s="418">
        <v>40000</v>
      </c>
      <c r="G10" s="419">
        <v>0</v>
      </c>
      <c r="H10" s="418">
        <v>0</v>
      </c>
      <c r="I10" s="420">
        <v>0</v>
      </c>
      <c r="J10" s="420">
        <f t="shared" si="0"/>
        <v>0</v>
      </c>
      <c r="K10" s="420">
        <v>0</v>
      </c>
      <c r="L10" s="420">
        <v>0</v>
      </c>
      <c r="M10" s="420">
        <v>0</v>
      </c>
      <c r="N10" s="420">
        <f t="shared" si="1"/>
        <v>0</v>
      </c>
      <c r="O10" s="420">
        <v>0</v>
      </c>
      <c r="P10" s="420">
        <f t="shared" si="2"/>
        <v>0</v>
      </c>
      <c r="Q10" s="423">
        <f t="shared" si="3"/>
        <v>0</v>
      </c>
      <c r="R10" s="420">
        <f t="shared" si="4"/>
        <v>0</v>
      </c>
      <c r="S10" s="420">
        <f t="shared" ref="S10:S11" si="6">H10-R10</f>
        <v>0</v>
      </c>
      <c r="T10" s="421" t="s">
        <v>318</v>
      </c>
      <c r="U10" s="420"/>
      <c r="V10" s="434"/>
      <c r="W10" s="434"/>
      <c r="X10" s="434"/>
      <c r="Y10" s="434"/>
      <c r="Z10" s="434"/>
      <c r="AA10" s="434"/>
      <c r="AB10" s="434"/>
      <c r="AC10" s="434"/>
      <c r="AD10" s="434"/>
      <c r="AE10" s="434"/>
      <c r="AF10" s="434"/>
      <c r="AG10" s="434"/>
      <c r="AH10" s="434"/>
      <c r="AI10" s="434"/>
      <c r="AJ10" s="434"/>
      <c r="AK10" s="434"/>
      <c r="AL10" s="434"/>
      <c r="AM10" s="434"/>
      <c r="AN10" s="434"/>
      <c r="AO10" s="435"/>
      <c r="AP10" s="436"/>
      <c r="AQ10" s="437"/>
      <c r="AR10" s="437"/>
      <c r="AS10" s="437"/>
      <c r="AT10" s="438"/>
      <c r="AU10" s="438"/>
      <c r="AV10" s="437"/>
      <c r="AW10" s="438"/>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37"/>
      <c r="CZ10" s="437"/>
      <c r="DA10" s="437"/>
      <c r="DB10" s="437"/>
      <c r="DC10" s="437"/>
      <c r="DD10" s="437"/>
      <c r="DE10" s="437"/>
      <c r="DF10" s="437"/>
      <c r="DG10" s="437"/>
      <c r="DH10" s="437"/>
      <c r="DI10" s="437"/>
      <c r="DJ10" s="437"/>
      <c r="DK10" s="437"/>
      <c r="DL10" s="437"/>
      <c r="DM10" s="437"/>
      <c r="DN10" s="437"/>
      <c r="DO10" s="437"/>
      <c r="DP10" s="437"/>
      <c r="DQ10" s="437"/>
      <c r="DR10" s="437"/>
      <c r="DS10" s="437"/>
      <c r="DT10" s="437"/>
      <c r="DU10" s="437"/>
      <c r="DV10" s="437"/>
      <c r="DW10" s="437"/>
      <c r="DX10" s="437"/>
      <c r="DY10" s="437"/>
      <c r="DZ10" s="437"/>
      <c r="EA10" s="437"/>
      <c r="EB10" s="437"/>
      <c r="EC10" s="437"/>
      <c r="ED10" s="437"/>
      <c r="EE10" s="437"/>
      <c r="EF10" s="437"/>
      <c r="EG10" s="437"/>
      <c r="EH10" s="437"/>
      <c r="EI10" s="437"/>
      <c r="EJ10" s="437"/>
      <c r="EK10" s="437"/>
      <c r="EL10" s="437"/>
      <c r="EM10" s="437"/>
      <c r="EN10" s="437"/>
      <c r="EO10" s="437"/>
      <c r="EP10" s="437"/>
      <c r="EQ10" s="437"/>
      <c r="ER10" s="437"/>
      <c r="ES10" s="437"/>
      <c r="ET10" s="437"/>
      <c r="EU10" s="437"/>
      <c r="EV10" s="437"/>
      <c r="EW10" s="437"/>
      <c r="EX10" s="437"/>
      <c r="EY10" s="437"/>
      <c r="EZ10" s="437"/>
      <c r="FA10" s="437"/>
      <c r="FB10" s="437"/>
      <c r="FC10" s="437"/>
      <c r="FD10" s="437"/>
      <c r="FE10" s="437"/>
      <c r="FF10" s="437"/>
      <c r="FG10" s="437"/>
      <c r="FH10" s="437"/>
      <c r="FI10" s="437"/>
      <c r="FJ10" s="437"/>
      <c r="FK10" s="437"/>
      <c r="FL10" s="437"/>
      <c r="FM10" s="437"/>
      <c r="FN10" s="437"/>
      <c r="FO10" s="437"/>
      <c r="FP10" s="437"/>
      <c r="FQ10" s="437"/>
      <c r="FR10" s="437"/>
      <c r="FS10" s="437"/>
      <c r="FT10" s="437"/>
      <c r="FU10" s="437"/>
      <c r="FV10" s="437"/>
      <c r="FW10" s="437"/>
      <c r="FX10" s="437"/>
      <c r="FY10" s="437"/>
      <c r="FZ10" s="437"/>
      <c r="GA10" s="437"/>
      <c r="GB10" s="437"/>
      <c r="GC10" s="437"/>
      <c r="GD10" s="437"/>
      <c r="GE10" s="437"/>
      <c r="GF10" s="437"/>
      <c r="GG10" s="437"/>
      <c r="GH10" s="437"/>
      <c r="GI10" s="437"/>
      <c r="GJ10" s="437"/>
      <c r="GK10" s="437"/>
      <c r="GL10" s="437"/>
      <c r="GM10" s="437"/>
      <c r="GN10" s="437"/>
      <c r="GO10" s="437"/>
      <c r="GP10" s="437"/>
      <c r="GQ10" s="437"/>
      <c r="GR10" s="437"/>
      <c r="GS10" s="437"/>
      <c r="GT10" s="437"/>
      <c r="GU10" s="437"/>
      <c r="GV10" s="437"/>
      <c r="GW10" s="437"/>
      <c r="GX10" s="437"/>
      <c r="GY10" s="437"/>
      <c r="GZ10" s="437"/>
      <c r="HA10" s="437"/>
      <c r="HB10" s="437"/>
      <c r="HC10" s="437"/>
      <c r="HD10" s="437"/>
      <c r="HE10" s="437"/>
      <c r="HF10" s="437"/>
      <c r="HG10" s="437"/>
      <c r="HH10" s="437"/>
      <c r="HI10" s="437"/>
      <c r="HJ10" s="437"/>
      <c r="HK10" s="437"/>
      <c r="HL10" s="437"/>
      <c r="HM10" s="437"/>
      <c r="HN10" s="437"/>
      <c r="HO10" s="437"/>
      <c r="HP10" s="437"/>
      <c r="HQ10" s="437"/>
      <c r="HR10" s="437"/>
      <c r="HS10" s="437"/>
      <c r="HT10" s="437"/>
      <c r="HU10" s="437"/>
      <c r="HV10" s="437"/>
      <c r="HW10" s="437"/>
      <c r="HX10" s="437"/>
      <c r="HY10" s="437"/>
      <c r="HZ10" s="437"/>
      <c r="IA10" s="437"/>
      <c r="IB10" s="437"/>
      <c r="IC10" s="437"/>
      <c r="ID10" s="437"/>
      <c r="IE10" s="437"/>
      <c r="IF10" s="437"/>
      <c r="IG10" s="437"/>
      <c r="IH10" s="437"/>
      <c r="II10" s="437"/>
      <c r="IJ10" s="437"/>
      <c r="IK10" s="437"/>
      <c r="IL10" s="437"/>
      <c r="IM10" s="437"/>
      <c r="IN10" s="437"/>
      <c r="IO10" s="437"/>
      <c r="IP10" s="437"/>
      <c r="IQ10" s="437"/>
      <c r="IR10" s="437"/>
      <c r="IS10" s="437"/>
      <c r="IT10" s="437"/>
      <c r="IU10" s="437"/>
      <c r="IV10" s="437"/>
      <c r="IW10" s="437"/>
      <c r="IX10" s="437"/>
      <c r="IY10" s="437"/>
      <c r="IZ10" s="437"/>
      <c r="JA10" s="437"/>
      <c r="JB10" s="437"/>
      <c r="JC10" s="437"/>
      <c r="JD10" s="437"/>
      <c r="JE10" s="437"/>
      <c r="JF10" s="437"/>
      <c r="JG10" s="437"/>
      <c r="JH10" s="437"/>
      <c r="JI10" s="437"/>
      <c r="JJ10" s="437"/>
      <c r="JK10" s="437"/>
      <c r="JL10" s="437"/>
      <c r="JM10" s="437"/>
      <c r="JN10" s="437"/>
      <c r="JO10" s="437"/>
      <c r="JP10" s="437"/>
      <c r="JQ10" s="437"/>
      <c r="JR10" s="437"/>
      <c r="JS10" s="437"/>
      <c r="JT10" s="437"/>
      <c r="JU10" s="437"/>
      <c r="JV10" s="437"/>
      <c r="JW10" s="437"/>
      <c r="JX10" s="437"/>
      <c r="JY10" s="437"/>
      <c r="JZ10" s="437"/>
      <c r="KA10" s="437"/>
      <c r="KB10" s="437"/>
      <c r="KC10" s="437"/>
      <c r="KD10" s="437"/>
      <c r="KE10" s="437"/>
      <c r="KF10" s="437"/>
      <c r="KG10" s="437"/>
      <c r="KH10" s="437"/>
      <c r="KI10" s="437"/>
      <c r="KJ10" s="437"/>
      <c r="KK10" s="437"/>
      <c r="KL10" s="437"/>
      <c r="KM10" s="437"/>
      <c r="KN10" s="437"/>
      <c r="KO10" s="437"/>
      <c r="KP10" s="437"/>
      <c r="KQ10" s="437"/>
      <c r="KR10" s="437"/>
      <c r="KS10" s="437"/>
      <c r="KT10" s="437"/>
      <c r="KU10" s="437"/>
      <c r="KV10" s="437"/>
      <c r="KW10" s="437"/>
      <c r="KX10" s="437"/>
      <c r="KY10" s="437"/>
      <c r="KZ10" s="437"/>
      <c r="LA10" s="437"/>
      <c r="LB10" s="437"/>
      <c r="LC10" s="437"/>
      <c r="LD10" s="437"/>
      <c r="LE10" s="437"/>
      <c r="LF10" s="437"/>
      <c r="LG10" s="437"/>
      <c r="LH10" s="437"/>
      <c r="LI10" s="437"/>
      <c r="LJ10" s="437"/>
      <c r="LK10" s="437"/>
      <c r="LL10" s="437"/>
      <c r="LM10" s="437"/>
      <c r="LN10" s="437"/>
      <c r="LO10" s="437"/>
      <c r="LP10" s="437"/>
      <c r="LQ10" s="437"/>
      <c r="LR10" s="437"/>
      <c r="LS10" s="437"/>
      <c r="LT10" s="437"/>
      <c r="LU10" s="437"/>
      <c r="LV10" s="437"/>
      <c r="LW10" s="437"/>
      <c r="LX10" s="437"/>
      <c r="LY10" s="437"/>
      <c r="LZ10" s="437"/>
      <c r="MA10" s="437"/>
      <c r="MB10" s="437"/>
      <c r="MC10" s="437"/>
      <c r="MD10" s="437"/>
      <c r="ME10" s="437"/>
      <c r="MF10" s="437"/>
      <c r="MG10" s="437"/>
      <c r="MH10" s="437"/>
      <c r="MI10" s="437"/>
      <c r="MJ10" s="437"/>
      <c r="MK10" s="437"/>
      <c r="ML10" s="437"/>
      <c r="MM10" s="437"/>
      <c r="MN10" s="437"/>
      <c r="MO10" s="437"/>
      <c r="MP10" s="437"/>
      <c r="MQ10" s="437"/>
      <c r="MR10" s="437"/>
      <c r="MS10" s="437"/>
      <c r="MT10" s="437"/>
      <c r="MU10" s="437"/>
      <c r="MV10" s="437"/>
      <c r="MW10" s="437"/>
      <c r="MX10" s="437"/>
      <c r="MY10" s="437"/>
      <c r="MZ10" s="437"/>
      <c r="NA10" s="437"/>
      <c r="NB10" s="437"/>
      <c r="NC10" s="437"/>
      <c r="ND10" s="437"/>
      <c r="NE10" s="437"/>
      <c r="NF10" s="437"/>
      <c r="NG10" s="437"/>
      <c r="NH10" s="437"/>
      <c r="NI10" s="437"/>
      <c r="NJ10" s="437"/>
      <c r="NK10" s="437"/>
      <c r="NL10" s="437"/>
      <c r="NM10" s="437"/>
      <c r="NN10" s="437"/>
      <c r="NO10" s="437"/>
      <c r="NP10" s="437"/>
      <c r="NQ10" s="437"/>
      <c r="NR10" s="437"/>
      <c r="NS10" s="437"/>
      <c r="NT10" s="437"/>
      <c r="NU10" s="437"/>
      <c r="NV10" s="437"/>
      <c r="NW10" s="437"/>
      <c r="NX10" s="437"/>
      <c r="NY10" s="437"/>
      <c r="NZ10" s="437"/>
      <c r="OA10" s="437"/>
      <c r="OB10" s="437"/>
      <c r="OC10" s="437"/>
      <c r="OD10" s="437"/>
      <c r="OE10" s="437"/>
      <c r="OF10" s="437"/>
      <c r="OG10" s="437"/>
      <c r="OH10" s="437"/>
      <c r="OI10" s="437"/>
      <c r="OJ10" s="437"/>
      <c r="OK10" s="437"/>
      <c r="OL10" s="437"/>
      <c r="OM10" s="437"/>
      <c r="ON10" s="437"/>
      <c r="OO10" s="437"/>
      <c r="OP10" s="437"/>
      <c r="OQ10" s="437"/>
      <c r="OR10" s="437"/>
      <c r="OS10" s="437"/>
      <c r="OT10" s="437"/>
      <c r="OU10" s="437"/>
      <c r="OV10" s="437"/>
      <c r="OW10" s="437"/>
      <c r="OX10" s="437"/>
      <c r="OY10" s="437"/>
      <c r="OZ10" s="437"/>
      <c r="PA10" s="437"/>
      <c r="PB10" s="437"/>
      <c r="PC10" s="437"/>
      <c r="PD10" s="437"/>
      <c r="PE10" s="437"/>
      <c r="PF10" s="437"/>
      <c r="PG10" s="437"/>
      <c r="PH10" s="437"/>
      <c r="PI10" s="437"/>
      <c r="PJ10" s="437"/>
      <c r="PK10" s="437"/>
      <c r="PL10" s="437"/>
      <c r="PM10" s="437"/>
      <c r="PN10" s="437"/>
      <c r="PO10" s="437"/>
      <c r="PP10" s="437"/>
      <c r="PQ10" s="437"/>
      <c r="PR10" s="437"/>
      <c r="PS10" s="437"/>
      <c r="PT10" s="437"/>
      <c r="PU10" s="437"/>
      <c r="PV10" s="437"/>
      <c r="PW10" s="437"/>
      <c r="PX10" s="437"/>
      <c r="PY10" s="437"/>
      <c r="PZ10" s="437"/>
      <c r="QA10" s="437"/>
      <c r="QB10" s="437"/>
      <c r="QC10" s="437"/>
      <c r="QD10" s="437"/>
      <c r="QE10" s="437"/>
      <c r="QF10" s="437"/>
      <c r="QG10" s="437"/>
      <c r="QH10" s="437"/>
      <c r="QI10" s="437"/>
      <c r="QJ10" s="437"/>
      <c r="QK10" s="437"/>
      <c r="QL10" s="437"/>
      <c r="QM10" s="437"/>
      <c r="QN10" s="437"/>
      <c r="QO10" s="437"/>
      <c r="QP10" s="437"/>
      <c r="QQ10" s="437"/>
      <c r="QR10" s="437"/>
      <c r="QS10" s="437"/>
      <c r="QT10" s="437"/>
      <c r="QU10" s="437"/>
      <c r="QV10" s="437"/>
      <c r="QW10" s="437"/>
      <c r="QX10" s="437"/>
      <c r="QY10" s="437"/>
      <c r="QZ10" s="437"/>
      <c r="RA10" s="437"/>
      <c r="RB10" s="437"/>
      <c r="RC10" s="437"/>
      <c r="RD10" s="437"/>
      <c r="RE10" s="437"/>
      <c r="RF10" s="437"/>
      <c r="RG10" s="437"/>
      <c r="RH10" s="437"/>
      <c r="RI10" s="437"/>
      <c r="RJ10" s="437"/>
      <c r="RK10" s="437"/>
      <c r="RL10" s="437"/>
      <c r="RM10" s="437"/>
      <c r="RN10" s="437"/>
      <c r="RO10" s="437"/>
      <c r="RP10" s="437"/>
      <c r="RQ10" s="437"/>
      <c r="RR10" s="437"/>
      <c r="RS10" s="437"/>
      <c r="RT10" s="437"/>
      <c r="RU10" s="437"/>
      <c r="RV10" s="437"/>
      <c r="RW10" s="437"/>
      <c r="RX10" s="437"/>
      <c r="RY10" s="437"/>
      <c r="RZ10" s="437"/>
      <c r="SA10" s="437"/>
      <c r="SB10" s="437"/>
      <c r="SC10" s="437"/>
      <c r="SD10" s="437"/>
      <c r="SE10" s="437"/>
      <c r="SF10" s="437"/>
      <c r="SG10" s="437"/>
      <c r="SH10" s="437"/>
      <c r="SI10" s="437"/>
      <c r="SJ10" s="437"/>
      <c r="SK10" s="437"/>
      <c r="SL10" s="437"/>
      <c r="SM10" s="437"/>
      <c r="SN10" s="437"/>
      <c r="SO10" s="437"/>
      <c r="SP10" s="437"/>
      <c r="SQ10" s="437"/>
      <c r="SR10" s="437"/>
      <c r="SS10" s="437"/>
      <c r="ST10" s="437"/>
      <c r="SU10" s="437"/>
      <c r="SV10" s="437"/>
      <c r="SW10" s="437"/>
      <c r="SX10" s="437"/>
      <c r="SY10" s="437"/>
      <c r="SZ10" s="437"/>
      <c r="TA10" s="437"/>
      <c r="TB10" s="437"/>
      <c r="TC10" s="437"/>
      <c r="TD10" s="437"/>
      <c r="TE10" s="437"/>
      <c r="TF10" s="437"/>
      <c r="TG10" s="437"/>
      <c r="TH10" s="437"/>
      <c r="TI10" s="437"/>
      <c r="TJ10" s="437"/>
      <c r="TK10" s="437"/>
      <c r="TL10" s="437"/>
      <c r="TM10" s="437"/>
      <c r="TN10" s="437"/>
      <c r="TO10" s="437"/>
      <c r="TP10" s="437"/>
      <c r="TQ10" s="437"/>
      <c r="TR10" s="437"/>
      <c r="TS10" s="437"/>
      <c r="TT10" s="437"/>
      <c r="TU10" s="437"/>
      <c r="TV10" s="437"/>
      <c r="TW10" s="437"/>
      <c r="TX10" s="437"/>
      <c r="TY10" s="437"/>
      <c r="TZ10" s="437"/>
      <c r="UA10" s="437"/>
      <c r="UB10" s="437"/>
      <c r="UC10" s="437"/>
      <c r="UD10" s="437"/>
      <c r="UE10" s="437"/>
      <c r="UF10" s="437"/>
      <c r="UG10" s="437"/>
      <c r="UH10" s="437"/>
      <c r="UI10" s="437"/>
      <c r="UJ10" s="437"/>
      <c r="UK10" s="437"/>
      <c r="UL10" s="437"/>
      <c r="UM10" s="437"/>
      <c r="UN10" s="437"/>
      <c r="UO10" s="437"/>
      <c r="UP10" s="437"/>
      <c r="UQ10" s="437"/>
      <c r="UR10" s="437"/>
      <c r="US10" s="437"/>
      <c r="UT10" s="437"/>
      <c r="UU10" s="437"/>
      <c r="UV10" s="437"/>
      <c r="UW10" s="437"/>
      <c r="UX10" s="437"/>
      <c r="UY10" s="437"/>
      <c r="UZ10" s="437"/>
      <c r="VA10" s="437"/>
      <c r="VB10" s="437"/>
      <c r="VC10" s="437"/>
      <c r="VD10" s="437"/>
      <c r="VE10" s="437"/>
      <c r="VF10" s="437"/>
      <c r="VG10" s="437"/>
      <c r="VH10" s="437"/>
      <c r="VI10" s="437"/>
      <c r="VJ10" s="437"/>
      <c r="VK10" s="437"/>
      <c r="VL10" s="437"/>
      <c r="VM10" s="437"/>
      <c r="VN10" s="437"/>
      <c r="VO10" s="437"/>
      <c r="VP10" s="437"/>
      <c r="VQ10" s="437"/>
      <c r="VR10" s="437"/>
      <c r="VS10" s="437"/>
      <c r="VT10" s="437"/>
      <c r="VU10" s="437"/>
      <c r="VV10" s="437"/>
      <c r="VW10" s="437"/>
      <c r="VX10" s="437"/>
      <c r="VY10" s="437"/>
      <c r="VZ10" s="437"/>
      <c r="WA10" s="437"/>
      <c r="WB10" s="437"/>
      <c r="WC10" s="437"/>
      <c r="WD10" s="437"/>
      <c r="WE10" s="437"/>
      <c r="WF10" s="437"/>
      <c r="WG10" s="437"/>
      <c r="WH10" s="437"/>
      <c r="WI10" s="437"/>
      <c r="WJ10" s="437"/>
      <c r="WK10" s="437"/>
      <c r="WL10" s="437"/>
      <c r="WM10" s="437"/>
      <c r="WN10" s="437"/>
      <c r="WO10" s="437"/>
      <c r="WP10" s="437"/>
      <c r="WQ10" s="437"/>
      <c r="WR10" s="437"/>
      <c r="WS10" s="437"/>
      <c r="WT10" s="437"/>
      <c r="WU10" s="437"/>
      <c r="WV10" s="437"/>
      <c r="WW10" s="437"/>
      <c r="WX10" s="437"/>
      <c r="WY10" s="437"/>
      <c r="WZ10" s="437"/>
      <c r="XA10" s="437"/>
      <c r="XB10" s="437"/>
      <c r="XC10" s="437"/>
      <c r="XD10" s="437"/>
      <c r="XE10" s="437"/>
      <c r="XF10" s="437"/>
      <c r="XG10" s="437"/>
      <c r="XH10" s="437"/>
      <c r="XI10" s="437"/>
      <c r="XJ10" s="437"/>
      <c r="XK10" s="437"/>
      <c r="XL10" s="437"/>
      <c r="XM10" s="437"/>
      <c r="XN10" s="437"/>
      <c r="XO10" s="437"/>
      <c r="XP10" s="437"/>
      <c r="XQ10" s="437"/>
      <c r="XR10" s="437"/>
      <c r="XS10" s="437"/>
      <c r="XT10" s="437"/>
      <c r="XU10" s="437"/>
      <c r="XV10" s="437"/>
      <c r="XW10" s="437"/>
      <c r="XX10" s="437"/>
      <c r="XY10" s="437"/>
      <c r="XZ10" s="437"/>
      <c r="YA10" s="437"/>
      <c r="YB10" s="437"/>
      <c r="YC10" s="437"/>
      <c r="YD10" s="437"/>
      <c r="YE10" s="437"/>
      <c r="YF10" s="437"/>
      <c r="YG10" s="437"/>
      <c r="YH10" s="437"/>
      <c r="YI10" s="437"/>
      <c r="YJ10" s="437"/>
      <c r="YK10" s="437"/>
      <c r="YL10" s="437"/>
      <c r="YM10" s="437"/>
      <c r="YN10" s="437"/>
      <c r="YO10" s="437"/>
      <c r="YP10" s="437"/>
      <c r="YQ10" s="437"/>
      <c r="YR10" s="437"/>
      <c r="YS10" s="437"/>
      <c r="YT10" s="437"/>
      <c r="YU10" s="437"/>
      <c r="YV10" s="437"/>
      <c r="YW10" s="437"/>
      <c r="YX10" s="437"/>
      <c r="YY10" s="437"/>
      <c r="YZ10" s="437"/>
      <c r="ZA10" s="437"/>
      <c r="ZB10" s="437"/>
      <c r="ZC10" s="437"/>
      <c r="ZD10" s="437"/>
      <c r="ZE10" s="437"/>
      <c r="ZF10" s="437"/>
      <c r="ZG10" s="437"/>
      <c r="ZH10" s="437"/>
      <c r="ZI10" s="437"/>
      <c r="ZJ10" s="437"/>
      <c r="ZK10" s="437"/>
      <c r="ZL10" s="437"/>
      <c r="ZM10" s="437"/>
      <c r="ZN10" s="437"/>
      <c r="ZO10" s="437"/>
      <c r="ZP10" s="437"/>
      <c r="ZQ10" s="437"/>
      <c r="ZR10" s="437"/>
      <c r="ZS10" s="437"/>
      <c r="ZT10" s="437"/>
      <c r="ZU10" s="437"/>
      <c r="ZV10" s="437"/>
      <c r="ZW10" s="437"/>
      <c r="ZX10" s="437"/>
      <c r="ZY10" s="437"/>
      <c r="ZZ10" s="437"/>
      <c r="AAA10" s="437"/>
      <c r="AAB10" s="437"/>
      <c r="AAC10" s="437"/>
      <c r="AAD10" s="437"/>
    </row>
    <row r="11" spans="1:766" s="95" customFormat="1" ht="71.25" customHeight="1">
      <c r="A11" s="414">
        <v>46</v>
      </c>
      <c r="B11" s="415" t="s">
        <v>607</v>
      </c>
      <c r="C11" s="416">
        <v>2017</v>
      </c>
      <c r="D11" s="416" t="s">
        <v>392</v>
      </c>
      <c r="E11" s="417" t="s">
        <v>101</v>
      </c>
      <c r="F11" s="418">
        <v>0</v>
      </c>
      <c r="G11" s="419">
        <v>0</v>
      </c>
      <c r="H11" s="418">
        <v>0</v>
      </c>
      <c r="I11" s="420">
        <v>0</v>
      </c>
      <c r="J11" s="420">
        <f t="shared" si="0"/>
        <v>0</v>
      </c>
      <c r="K11" s="420">
        <v>0</v>
      </c>
      <c r="L11" s="420">
        <v>0</v>
      </c>
      <c r="M11" s="420">
        <v>0</v>
      </c>
      <c r="N11" s="420">
        <f t="shared" ref="N11" si="7">SUM(K11:M11)</f>
        <v>0</v>
      </c>
      <c r="O11" s="420">
        <v>0</v>
      </c>
      <c r="P11" s="420">
        <f t="shared" si="2"/>
        <v>0</v>
      </c>
      <c r="Q11" s="420">
        <f t="shared" si="3"/>
        <v>0</v>
      </c>
      <c r="R11" s="420">
        <v>0</v>
      </c>
      <c r="S11" s="420">
        <f t="shared" si="6"/>
        <v>0</v>
      </c>
      <c r="T11" s="421" t="s">
        <v>575</v>
      </c>
      <c r="U11" s="420"/>
      <c r="V11" s="434"/>
      <c r="W11" s="434"/>
      <c r="X11" s="434"/>
      <c r="Y11" s="434"/>
      <c r="Z11" s="434"/>
      <c r="AA11" s="434"/>
      <c r="AB11" s="434"/>
      <c r="AC11" s="434"/>
      <c r="AD11" s="434"/>
      <c r="AE11" s="434"/>
      <c r="AF11" s="434"/>
      <c r="AG11" s="434"/>
      <c r="AH11" s="434"/>
      <c r="AI11" s="434"/>
      <c r="AJ11" s="434"/>
      <c r="AK11" s="434"/>
      <c r="AL11" s="434"/>
      <c r="AM11" s="434"/>
      <c r="AN11" s="434"/>
      <c r="AO11" s="434"/>
      <c r="AP11" s="435"/>
      <c r="AQ11" s="436"/>
      <c r="AR11" s="437"/>
      <c r="AS11" s="437"/>
      <c r="AT11" s="437"/>
      <c r="AU11" s="438"/>
      <c r="AV11" s="438"/>
      <c r="AW11" s="437"/>
      <c r="AX11" s="438"/>
      <c r="AY11" s="437"/>
      <c r="AZ11" s="437"/>
      <c r="BA11" s="437"/>
      <c r="BB11" s="437"/>
      <c r="BC11" s="437"/>
      <c r="BD11" s="437"/>
      <c r="BE11" s="437"/>
      <c r="BF11" s="437"/>
      <c r="BG11" s="437"/>
      <c r="BH11" s="437"/>
      <c r="BI11" s="437"/>
      <c r="BJ11" s="437"/>
      <c r="BK11" s="437"/>
      <c r="BL11" s="437"/>
      <c r="BM11" s="437"/>
      <c r="BN11" s="437"/>
      <c r="BO11" s="437"/>
      <c r="BP11" s="437"/>
    </row>
    <row r="13" spans="1:766" s="95" customFormat="1" ht="36.75" customHeight="1">
      <c r="A13" s="414">
        <v>2</v>
      </c>
      <c r="B13" s="415" t="s">
        <v>59</v>
      </c>
      <c r="C13" s="416" t="s">
        <v>59</v>
      </c>
      <c r="D13" s="416"/>
      <c r="E13" s="417" t="s">
        <v>103</v>
      </c>
      <c r="F13" s="418">
        <v>55036.66</v>
      </c>
      <c r="G13" s="419">
        <v>55036.66</v>
      </c>
      <c r="H13" s="418">
        <v>55036.66</v>
      </c>
      <c r="I13" s="420">
        <v>55036.66</v>
      </c>
      <c r="J13" s="420">
        <f t="shared" ref="J13" si="8">H13-I13</f>
        <v>0</v>
      </c>
      <c r="K13" s="420">
        <v>0</v>
      </c>
      <c r="L13" s="420">
        <v>0</v>
      </c>
      <c r="M13" s="420">
        <v>0</v>
      </c>
      <c r="N13" s="420">
        <f t="shared" ref="N13" si="9">SUM(K13:M13)</f>
        <v>0</v>
      </c>
      <c r="O13" s="420">
        <v>0</v>
      </c>
      <c r="P13" s="420">
        <f t="shared" ref="P13" si="10">N13+O13</f>
        <v>0</v>
      </c>
      <c r="Q13" s="420">
        <f>I13+P13</f>
        <v>55036.66</v>
      </c>
      <c r="R13" s="420">
        <f>H13-Q13</f>
        <v>0</v>
      </c>
      <c r="S13" s="420">
        <v>0</v>
      </c>
      <c r="T13" s="421" t="s">
        <v>233</v>
      </c>
      <c r="U13" s="420"/>
      <c r="V13" s="434"/>
      <c r="W13" s="434"/>
      <c r="X13" s="434"/>
      <c r="Y13" s="434"/>
      <c r="Z13" s="434"/>
      <c r="AA13" s="434"/>
      <c r="AB13" s="434"/>
      <c r="AC13" s="434"/>
      <c r="AD13" s="434"/>
      <c r="AE13" s="434"/>
      <c r="AF13" s="434"/>
      <c r="AG13" s="434"/>
      <c r="AH13" s="434"/>
      <c r="AI13" s="434"/>
      <c r="AJ13" s="434"/>
      <c r="AK13" s="434"/>
      <c r="AL13" s="434"/>
      <c r="AM13" s="434"/>
      <c r="AN13" s="434"/>
      <c r="AO13" s="434"/>
      <c r="AP13" s="435"/>
      <c r="AQ13" s="436"/>
      <c r="AR13" s="437"/>
      <c r="AS13" s="437"/>
      <c r="AT13" s="437"/>
      <c r="AU13" s="438"/>
      <c r="AV13" s="438"/>
      <c r="AW13" s="437"/>
      <c r="AX13" s="438"/>
      <c r="AY13" s="437"/>
      <c r="AZ13" s="437"/>
      <c r="BA13" s="437"/>
      <c r="BB13" s="437"/>
      <c r="BC13" s="437"/>
      <c r="BD13" s="437"/>
      <c r="BE13" s="437"/>
      <c r="BF13" s="437"/>
      <c r="BG13" s="437"/>
      <c r="BH13" s="437"/>
      <c r="BI13" s="437"/>
      <c r="BJ13" s="437"/>
      <c r="BK13" s="437"/>
      <c r="BL13" s="437"/>
      <c r="BM13" s="437"/>
      <c r="BN13" s="437"/>
      <c r="BO13" s="437"/>
      <c r="BP13" s="437"/>
    </row>
    <row r="14" spans="1:766" s="95" customFormat="1" ht="75.75">
      <c r="A14" s="414">
        <v>4</v>
      </c>
      <c r="B14" s="415" t="s">
        <v>626</v>
      </c>
      <c r="C14" s="416" t="s">
        <v>460</v>
      </c>
      <c r="D14" s="416"/>
      <c r="E14" s="417" t="s">
        <v>134</v>
      </c>
      <c r="F14" s="418">
        <v>122830.08</v>
      </c>
      <c r="G14" s="419">
        <v>122830.08</v>
      </c>
      <c r="H14" s="418">
        <v>122830.08</v>
      </c>
      <c r="I14" s="420">
        <v>122830.08</v>
      </c>
      <c r="J14" s="420">
        <f t="shared" ref="J14" si="11">H14-I14</f>
        <v>0</v>
      </c>
      <c r="K14" s="420">
        <v>0</v>
      </c>
      <c r="L14" s="420">
        <v>0</v>
      </c>
      <c r="M14" s="420">
        <v>0</v>
      </c>
      <c r="N14" s="420">
        <f t="shared" ref="N14:N43" si="12">SUM(K14:M14)</f>
        <v>0</v>
      </c>
      <c r="O14" s="420">
        <v>0</v>
      </c>
      <c r="P14" s="420">
        <f t="shared" ref="P14:P42" si="13">N14+O14</f>
        <v>0</v>
      </c>
      <c r="Q14" s="420">
        <f>I14+P14</f>
        <v>122830.08</v>
      </c>
      <c r="R14" s="420">
        <f>H14-Q14</f>
        <v>0</v>
      </c>
      <c r="S14" s="420">
        <v>0</v>
      </c>
      <c r="T14" s="421" t="s">
        <v>625</v>
      </c>
      <c r="U14" s="420"/>
      <c r="V14" s="434"/>
      <c r="W14" s="434"/>
      <c r="X14" s="434"/>
      <c r="Y14" s="434"/>
      <c r="Z14" s="434"/>
      <c r="AA14" s="434"/>
      <c r="AB14" s="434"/>
      <c r="AC14" s="434"/>
      <c r="AD14" s="434"/>
      <c r="AE14" s="434"/>
      <c r="AF14" s="434"/>
      <c r="AG14" s="434"/>
      <c r="AH14" s="434"/>
      <c r="AI14" s="434"/>
      <c r="AJ14" s="434"/>
      <c r="AK14" s="434"/>
      <c r="AL14" s="434"/>
      <c r="AM14" s="434"/>
      <c r="AN14" s="434"/>
      <c r="AO14" s="434"/>
      <c r="AP14" s="435"/>
      <c r="AQ14" s="436"/>
      <c r="AR14" s="437"/>
      <c r="AS14" s="437"/>
      <c r="AT14" s="437"/>
      <c r="AU14" s="438"/>
      <c r="AV14" s="438"/>
      <c r="AW14" s="437"/>
      <c r="AX14" s="438"/>
      <c r="AY14" s="437"/>
      <c r="AZ14" s="437"/>
      <c r="BA14" s="437"/>
      <c r="BB14" s="437"/>
      <c r="BC14" s="437"/>
      <c r="BD14" s="437"/>
      <c r="BE14" s="437"/>
      <c r="BF14" s="437"/>
      <c r="BG14" s="437"/>
      <c r="BH14" s="437"/>
      <c r="BI14" s="437"/>
      <c r="BJ14" s="437"/>
      <c r="BK14" s="437"/>
      <c r="BL14" s="437"/>
      <c r="BM14" s="437"/>
      <c r="BN14" s="437"/>
      <c r="BO14" s="437"/>
      <c r="BP14" s="437"/>
    </row>
    <row r="15" spans="1:766">
      <c r="N15" s="5"/>
      <c r="O15" s="15"/>
      <c r="P15" s="5"/>
      <c r="Q15" s="5"/>
      <c r="R15" s="5"/>
    </row>
    <row r="16" spans="1:766" s="95" customFormat="1" ht="39.75" customHeight="1">
      <c r="A16" s="414">
        <v>3.1</v>
      </c>
      <c r="B16" s="415" t="s">
        <v>41</v>
      </c>
      <c r="C16" s="416" t="s">
        <v>41</v>
      </c>
      <c r="D16" s="416"/>
      <c r="E16" s="417" t="s">
        <v>96</v>
      </c>
      <c r="F16" s="418">
        <v>42966</v>
      </c>
      <c r="G16" s="419">
        <v>42966</v>
      </c>
      <c r="H16" s="418">
        <v>42966</v>
      </c>
      <c r="I16" s="420">
        <v>20487.38</v>
      </c>
      <c r="J16" s="420">
        <f>H16-I16</f>
        <v>22478.62</v>
      </c>
      <c r="K16" s="420">
        <v>0</v>
      </c>
      <c r="L16" s="420">
        <v>0</v>
      </c>
      <c r="M16" s="420">
        <v>0</v>
      </c>
      <c r="N16" s="420">
        <f t="shared" si="12"/>
        <v>0</v>
      </c>
      <c r="O16" s="420">
        <v>0</v>
      </c>
      <c r="P16" s="420">
        <f t="shared" si="13"/>
        <v>0</v>
      </c>
      <c r="Q16" s="420">
        <f t="shared" ref="Q16:Q42" si="14">I16+P16</f>
        <v>20487.38</v>
      </c>
      <c r="R16" s="420">
        <f t="shared" ref="R16:R27" si="15">H16-Q16</f>
        <v>22478.62</v>
      </c>
      <c r="S16" s="420">
        <v>0</v>
      </c>
      <c r="T16" s="421" t="s">
        <v>84</v>
      </c>
      <c r="U16" s="420"/>
      <c r="V16" s="434"/>
      <c r="W16" s="434"/>
      <c r="X16" s="434"/>
      <c r="Y16" s="434"/>
      <c r="Z16" s="434"/>
      <c r="AA16" s="434"/>
      <c r="AB16" s="434"/>
      <c r="AC16" s="434"/>
      <c r="AD16" s="434"/>
      <c r="AE16" s="434"/>
      <c r="AF16" s="434"/>
      <c r="AG16" s="434"/>
      <c r="AH16" s="434"/>
      <c r="AI16" s="434"/>
      <c r="AJ16" s="434"/>
      <c r="AK16" s="434"/>
      <c r="AL16" s="434"/>
      <c r="AM16" s="434"/>
      <c r="AN16" s="434"/>
      <c r="AO16" s="434"/>
      <c r="AP16" s="435"/>
      <c r="AQ16" s="436"/>
      <c r="AR16" s="437"/>
      <c r="AS16" s="437"/>
      <c r="AT16" s="437"/>
      <c r="AU16" s="438"/>
      <c r="AV16" s="438"/>
      <c r="AW16" s="437"/>
      <c r="AX16" s="438"/>
      <c r="AY16" s="437"/>
      <c r="AZ16" s="437"/>
      <c r="BA16" s="437"/>
      <c r="BB16" s="437"/>
      <c r="BC16" s="437"/>
      <c r="BD16" s="437"/>
      <c r="BE16" s="437"/>
      <c r="BF16" s="437"/>
      <c r="BG16" s="437"/>
      <c r="BH16" s="437"/>
      <c r="BI16" s="437"/>
      <c r="BJ16" s="437"/>
      <c r="BK16" s="437"/>
      <c r="BL16" s="437"/>
      <c r="BM16" s="437"/>
      <c r="BN16" s="437"/>
      <c r="BO16" s="437"/>
      <c r="BP16" s="437"/>
    </row>
    <row r="17" spans="1:68" s="95" customFormat="1" ht="39.75" customHeight="1">
      <c r="A17" s="414">
        <v>3.2</v>
      </c>
      <c r="B17" s="415" t="s">
        <v>136</v>
      </c>
      <c r="C17" s="416" t="s">
        <v>136</v>
      </c>
      <c r="D17" s="416"/>
      <c r="E17" s="417" t="s">
        <v>105</v>
      </c>
      <c r="F17" s="418">
        <v>92366.36</v>
      </c>
      <c r="G17" s="419">
        <v>92366.36</v>
      </c>
      <c r="H17" s="418">
        <v>92366.36</v>
      </c>
      <c r="I17" s="420">
        <v>86177.01</v>
      </c>
      <c r="J17" s="420">
        <f>H17-I17</f>
        <v>6189.3500000000058</v>
      </c>
      <c r="K17" s="420">
        <v>423.49</v>
      </c>
      <c r="L17" s="420">
        <v>0</v>
      </c>
      <c r="M17" s="420">
        <v>0</v>
      </c>
      <c r="N17" s="420">
        <f t="shared" si="12"/>
        <v>423.49</v>
      </c>
      <c r="O17" s="420">
        <v>0</v>
      </c>
      <c r="P17" s="420">
        <f t="shared" si="13"/>
        <v>423.49</v>
      </c>
      <c r="Q17" s="420">
        <f t="shared" si="14"/>
        <v>86600.5</v>
      </c>
      <c r="R17" s="420">
        <f t="shared" si="15"/>
        <v>5765.8600000000006</v>
      </c>
      <c r="S17" s="420">
        <v>0</v>
      </c>
      <c r="T17" s="421" t="s">
        <v>200</v>
      </c>
      <c r="U17" s="420"/>
      <c r="V17" s="434"/>
      <c r="W17" s="434"/>
      <c r="X17" s="434"/>
      <c r="Y17" s="434"/>
      <c r="Z17" s="434"/>
      <c r="AA17" s="434"/>
      <c r="AB17" s="434"/>
      <c r="AC17" s="434"/>
      <c r="AD17" s="434"/>
      <c r="AE17" s="434"/>
      <c r="AF17" s="434"/>
      <c r="AG17" s="434"/>
      <c r="AH17" s="434"/>
      <c r="AI17" s="434"/>
      <c r="AJ17" s="434"/>
      <c r="AK17" s="434"/>
      <c r="AL17" s="434"/>
      <c r="AM17" s="434"/>
      <c r="AN17" s="434"/>
      <c r="AO17" s="434"/>
      <c r="AP17" s="435"/>
      <c r="AQ17" s="436"/>
      <c r="AR17" s="437"/>
      <c r="AS17" s="437"/>
      <c r="AT17" s="437"/>
      <c r="AU17" s="438"/>
      <c r="AV17" s="438"/>
      <c r="AW17" s="437"/>
      <c r="AX17" s="438"/>
      <c r="AY17" s="437"/>
      <c r="AZ17" s="437"/>
      <c r="BA17" s="437"/>
      <c r="BB17" s="437"/>
      <c r="BC17" s="437"/>
      <c r="BD17" s="437"/>
      <c r="BE17" s="437"/>
      <c r="BF17" s="437"/>
      <c r="BG17" s="437"/>
      <c r="BH17" s="437"/>
      <c r="BI17" s="437"/>
      <c r="BJ17" s="437"/>
      <c r="BK17" s="437"/>
      <c r="BL17" s="437"/>
      <c r="BM17" s="437"/>
      <c r="BN17" s="437"/>
      <c r="BO17" s="437"/>
      <c r="BP17" s="437"/>
    </row>
    <row r="18" spans="1:68" s="95" customFormat="1" ht="39.75" customHeight="1">
      <c r="A18" s="414">
        <v>4.2</v>
      </c>
      <c r="B18" s="415" t="s">
        <v>195</v>
      </c>
      <c r="C18" s="416" t="s">
        <v>195</v>
      </c>
      <c r="D18" s="416"/>
      <c r="E18" s="417" t="s">
        <v>110</v>
      </c>
      <c r="F18" s="418">
        <v>164491.29</v>
      </c>
      <c r="G18" s="419">
        <v>164491.29</v>
      </c>
      <c r="H18" s="418">
        <v>164491.29</v>
      </c>
      <c r="I18" s="420">
        <v>94116.51</v>
      </c>
      <c r="J18" s="420">
        <f t="shared" ref="J18:J35" si="16">H18-I18</f>
        <v>70374.780000000013</v>
      </c>
      <c r="K18" s="420">
        <v>0</v>
      </c>
      <c r="L18" s="420">
        <v>0</v>
      </c>
      <c r="M18" s="420">
        <v>0</v>
      </c>
      <c r="N18" s="420">
        <f t="shared" si="12"/>
        <v>0</v>
      </c>
      <c r="O18" s="477">
        <v>9919.11</v>
      </c>
      <c r="P18" s="420">
        <f t="shared" si="13"/>
        <v>9919.11</v>
      </c>
      <c r="Q18" s="420">
        <f t="shared" si="14"/>
        <v>104035.62</v>
      </c>
      <c r="R18" s="420">
        <f>H18-Q18</f>
        <v>60455.670000000013</v>
      </c>
      <c r="S18" s="420">
        <v>0</v>
      </c>
      <c r="T18" s="421" t="s">
        <v>126</v>
      </c>
      <c r="U18" s="420"/>
      <c r="V18" s="434"/>
      <c r="W18" s="434"/>
      <c r="X18" s="434"/>
      <c r="Y18" s="434"/>
      <c r="Z18" s="434"/>
      <c r="AA18" s="434"/>
      <c r="AB18" s="434"/>
      <c r="AC18" s="434"/>
      <c r="AD18" s="434"/>
      <c r="AE18" s="434"/>
      <c r="AF18" s="434"/>
      <c r="AG18" s="434"/>
      <c r="AH18" s="434"/>
      <c r="AI18" s="434"/>
      <c r="AJ18" s="434"/>
      <c r="AK18" s="434"/>
      <c r="AL18" s="434"/>
      <c r="AM18" s="434"/>
      <c r="AN18" s="434"/>
      <c r="AO18" s="434"/>
      <c r="AP18" s="435"/>
      <c r="AQ18" s="436"/>
      <c r="AR18" s="437"/>
      <c r="AS18" s="437"/>
      <c r="AT18" s="437"/>
      <c r="AU18" s="438"/>
      <c r="AV18" s="438"/>
      <c r="AW18" s="437"/>
      <c r="AX18" s="438"/>
      <c r="AY18" s="437"/>
      <c r="AZ18" s="437"/>
      <c r="BA18" s="437"/>
      <c r="BB18" s="437"/>
      <c r="BC18" s="437"/>
      <c r="BD18" s="437"/>
      <c r="BE18" s="437"/>
      <c r="BF18" s="437"/>
      <c r="BG18" s="437"/>
      <c r="BH18" s="437"/>
      <c r="BI18" s="437"/>
      <c r="BJ18" s="437"/>
      <c r="BK18" s="437"/>
      <c r="BL18" s="437"/>
      <c r="BM18" s="437"/>
      <c r="BN18" s="437"/>
      <c r="BO18" s="437"/>
      <c r="BP18" s="437"/>
    </row>
    <row r="19" spans="1:68" s="95" customFormat="1" ht="63">
      <c r="A19" s="414">
        <v>4.3</v>
      </c>
      <c r="B19" s="415" t="s">
        <v>203</v>
      </c>
      <c r="C19" s="416" t="s">
        <v>203</v>
      </c>
      <c r="D19" s="416"/>
      <c r="E19" s="417" t="s">
        <v>134</v>
      </c>
      <c r="F19" s="418">
        <v>20000</v>
      </c>
      <c r="G19" s="419">
        <v>20000</v>
      </c>
      <c r="H19" s="418">
        <v>20000</v>
      </c>
      <c r="I19" s="420">
        <v>0</v>
      </c>
      <c r="J19" s="420">
        <f t="shared" si="16"/>
        <v>20000</v>
      </c>
      <c r="K19" s="420">
        <v>0</v>
      </c>
      <c r="L19" s="420">
        <v>0</v>
      </c>
      <c r="M19" s="420">
        <v>0</v>
      </c>
      <c r="N19" s="420">
        <f t="shared" si="12"/>
        <v>0</v>
      </c>
      <c r="O19" s="420">
        <v>0</v>
      </c>
      <c r="P19" s="420">
        <f t="shared" si="13"/>
        <v>0</v>
      </c>
      <c r="Q19" s="420">
        <f t="shared" si="14"/>
        <v>0</v>
      </c>
      <c r="R19" s="420">
        <f t="shared" si="15"/>
        <v>20000</v>
      </c>
      <c r="S19" s="420">
        <v>0</v>
      </c>
      <c r="T19" s="421" t="s">
        <v>550</v>
      </c>
      <c r="U19" s="420"/>
      <c r="V19" s="434"/>
      <c r="W19" s="434"/>
      <c r="X19" s="434"/>
      <c r="Y19" s="434"/>
      <c r="Z19" s="434"/>
      <c r="AA19" s="434"/>
      <c r="AB19" s="434"/>
      <c r="AC19" s="434"/>
      <c r="AD19" s="434"/>
      <c r="AE19" s="434"/>
      <c r="AF19" s="434"/>
      <c r="AG19" s="434"/>
      <c r="AH19" s="434"/>
      <c r="AI19" s="434"/>
      <c r="AJ19" s="434"/>
      <c r="AK19" s="434"/>
      <c r="AL19" s="434"/>
      <c r="AM19" s="434"/>
      <c r="AN19" s="434"/>
      <c r="AO19" s="434"/>
      <c r="AP19" s="435"/>
      <c r="AQ19" s="436"/>
      <c r="AR19" s="437"/>
      <c r="AS19" s="437"/>
      <c r="AT19" s="437"/>
      <c r="AU19" s="438"/>
      <c r="AV19" s="438"/>
      <c r="AW19" s="437"/>
      <c r="AX19" s="438"/>
      <c r="AY19" s="437"/>
      <c r="AZ19" s="437"/>
      <c r="BA19" s="437"/>
      <c r="BB19" s="437"/>
      <c r="BC19" s="437"/>
      <c r="BD19" s="437"/>
      <c r="BE19" s="437"/>
      <c r="BF19" s="437"/>
      <c r="BG19" s="437"/>
      <c r="BH19" s="437"/>
      <c r="BI19" s="437"/>
      <c r="BJ19" s="437"/>
      <c r="BK19" s="437"/>
      <c r="BL19" s="437"/>
      <c r="BM19" s="437"/>
      <c r="BN19" s="437"/>
      <c r="BO19" s="437"/>
      <c r="BP19" s="437"/>
    </row>
    <row r="20" spans="1:68" s="95" customFormat="1" ht="52.5">
      <c r="A20" s="414">
        <v>4.7</v>
      </c>
      <c r="B20" s="415" t="s">
        <v>397</v>
      </c>
      <c r="C20" s="416" t="s">
        <v>629</v>
      </c>
      <c r="D20" s="416"/>
      <c r="E20" s="417" t="s">
        <v>96</v>
      </c>
      <c r="F20" s="418">
        <v>35000</v>
      </c>
      <c r="G20" s="419">
        <v>30349</v>
      </c>
      <c r="H20" s="418">
        <v>35000</v>
      </c>
      <c r="I20" s="420">
        <v>0</v>
      </c>
      <c r="J20" s="420">
        <f t="shared" si="16"/>
        <v>35000</v>
      </c>
      <c r="K20" s="420">
        <v>0</v>
      </c>
      <c r="L20" s="420">
        <v>0</v>
      </c>
      <c r="M20" s="420">
        <v>0</v>
      </c>
      <c r="N20" s="420">
        <f t="shared" si="12"/>
        <v>0</v>
      </c>
      <c r="O20" s="420">
        <v>30349</v>
      </c>
      <c r="P20" s="420">
        <f t="shared" si="13"/>
        <v>30349</v>
      </c>
      <c r="Q20" s="420">
        <f t="shared" si="14"/>
        <v>30349</v>
      </c>
      <c r="R20" s="420">
        <f t="shared" si="15"/>
        <v>4651</v>
      </c>
      <c r="S20" s="420">
        <v>0</v>
      </c>
      <c r="T20" s="421" t="s">
        <v>126</v>
      </c>
      <c r="U20" s="420"/>
      <c r="V20" s="434"/>
      <c r="W20" s="434"/>
      <c r="X20" s="434"/>
      <c r="Y20" s="434"/>
      <c r="Z20" s="434"/>
      <c r="AA20" s="434"/>
      <c r="AB20" s="434"/>
      <c r="AC20" s="434"/>
      <c r="AD20" s="434"/>
      <c r="AE20" s="434"/>
      <c r="AF20" s="434"/>
      <c r="AG20" s="434"/>
      <c r="AH20" s="434"/>
      <c r="AI20" s="434"/>
      <c r="AJ20" s="434"/>
      <c r="AK20" s="434"/>
      <c r="AL20" s="434"/>
      <c r="AM20" s="434"/>
      <c r="AN20" s="434"/>
      <c r="AO20" s="434"/>
      <c r="AP20" s="435"/>
      <c r="AQ20" s="436"/>
      <c r="AR20" s="437"/>
      <c r="AS20" s="437"/>
      <c r="AT20" s="437"/>
      <c r="AU20" s="438"/>
      <c r="AV20" s="438"/>
      <c r="AW20" s="437"/>
      <c r="AX20" s="438"/>
      <c r="AY20" s="437"/>
      <c r="AZ20" s="437"/>
      <c r="BA20" s="437"/>
      <c r="BB20" s="437"/>
      <c r="BC20" s="437"/>
      <c r="BD20" s="437"/>
      <c r="BE20" s="437"/>
      <c r="BF20" s="437"/>
      <c r="BG20" s="437"/>
      <c r="BH20" s="437"/>
      <c r="BI20" s="437"/>
      <c r="BJ20" s="437"/>
      <c r="BK20" s="437"/>
      <c r="BL20" s="437"/>
      <c r="BM20" s="437"/>
      <c r="BN20" s="437"/>
      <c r="BO20" s="437"/>
      <c r="BP20" s="437"/>
    </row>
    <row r="21" spans="1:68" s="95" customFormat="1" ht="50.25" customHeight="1">
      <c r="A21" s="414">
        <v>4.8</v>
      </c>
      <c r="B21" s="415" t="s">
        <v>628</v>
      </c>
      <c r="C21" s="416" t="s">
        <v>628</v>
      </c>
      <c r="D21" s="416"/>
      <c r="E21" s="417" t="s">
        <v>96</v>
      </c>
      <c r="F21" s="418">
        <v>2400.64</v>
      </c>
      <c r="G21" s="419">
        <v>2400.64</v>
      </c>
      <c r="H21" s="418">
        <v>2400.64</v>
      </c>
      <c r="I21" s="420">
        <v>0</v>
      </c>
      <c r="J21" s="420">
        <f t="shared" si="16"/>
        <v>2400.64</v>
      </c>
      <c r="K21" s="420">
        <v>0</v>
      </c>
      <c r="L21" s="420">
        <v>0</v>
      </c>
      <c r="M21" s="420">
        <v>0</v>
      </c>
      <c r="N21" s="420">
        <f t="shared" si="12"/>
        <v>0</v>
      </c>
      <c r="O21" s="420">
        <v>2400.64</v>
      </c>
      <c r="P21" s="420">
        <f t="shared" si="13"/>
        <v>2400.64</v>
      </c>
      <c r="Q21" s="420">
        <f t="shared" si="14"/>
        <v>2400.64</v>
      </c>
      <c r="R21" s="420">
        <f t="shared" si="15"/>
        <v>0</v>
      </c>
      <c r="S21" s="420">
        <v>0</v>
      </c>
      <c r="T21" s="421" t="s">
        <v>126</v>
      </c>
      <c r="U21" s="420"/>
      <c r="V21" s="434"/>
      <c r="W21" s="434"/>
      <c r="X21" s="434"/>
      <c r="Y21" s="434"/>
      <c r="Z21" s="434"/>
      <c r="AA21" s="434"/>
      <c r="AB21" s="434"/>
      <c r="AC21" s="434"/>
      <c r="AD21" s="434"/>
      <c r="AE21" s="434"/>
      <c r="AF21" s="434"/>
      <c r="AG21" s="434"/>
      <c r="AH21" s="434"/>
      <c r="AI21" s="434"/>
      <c r="AJ21" s="434"/>
      <c r="AK21" s="434"/>
      <c r="AL21" s="434"/>
      <c r="AM21" s="434"/>
      <c r="AN21" s="434"/>
      <c r="AO21" s="434"/>
      <c r="AP21" s="435"/>
      <c r="AQ21" s="436"/>
      <c r="AR21" s="437"/>
      <c r="AS21" s="437"/>
      <c r="AT21" s="437"/>
      <c r="AU21" s="438"/>
      <c r="AV21" s="438"/>
      <c r="AW21" s="437"/>
      <c r="AX21" s="438"/>
      <c r="AY21" s="437"/>
      <c r="AZ21" s="437"/>
      <c r="BA21" s="437"/>
      <c r="BB21" s="437"/>
      <c r="BC21" s="437"/>
      <c r="BD21" s="437"/>
      <c r="BE21" s="437"/>
      <c r="BF21" s="437"/>
      <c r="BG21" s="437"/>
      <c r="BH21" s="437"/>
      <c r="BI21" s="437"/>
      <c r="BJ21" s="437"/>
      <c r="BK21" s="437"/>
      <c r="BL21" s="437"/>
      <c r="BM21" s="437"/>
      <c r="BN21" s="437"/>
      <c r="BO21" s="437"/>
      <c r="BP21" s="437"/>
    </row>
    <row r="22" spans="1:68" s="95" customFormat="1" ht="50.25" customHeight="1">
      <c r="A22" s="414">
        <v>5.0999999999999996</v>
      </c>
      <c r="B22" s="415" t="s">
        <v>196</v>
      </c>
      <c r="C22" s="416" t="s">
        <v>196</v>
      </c>
      <c r="D22" s="416"/>
      <c r="E22" s="417" t="s">
        <v>389</v>
      </c>
      <c r="F22" s="418">
        <v>329445.62</v>
      </c>
      <c r="G22" s="419">
        <v>329445.62</v>
      </c>
      <c r="H22" s="418">
        <v>329445.62</v>
      </c>
      <c r="I22" s="418">
        <v>325684.2</v>
      </c>
      <c r="J22" s="420">
        <f t="shared" si="16"/>
        <v>3761.4199999999837</v>
      </c>
      <c r="K22" s="420">
        <v>3761.42</v>
      </c>
      <c r="L22" s="420">
        <v>0</v>
      </c>
      <c r="M22" s="420">
        <v>0</v>
      </c>
      <c r="N22" s="420">
        <f t="shared" si="12"/>
        <v>3761.42</v>
      </c>
      <c r="O22" s="420">
        <v>0</v>
      </c>
      <c r="P22" s="420">
        <f t="shared" si="13"/>
        <v>3761.42</v>
      </c>
      <c r="Q22" s="420">
        <f t="shared" si="14"/>
        <v>329445.62</v>
      </c>
      <c r="R22" s="420">
        <f t="shared" si="15"/>
        <v>0</v>
      </c>
      <c r="S22" s="420">
        <v>0</v>
      </c>
      <c r="T22" s="421" t="s">
        <v>200</v>
      </c>
      <c r="U22" s="420"/>
      <c r="V22" s="434"/>
      <c r="W22" s="434"/>
      <c r="X22" s="434"/>
      <c r="Y22" s="434"/>
      <c r="Z22" s="434"/>
      <c r="AA22" s="434"/>
      <c r="AB22" s="434"/>
      <c r="AC22" s="434"/>
      <c r="AD22" s="434"/>
      <c r="AE22" s="434"/>
      <c r="AF22" s="434"/>
      <c r="AG22" s="434"/>
      <c r="AH22" s="434"/>
      <c r="AI22" s="434"/>
      <c r="AJ22" s="434"/>
      <c r="AK22" s="434"/>
      <c r="AL22" s="434"/>
      <c r="AM22" s="434"/>
      <c r="AN22" s="434"/>
      <c r="AO22" s="434"/>
      <c r="AP22" s="435"/>
      <c r="AQ22" s="436"/>
      <c r="AR22" s="437"/>
      <c r="AS22" s="437"/>
      <c r="AT22" s="437"/>
      <c r="AU22" s="438"/>
      <c r="AV22" s="438"/>
      <c r="AW22" s="437"/>
      <c r="AX22" s="438"/>
      <c r="AY22" s="437"/>
      <c r="AZ22" s="437"/>
      <c r="BA22" s="437"/>
      <c r="BB22" s="437"/>
      <c r="BC22" s="437"/>
      <c r="BD22" s="437"/>
      <c r="BE22" s="437"/>
      <c r="BF22" s="437"/>
      <c r="BG22" s="437"/>
      <c r="BH22" s="437"/>
      <c r="BI22" s="437"/>
      <c r="BJ22" s="437"/>
      <c r="BK22" s="437"/>
      <c r="BL22" s="437"/>
      <c r="BM22" s="437"/>
      <c r="BN22" s="437"/>
      <c r="BO22" s="437"/>
      <c r="BP22" s="437"/>
    </row>
    <row r="23" spans="1:68" s="95" customFormat="1" ht="95.25" customHeight="1">
      <c r="A23" s="414">
        <v>5.2</v>
      </c>
      <c r="B23" s="415" t="s">
        <v>135</v>
      </c>
      <c r="C23" s="416" t="s">
        <v>135</v>
      </c>
      <c r="D23" s="416"/>
      <c r="E23" s="417" t="s">
        <v>390</v>
      </c>
      <c r="F23" s="418">
        <v>52200</v>
      </c>
      <c r="G23" s="419">
        <v>52200</v>
      </c>
      <c r="H23" s="418">
        <v>52200</v>
      </c>
      <c r="I23" s="418">
        <v>45996.960000000006</v>
      </c>
      <c r="J23" s="420">
        <f t="shared" si="16"/>
        <v>6203.0399999999936</v>
      </c>
      <c r="K23" s="420">
        <v>0</v>
      </c>
      <c r="L23" s="420">
        <v>0</v>
      </c>
      <c r="M23" s="420">
        <v>0</v>
      </c>
      <c r="N23" s="420">
        <f t="shared" si="12"/>
        <v>0</v>
      </c>
      <c r="O23" s="420">
        <v>0</v>
      </c>
      <c r="P23" s="420">
        <f t="shared" si="13"/>
        <v>0</v>
      </c>
      <c r="Q23" s="420">
        <f t="shared" si="14"/>
        <v>45996.960000000006</v>
      </c>
      <c r="R23" s="420">
        <f t="shared" si="15"/>
        <v>6203.0399999999936</v>
      </c>
      <c r="S23" s="420">
        <v>0</v>
      </c>
      <c r="T23" s="421" t="s">
        <v>200</v>
      </c>
      <c r="U23" s="420"/>
      <c r="V23" s="434"/>
      <c r="W23" s="434"/>
      <c r="X23" s="434"/>
      <c r="Y23" s="434"/>
      <c r="Z23" s="434"/>
      <c r="AA23" s="434"/>
      <c r="AB23" s="434"/>
      <c r="AC23" s="434"/>
      <c r="AD23" s="434"/>
      <c r="AE23" s="434"/>
      <c r="AF23" s="434"/>
      <c r="AG23" s="434"/>
      <c r="AH23" s="434"/>
      <c r="AI23" s="434"/>
      <c r="AJ23" s="434"/>
      <c r="AK23" s="434"/>
      <c r="AL23" s="434"/>
      <c r="AM23" s="434"/>
      <c r="AN23" s="434"/>
      <c r="AO23" s="434"/>
      <c r="AP23" s="435"/>
      <c r="AQ23" s="436"/>
      <c r="AR23" s="437"/>
      <c r="AS23" s="437"/>
      <c r="AT23" s="437"/>
      <c r="AU23" s="438"/>
      <c r="AV23" s="438"/>
      <c r="AW23" s="437"/>
      <c r="AX23" s="438"/>
      <c r="AY23" s="437"/>
      <c r="AZ23" s="437"/>
      <c r="BA23" s="437"/>
      <c r="BB23" s="437"/>
      <c r="BC23" s="437"/>
      <c r="BD23" s="437"/>
      <c r="BE23" s="437"/>
      <c r="BF23" s="437"/>
      <c r="BG23" s="437"/>
      <c r="BH23" s="437"/>
      <c r="BI23" s="437"/>
      <c r="BJ23" s="437"/>
      <c r="BK23" s="437"/>
      <c r="BL23" s="437"/>
      <c r="BM23" s="437"/>
      <c r="BN23" s="437"/>
      <c r="BO23" s="437"/>
      <c r="BP23" s="437"/>
    </row>
    <row r="24" spans="1:68" s="95" customFormat="1" ht="84">
      <c r="A24" s="414">
        <v>6.3</v>
      </c>
      <c r="B24" s="415" t="s">
        <v>545</v>
      </c>
      <c r="C24" s="416" t="s">
        <v>545</v>
      </c>
      <c r="D24" s="416"/>
      <c r="E24" s="417" t="s">
        <v>99</v>
      </c>
      <c r="F24" s="418">
        <v>2243.54</v>
      </c>
      <c r="G24" s="419">
        <v>2243.54</v>
      </c>
      <c r="H24" s="418">
        <v>2243.54</v>
      </c>
      <c r="I24" s="418">
        <v>0</v>
      </c>
      <c r="J24" s="420">
        <f t="shared" si="16"/>
        <v>2243.54</v>
      </c>
      <c r="K24" s="420">
        <v>2243.54</v>
      </c>
      <c r="L24" s="420">
        <v>0</v>
      </c>
      <c r="M24" s="420">
        <v>0</v>
      </c>
      <c r="N24" s="420">
        <f t="shared" si="12"/>
        <v>2243.54</v>
      </c>
      <c r="O24" s="420">
        <v>0</v>
      </c>
      <c r="P24" s="420">
        <f t="shared" si="13"/>
        <v>2243.54</v>
      </c>
      <c r="Q24" s="420">
        <f t="shared" si="14"/>
        <v>2243.54</v>
      </c>
      <c r="R24" s="420">
        <f t="shared" si="15"/>
        <v>0</v>
      </c>
      <c r="S24" s="420">
        <v>0</v>
      </c>
      <c r="T24" s="421"/>
      <c r="U24" s="420"/>
      <c r="V24" s="434"/>
      <c r="W24" s="434"/>
      <c r="X24" s="434"/>
      <c r="Y24" s="434"/>
      <c r="Z24" s="434"/>
      <c r="AA24" s="434"/>
      <c r="AB24" s="434"/>
      <c r="AC24" s="434"/>
      <c r="AD24" s="434"/>
      <c r="AE24" s="434"/>
      <c r="AF24" s="434"/>
      <c r="AG24" s="434"/>
      <c r="AH24" s="434"/>
      <c r="AI24" s="434"/>
      <c r="AJ24" s="434"/>
      <c r="AK24" s="434"/>
      <c r="AL24" s="434"/>
      <c r="AM24" s="434"/>
      <c r="AN24" s="434"/>
      <c r="AO24" s="434"/>
      <c r="AP24" s="435"/>
      <c r="AQ24" s="436"/>
      <c r="AR24" s="437"/>
      <c r="AS24" s="437"/>
      <c r="AT24" s="437"/>
      <c r="AU24" s="438"/>
      <c r="AV24" s="438"/>
      <c r="AW24" s="437"/>
      <c r="AX24" s="438"/>
      <c r="AY24" s="437"/>
      <c r="AZ24" s="437"/>
      <c r="BA24" s="437"/>
      <c r="BB24" s="437"/>
      <c r="BC24" s="437"/>
      <c r="BD24" s="437"/>
      <c r="BE24" s="437"/>
      <c r="BF24" s="437"/>
      <c r="BG24" s="437"/>
      <c r="BH24" s="437"/>
      <c r="BI24" s="437"/>
      <c r="BJ24" s="437"/>
      <c r="BK24" s="437"/>
      <c r="BL24" s="437"/>
      <c r="BM24" s="437"/>
      <c r="BN24" s="437"/>
      <c r="BO24" s="437"/>
      <c r="BP24" s="437"/>
    </row>
    <row r="25" spans="1:68" s="95" customFormat="1" ht="73.5">
      <c r="A25" s="414">
        <v>9</v>
      </c>
      <c r="B25" s="415" t="s">
        <v>121</v>
      </c>
      <c r="C25" s="416" t="s">
        <v>121</v>
      </c>
      <c r="D25" s="416"/>
      <c r="E25" s="417" t="s">
        <v>109</v>
      </c>
      <c r="F25" s="418">
        <v>39709.879999999997</v>
      </c>
      <c r="G25" s="419">
        <v>39709.879999999997</v>
      </c>
      <c r="H25" s="418">
        <v>39709.879999999997</v>
      </c>
      <c r="I25" s="418">
        <v>39709.879999999997</v>
      </c>
      <c r="J25" s="420">
        <f t="shared" si="16"/>
        <v>0</v>
      </c>
      <c r="K25" s="420">
        <v>0</v>
      </c>
      <c r="L25" s="420">
        <v>0</v>
      </c>
      <c r="M25" s="420">
        <f t="shared" ref="M25" si="17">J25+K25+L25</f>
        <v>0</v>
      </c>
      <c r="N25" s="420">
        <f t="shared" si="12"/>
        <v>0</v>
      </c>
      <c r="O25" s="420">
        <v>0</v>
      </c>
      <c r="P25" s="420">
        <f t="shared" si="13"/>
        <v>0</v>
      </c>
      <c r="Q25" s="420">
        <f t="shared" si="14"/>
        <v>39709.879999999997</v>
      </c>
      <c r="R25" s="420">
        <f t="shared" si="15"/>
        <v>0</v>
      </c>
      <c r="S25" s="420">
        <v>0</v>
      </c>
      <c r="T25" s="421" t="s">
        <v>551</v>
      </c>
      <c r="U25" s="420"/>
      <c r="V25" s="434"/>
      <c r="W25" s="434"/>
      <c r="X25" s="434"/>
      <c r="Y25" s="434"/>
      <c r="Z25" s="434"/>
      <c r="AA25" s="434"/>
      <c r="AB25" s="434"/>
      <c r="AC25" s="434"/>
      <c r="AD25" s="434"/>
      <c r="AE25" s="434"/>
      <c r="AF25" s="434"/>
      <c r="AG25" s="434"/>
      <c r="AH25" s="434"/>
      <c r="AI25" s="434"/>
      <c r="AJ25" s="434"/>
      <c r="AK25" s="434"/>
      <c r="AL25" s="434"/>
      <c r="AM25" s="434"/>
      <c r="AN25" s="434"/>
      <c r="AO25" s="434"/>
      <c r="AP25" s="435"/>
      <c r="AQ25" s="436"/>
      <c r="AR25" s="437"/>
      <c r="AS25" s="437"/>
      <c r="AT25" s="437"/>
      <c r="AU25" s="438"/>
      <c r="AV25" s="438"/>
      <c r="AW25" s="437"/>
      <c r="AX25" s="438"/>
      <c r="AY25" s="437"/>
      <c r="AZ25" s="437"/>
      <c r="BA25" s="437"/>
      <c r="BB25" s="437"/>
      <c r="BC25" s="437"/>
      <c r="BD25" s="437"/>
      <c r="BE25" s="437"/>
      <c r="BF25" s="437"/>
      <c r="BG25" s="437"/>
      <c r="BH25" s="437"/>
      <c r="BI25" s="437"/>
      <c r="BJ25" s="437"/>
      <c r="BK25" s="437"/>
      <c r="BL25" s="437"/>
      <c r="BM25" s="437"/>
      <c r="BN25" s="437"/>
      <c r="BO25" s="437"/>
      <c r="BP25" s="437"/>
    </row>
    <row r="26" spans="1:68" s="95" customFormat="1" ht="52.5">
      <c r="A26" s="414">
        <v>10</v>
      </c>
      <c r="B26" s="415" t="s">
        <v>122</v>
      </c>
      <c r="C26" s="416" t="s">
        <v>122</v>
      </c>
      <c r="D26" s="416"/>
      <c r="E26" s="417" t="s">
        <v>97</v>
      </c>
      <c r="F26" s="418">
        <v>48355.97</v>
      </c>
      <c r="G26" s="418">
        <v>48355.97</v>
      </c>
      <c r="H26" s="418">
        <v>48355.97</v>
      </c>
      <c r="I26" s="418">
        <v>0</v>
      </c>
      <c r="J26" s="420">
        <f t="shared" si="16"/>
        <v>48355.97</v>
      </c>
      <c r="K26" s="420">
        <v>0</v>
      </c>
      <c r="L26" s="420">
        <v>0</v>
      </c>
      <c r="M26" s="420">
        <v>0</v>
      </c>
      <c r="N26" s="420">
        <f t="shared" si="12"/>
        <v>0</v>
      </c>
      <c r="O26" s="420">
        <v>0</v>
      </c>
      <c r="P26" s="420">
        <f t="shared" si="13"/>
        <v>0</v>
      </c>
      <c r="Q26" s="420">
        <f t="shared" si="14"/>
        <v>0</v>
      </c>
      <c r="R26" s="420">
        <f t="shared" si="15"/>
        <v>48355.97</v>
      </c>
      <c r="S26" s="420">
        <v>0</v>
      </c>
      <c r="T26" s="420" t="s">
        <v>538</v>
      </c>
      <c r="U26" s="420"/>
      <c r="V26" s="434"/>
      <c r="W26" s="434"/>
      <c r="X26" s="434"/>
      <c r="Y26" s="434"/>
      <c r="Z26" s="434"/>
      <c r="AA26" s="434"/>
      <c r="AB26" s="434"/>
      <c r="AC26" s="434"/>
      <c r="AD26" s="434"/>
      <c r="AE26" s="434"/>
      <c r="AF26" s="434"/>
      <c r="AG26" s="434"/>
      <c r="AH26" s="434"/>
      <c r="AI26" s="434"/>
      <c r="AJ26" s="434"/>
      <c r="AK26" s="434"/>
      <c r="AL26" s="434"/>
      <c r="AM26" s="434"/>
      <c r="AN26" s="434"/>
      <c r="AO26" s="434"/>
      <c r="AP26" s="435"/>
      <c r="AQ26" s="436"/>
      <c r="AR26" s="437"/>
      <c r="AS26" s="437"/>
      <c r="AT26" s="437"/>
      <c r="AU26" s="438"/>
      <c r="AV26" s="438"/>
      <c r="AW26" s="437"/>
      <c r="AX26" s="438"/>
      <c r="AY26" s="437"/>
      <c r="AZ26" s="437"/>
      <c r="BA26" s="437"/>
      <c r="BB26" s="437"/>
      <c r="BC26" s="437"/>
      <c r="BD26" s="437"/>
      <c r="BE26" s="437"/>
      <c r="BF26" s="437"/>
      <c r="BG26" s="437"/>
      <c r="BH26" s="437"/>
      <c r="BI26" s="437"/>
      <c r="BJ26" s="437"/>
      <c r="BK26" s="437"/>
      <c r="BL26" s="437"/>
      <c r="BM26" s="437"/>
      <c r="BN26" s="437"/>
      <c r="BO26" s="437"/>
      <c r="BP26" s="437"/>
    </row>
    <row r="27" spans="1:68" s="95" customFormat="1" ht="36" customHeight="1">
      <c r="A27" s="414">
        <v>13.1</v>
      </c>
      <c r="B27" s="415" t="s">
        <v>337</v>
      </c>
      <c r="C27" s="416" t="s">
        <v>337</v>
      </c>
      <c r="D27" s="416"/>
      <c r="E27" s="417" t="s">
        <v>96</v>
      </c>
      <c r="F27" s="418">
        <v>85533.01</v>
      </c>
      <c r="G27" s="418">
        <v>85533.01</v>
      </c>
      <c r="H27" s="418">
        <v>85533.01</v>
      </c>
      <c r="I27" s="418">
        <v>70229.289999999994</v>
      </c>
      <c r="J27" s="420">
        <f t="shared" si="16"/>
        <v>15303.720000000001</v>
      </c>
      <c r="K27" s="420">
        <v>13079.15</v>
      </c>
      <c r="L27" s="420">
        <v>0</v>
      </c>
      <c r="M27" s="420">
        <v>0</v>
      </c>
      <c r="N27" s="420">
        <f t="shared" si="12"/>
        <v>13079.15</v>
      </c>
      <c r="O27" s="420">
        <v>0</v>
      </c>
      <c r="P27" s="420">
        <f t="shared" si="13"/>
        <v>13079.15</v>
      </c>
      <c r="Q27" s="420">
        <f t="shared" si="14"/>
        <v>83308.439999999988</v>
      </c>
      <c r="R27" s="420">
        <f t="shared" si="15"/>
        <v>2224.570000000007</v>
      </c>
      <c r="S27" s="420">
        <v>0</v>
      </c>
      <c r="T27" s="421" t="s">
        <v>200</v>
      </c>
      <c r="U27" s="420"/>
      <c r="V27" s="434"/>
      <c r="W27" s="434"/>
      <c r="X27" s="434"/>
      <c r="Y27" s="434"/>
      <c r="Z27" s="434"/>
      <c r="AA27" s="434"/>
      <c r="AB27" s="434"/>
      <c r="AC27" s="434"/>
      <c r="AD27" s="434"/>
      <c r="AE27" s="434"/>
      <c r="AF27" s="434"/>
      <c r="AG27" s="434"/>
      <c r="AH27" s="434"/>
      <c r="AI27" s="434"/>
      <c r="AJ27" s="434"/>
      <c r="AK27" s="434"/>
      <c r="AL27" s="434"/>
      <c r="AM27" s="434"/>
      <c r="AN27" s="434"/>
      <c r="AO27" s="434"/>
      <c r="AP27" s="435"/>
      <c r="AQ27" s="436"/>
      <c r="AR27" s="437"/>
      <c r="AS27" s="437"/>
      <c r="AT27" s="437"/>
      <c r="AU27" s="438"/>
      <c r="AV27" s="438"/>
      <c r="AW27" s="437"/>
      <c r="AX27" s="438"/>
      <c r="AY27" s="437"/>
      <c r="AZ27" s="437"/>
      <c r="BA27" s="437"/>
      <c r="BB27" s="437"/>
      <c r="BC27" s="437"/>
      <c r="BD27" s="437"/>
      <c r="BE27" s="437"/>
      <c r="BF27" s="437"/>
      <c r="BG27" s="437"/>
      <c r="BH27" s="437"/>
      <c r="BI27" s="437"/>
      <c r="BJ27" s="437"/>
      <c r="BK27" s="437"/>
      <c r="BL27" s="437"/>
      <c r="BM27" s="437"/>
      <c r="BN27" s="437"/>
      <c r="BO27" s="437"/>
      <c r="BP27" s="437"/>
    </row>
    <row r="28" spans="1:68" s="95" customFormat="1" ht="36" customHeight="1">
      <c r="A28" s="414">
        <v>13.3</v>
      </c>
      <c r="B28" s="415" t="s">
        <v>262</v>
      </c>
      <c r="C28" s="416" t="s">
        <v>262</v>
      </c>
      <c r="D28" s="416"/>
      <c r="E28" s="417" t="s">
        <v>109</v>
      </c>
      <c r="F28" s="418">
        <v>125637.75999999999</v>
      </c>
      <c r="G28" s="418">
        <v>125637.75999999999</v>
      </c>
      <c r="H28" s="418">
        <v>125637.75999999999</v>
      </c>
      <c r="I28" s="418">
        <v>107038.95000000001</v>
      </c>
      <c r="J28" s="420">
        <f t="shared" si="16"/>
        <v>18598.809999999983</v>
      </c>
      <c r="K28" s="420">
        <v>656.05</v>
      </c>
      <c r="L28" s="420">
        <v>0</v>
      </c>
      <c r="M28" s="420">
        <v>0</v>
      </c>
      <c r="N28" s="420">
        <f t="shared" si="12"/>
        <v>656.05</v>
      </c>
      <c r="O28" s="420">
        <v>0</v>
      </c>
      <c r="P28" s="420">
        <f t="shared" si="13"/>
        <v>656.05</v>
      </c>
      <c r="Q28" s="420">
        <f t="shared" si="14"/>
        <v>107695.00000000001</v>
      </c>
      <c r="R28" s="420">
        <f t="shared" ref="R28:R43" si="18">F28-Q28</f>
        <v>17942.75999999998</v>
      </c>
      <c r="S28" s="420">
        <v>0</v>
      </c>
      <c r="T28" s="421" t="s">
        <v>84</v>
      </c>
      <c r="U28" s="420"/>
      <c r="V28" s="434"/>
      <c r="W28" s="434"/>
      <c r="X28" s="434"/>
      <c r="Y28" s="434"/>
      <c r="Z28" s="434"/>
      <c r="AA28" s="434"/>
      <c r="AB28" s="434"/>
      <c r="AC28" s="434"/>
      <c r="AD28" s="434"/>
      <c r="AE28" s="434"/>
      <c r="AF28" s="434"/>
      <c r="AG28" s="434"/>
      <c r="AH28" s="434"/>
      <c r="AI28" s="434"/>
      <c r="AJ28" s="434"/>
      <c r="AK28" s="434"/>
      <c r="AL28" s="434"/>
      <c r="AM28" s="434"/>
      <c r="AN28" s="434"/>
      <c r="AO28" s="434"/>
      <c r="AP28" s="435"/>
      <c r="AQ28" s="436"/>
      <c r="AR28" s="437"/>
      <c r="AS28" s="437"/>
      <c r="AT28" s="437"/>
      <c r="AU28" s="438"/>
      <c r="AV28" s="438"/>
      <c r="AW28" s="437"/>
      <c r="AX28" s="438"/>
      <c r="AY28" s="437"/>
      <c r="AZ28" s="437"/>
      <c r="BA28" s="437"/>
      <c r="BB28" s="437"/>
      <c r="BC28" s="437"/>
      <c r="BD28" s="437"/>
      <c r="BE28" s="437"/>
      <c r="BF28" s="437"/>
      <c r="BG28" s="437"/>
      <c r="BH28" s="437"/>
      <c r="BI28" s="437"/>
      <c r="BJ28" s="437"/>
      <c r="BK28" s="437"/>
      <c r="BL28" s="437"/>
      <c r="BM28" s="437"/>
      <c r="BN28" s="437"/>
      <c r="BO28" s="437"/>
      <c r="BP28" s="437"/>
    </row>
    <row r="29" spans="1:68" s="95" customFormat="1" ht="36" customHeight="1">
      <c r="A29" s="414">
        <v>13.4</v>
      </c>
      <c r="B29" s="415" t="s">
        <v>263</v>
      </c>
      <c r="C29" s="416" t="s">
        <v>263</v>
      </c>
      <c r="D29" s="416"/>
      <c r="E29" s="417" t="s">
        <v>95</v>
      </c>
      <c r="F29" s="418">
        <v>71678.850000000006</v>
      </c>
      <c r="G29" s="418">
        <v>71678.850000000006</v>
      </c>
      <c r="H29" s="418">
        <v>71678.850000000006</v>
      </c>
      <c r="I29" s="418">
        <v>65626.27</v>
      </c>
      <c r="J29" s="420">
        <f t="shared" si="16"/>
        <v>6052.5800000000017</v>
      </c>
      <c r="K29" s="420">
        <v>0</v>
      </c>
      <c r="L29" s="420">
        <v>0</v>
      </c>
      <c r="M29" s="420">
        <v>0</v>
      </c>
      <c r="N29" s="420">
        <f t="shared" si="12"/>
        <v>0</v>
      </c>
      <c r="O29" s="420">
        <v>0</v>
      </c>
      <c r="P29" s="420">
        <f t="shared" si="13"/>
        <v>0</v>
      </c>
      <c r="Q29" s="420">
        <f t="shared" si="14"/>
        <v>65626.27</v>
      </c>
      <c r="R29" s="420">
        <f t="shared" si="18"/>
        <v>6052.5800000000017</v>
      </c>
      <c r="S29" s="420">
        <v>0</v>
      </c>
      <c r="T29" s="421" t="s">
        <v>84</v>
      </c>
      <c r="U29" s="420"/>
      <c r="V29" s="434"/>
      <c r="W29" s="434"/>
      <c r="X29" s="434"/>
      <c r="Y29" s="434"/>
      <c r="Z29" s="434"/>
      <c r="AA29" s="434"/>
      <c r="AB29" s="434"/>
      <c r="AC29" s="434"/>
      <c r="AD29" s="434"/>
      <c r="AE29" s="434"/>
      <c r="AF29" s="434"/>
      <c r="AG29" s="434"/>
      <c r="AH29" s="434"/>
      <c r="AI29" s="434"/>
      <c r="AJ29" s="434"/>
      <c r="AK29" s="434"/>
      <c r="AL29" s="434"/>
      <c r="AM29" s="434"/>
      <c r="AN29" s="434"/>
      <c r="AO29" s="434"/>
      <c r="AP29" s="435"/>
      <c r="AQ29" s="436"/>
      <c r="AR29" s="437"/>
      <c r="AS29" s="437"/>
      <c r="AT29" s="437"/>
      <c r="AU29" s="438"/>
      <c r="AV29" s="438"/>
      <c r="AW29" s="437"/>
      <c r="AX29" s="438"/>
      <c r="AY29" s="437"/>
      <c r="AZ29" s="437"/>
      <c r="BA29" s="437"/>
      <c r="BB29" s="437"/>
      <c r="BC29" s="437"/>
      <c r="BD29" s="437"/>
      <c r="BE29" s="437"/>
      <c r="BF29" s="437"/>
      <c r="BG29" s="437"/>
      <c r="BH29" s="437"/>
      <c r="BI29" s="437"/>
      <c r="BJ29" s="437"/>
      <c r="BK29" s="437"/>
      <c r="BL29" s="437"/>
      <c r="BM29" s="437"/>
      <c r="BN29" s="437"/>
      <c r="BO29" s="437"/>
      <c r="BP29" s="437"/>
    </row>
    <row r="30" spans="1:68" s="95" customFormat="1" ht="94.5">
      <c r="A30" s="414">
        <v>15.4</v>
      </c>
      <c r="B30" s="415" t="s">
        <v>344</v>
      </c>
      <c r="C30" s="416" t="s">
        <v>344</v>
      </c>
      <c r="D30" s="416"/>
      <c r="E30" s="417" t="s">
        <v>98</v>
      </c>
      <c r="F30" s="418">
        <v>42129</v>
      </c>
      <c r="G30" s="418">
        <v>42129</v>
      </c>
      <c r="H30" s="418">
        <v>42129</v>
      </c>
      <c r="I30" s="418">
        <v>0</v>
      </c>
      <c r="J30" s="420">
        <f t="shared" si="16"/>
        <v>42129</v>
      </c>
      <c r="K30" s="420">
        <v>2256.8000000000002</v>
      </c>
      <c r="L30" s="420">
        <v>0</v>
      </c>
      <c r="M30" s="420">
        <v>0</v>
      </c>
      <c r="N30" s="420">
        <f t="shared" si="12"/>
        <v>2256.8000000000002</v>
      </c>
      <c r="O30" s="420">
        <v>0</v>
      </c>
      <c r="P30" s="420">
        <f t="shared" si="13"/>
        <v>2256.8000000000002</v>
      </c>
      <c r="Q30" s="420">
        <f t="shared" si="14"/>
        <v>2256.8000000000002</v>
      </c>
      <c r="R30" s="420">
        <f t="shared" si="18"/>
        <v>39872.199999999997</v>
      </c>
      <c r="S30" s="420">
        <v>0</v>
      </c>
      <c r="T30" s="421" t="s">
        <v>366</v>
      </c>
      <c r="U30" s="420"/>
      <c r="V30" s="434"/>
      <c r="W30" s="434"/>
      <c r="X30" s="434"/>
      <c r="Y30" s="434"/>
      <c r="Z30" s="434"/>
      <c r="AA30" s="434"/>
      <c r="AB30" s="434"/>
      <c r="AC30" s="434"/>
      <c r="AD30" s="434"/>
      <c r="AE30" s="434"/>
      <c r="AF30" s="434"/>
      <c r="AG30" s="434"/>
      <c r="AH30" s="434"/>
      <c r="AI30" s="434"/>
      <c r="AJ30" s="434"/>
      <c r="AK30" s="434"/>
      <c r="AL30" s="434"/>
      <c r="AM30" s="434"/>
      <c r="AN30" s="434"/>
      <c r="AO30" s="434"/>
      <c r="AP30" s="435"/>
      <c r="AQ30" s="436"/>
      <c r="AR30" s="437"/>
      <c r="AS30" s="437"/>
      <c r="AT30" s="437"/>
      <c r="AU30" s="438"/>
      <c r="AV30" s="438"/>
      <c r="AW30" s="437"/>
      <c r="AX30" s="438"/>
      <c r="AY30" s="437"/>
      <c r="AZ30" s="437"/>
      <c r="BA30" s="437"/>
      <c r="BB30" s="437"/>
      <c r="BC30" s="437"/>
      <c r="BD30" s="437"/>
      <c r="BE30" s="437"/>
      <c r="BF30" s="437"/>
      <c r="BG30" s="437"/>
      <c r="BH30" s="437"/>
      <c r="BI30" s="437"/>
      <c r="BJ30" s="437"/>
      <c r="BK30" s="437"/>
      <c r="BL30" s="437"/>
      <c r="BM30" s="437"/>
      <c r="BN30" s="437"/>
      <c r="BO30" s="437"/>
      <c r="BP30" s="437"/>
    </row>
    <row r="31" spans="1:68" s="95" customFormat="1" ht="87" customHeight="1">
      <c r="A31" s="414">
        <v>15.5</v>
      </c>
      <c r="B31" s="415" t="s">
        <v>345</v>
      </c>
      <c r="C31" s="416" t="s">
        <v>345</v>
      </c>
      <c r="D31" s="416"/>
      <c r="E31" s="417" t="s">
        <v>99</v>
      </c>
      <c r="F31" s="418">
        <v>60033.59</v>
      </c>
      <c r="G31" s="418">
        <v>60033.59</v>
      </c>
      <c r="H31" s="418">
        <v>60033.59</v>
      </c>
      <c r="I31" s="418">
        <v>58244.4</v>
      </c>
      <c r="J31" s="420">
        <f t="shared" si="16"/>
        <v>1789.1899999999951</v>
      </c>
      <c r="K31" s="420">
        <v>0</v>
      </c>
      <c r="L31" s="420">
        <v>0</v>
      </c>
      <c r="M31" s="420">
        <v>0</v>
      </c>
      <c r="N31" s="420">
        <f t="shared" si="12"/>
        <v>0</v>
      </c>
      <c r="O31" s="420">
        <v>0</v>
      </c>
      <c r="P31" s="420">
        <f t="shared" si="13"/>
        <v>0</v>
      </c>
      <c r="Q31" s="420">
        <f t="shared" si="14"/>
        <v>58244.4</v>
      </c>
      <c r="R31" s="420">
        <f t="shared" si="18"/>
        <v>1789.1899999999951</v>
      </c>
      <c r="S31" s="420">
        <v>0</v>
      </c>
      <c r="T31" s="434" t="s">
        <v>126</v>
      </c>
      <c r="U31" s="420"/>
      <c r="V31" s="434"/>
      <c r="W31" s="434"/>
      <c r="X31" s="434"/>
      <c r="Y31" s="434"/>
      <c r="Z31" s="434"/>
      <c r="AA31" s="434"/>
      <c r="AB31" s="434"/>
      <c r="AC31" s="434"/>
      <c r="AD31" s="434"/>
      <c r="AE31" s="434"/>
      <c r="AF31" s="434"/>
      <c r="AG31" s="434"/>
      <c r="AH31" s="434"/>
      <c r="AI31" s="434"/>
      <c r="AJ31" s="434"/>
      <c r="AK31" s="434"/>
      <c r="AL31" s="434"/>
      <c r="AM31" s="434"/>
      <c r="AN31" s="434"/>
      <c r="AO31" s="434"/>
      <c r="AP31" s="435"/>
      <c r="AQ31" s="436"/>
      <c r="AR31" s="437"/>
      <c r="AS31" s="437"/>
      <c r="AT31" s="437"/>
      <c r="AU31" s="438"/>
      <c r="AV31" s="438"/>
      <c r="AW31" s="437"/>
      <c r="AX31" s="438"/>
      <c r="AY31" s="437"/>
      <c r="AZ31" s="437"/>
      <c r="BA31" s="437"/>
      <c r="BB31" s="437"/>
      <c r="BC31" s="437"/>
      <c r="BD31" s="437"/>
      <c r="BE31" s="437"/>
      <c r="BF31" s="437"/>
      <c r="BG31" s="437"/>
      <c r="BH31" s="437"/>
      <c r="BI31" s="437"/>
      <c r="BJ31" s="437"/>
      <c r="BK31" s="437"/>
      <c r="BL31" s="437"/>
      <c r="BM31" s="437"/>
      <c r="BN31" s="437"/>
      <c r="BO31" s="437"/>
      <c r="BP31" s="437"/>
    </row>
    <row r="32" spans="1:68" s="95" customFormat="1" ht="102" customHeight="1">
      <c r="A32" s="414">
        <v>15.6</v>
      </c>
      <c r="B32" s="415" t="s">
        <v>353</v>
      </c>
      <c r="C32" s="416" t="s">
        <v>353</v>
      </c>
      <c r="D32" s="416"/>
      <c r="E32" s="417" t="s">
        <v>99</v>
      </c>
      <c r="F32" s="418">
        <v>49600</v>
      </c>
      <c r="G32" s="418">
        <v>0</v>
      </c>
      <c r="H32" s="418">
        <v>49600</v>
      </c>
      <c r="I32" s="418">
        <v>0</v>
      </c>
      <c r="J32" s="420">
        <f t="shared" si="16"/>
        <v>49600</v>
      </c>
      <c r="K32" s="420">
        <v>0</v>
      </c>
      <c r="L32" s="420">
        <v>0</v>
      </c>
      <c r="M32" s="420">
        <v>0</v>
      </c>
      <c r="N32" s="420">
        <f t="shared" si="12"/>
        <v>0</v>
      </c>
      <c r="O32" s="420">
        <v>0</v>
      </c>
      <c r="P32" s="420">
        <f t="shared" si="13"/>
        <v>0</v>
      </c>
      <c r="Q32" s="420">
        <f t="shared" si="14"/>
        <v>0</v>
      </c>
      <c r="R32" s="420">
        <f t="shared" si="18"/>
        <v>49600</v>
      </c>
      <c r="S32" s="420">
        <v>0</v>
      </c>
      <c r="T32" s="421"/>
      <c r="U32" s="420"/>
      <c r="V32" s="434"/>
      <c r="W32" s="434"/>
      <c r="X32" s="434"/>
      <c r="Y32" s="434"/>
      <c r="Z32" s="434"/>
      <c r="AA32" s="434"/>
      <c r="AB32" s="434"/>
      <c r="AC32" s="434"/>
      <c r="AD32" s="434"/>
      <c r="AE32" s="434"/>
      <c r="AF32" s="434"/>
      <c r="AG32" s="434"/>
      <c r="AH32" s="434"/>
      <c r="AI32" s="434"/>
      <c r="AJ32" s="434"/>
      <c r="AK32" s="434"/>
      <c r="AL32" s="434"/>
      <c r="AM32" s="434"/>
      <c r="AN32" s="434"/>
      <c r="AO32" s="434"/>
      <c r="AP32" s="435"/>
      <c r="AQ32" s="436"/>
      <c r="AR32" s="437"/>
      <c r="AS32" s="437"/>
      <c r="AT32" s="437"/>
      <c r="AU32" s="438"/>
      <c r="AV32" s="438"/>
      <c r="AW32" s="437"/>
      <c r="AX32" s="438"/>
      <c r="AY32" s="437"/>
      <c r="AZ32" s="437"/>
      <c r="BA32" s="437"/>
      <c r="BB32" s="437"/>
      <c r="BC32" s="437"/>
      <c r="BD32" s="437"/>
      <c r="BE32" s="437"/>
      <c r="BF32" s="437"/>
      <c r="BG32" s="437"/>
      <c r="BH32" s="437"/>
      <c r="BI32" s="437"/>
      <c r="BJ32" s="437"/>
      <c r="BK32" s="437"/>
      <c r="BL32" s="437"/>
      <c r="BM32" s="437"/>
      <c r="BN32" s="437"/>
      <c r="BO32" s="437"/>
      <c r="BP32" s="437"/>
    </row>
    <row r="33" spans="1:68" s="95" customFormat="1" ht="63">
      <c r="A33" s="414">
        <v>16.100000000000001</v>
      </c>
      <c r="B33" s="415" t="s">
        <v>346</v>
      </c>
      <c r="C33" s="416" t="s">
        <v>346</v>
      </c>
      <c r="D33" s="416"/>
      <c r="E33" s="417" t="s">
        <v>367</v>
      </c>
      <c r="F33" s="418">
        <v>590646.75</v>
      </c>
      <c r="G33" s="418">
        <v>590646.75</v>
      </c>
      <c r="H33" s="418">
        <v>590646.75</v>
      </c>
      <c r="I33" s="418">
        <v>573962</v>
      </c>
      <c r="J33" s="420">
        <f t="shared" si="16"/>
        <v>16684.75</v>
      </c>
      <c r="K33" s="420">
        <v>11006.39</v>
      </c>
      <c r="L33" s="420">
        <v>0</v>
      </c>
      <c r="M33" s="420">
        <v>0</v>
      </c>
      <c r="N33" s="420">
        <f t="shared" si="12"/>
        <v>11006.39</v>
      </c>
      <c r="O33" s="420">
        <v>0</v>
      </c>
      <c r="P33" s="420">
        <f t="shared" si="13"/>
        <v>11006.39</v>
      </c>
      <c r="Q33" s="420">
        <f t="shared" si="14"/>
        <v>584968.39</v>
      </c>
      <c r="R33" s="420">
        <f t="shared" si="18"/>
        <v>5678.359999999986</v>
      </c>
      <c r="S33" s="420">
        <v>0</v>
      </c>
      <c r="T33" s="421" t="s">
        <v>200</v>
      </c>
      <c r="U33" s="420"/>
      <c r="V33" s="434"/>
      <c r="W33" s="434"/>
      <c r="X33" s="434"/>
      <c r="Y33" s="434"/>
      <c r="Z33" s="434"/>
      <c r="AA33" s="434"/>
      <c r="AB33" s="434"/>
      <c r="AC33" s="434"/>
      <c r="AD33" s="434"/>
      <c r="AE33" s="434"/>
      <c r="AF33" s="434"/>
      <c r="AG33" s="434"/>
      <c r="AH33" s="434"/>
      <c r="AI33" s="434"/>
      <c r="AJ33" s="434"/>
      <c r="AK33" s="434"/>
      <c r="AL33" s="434"/>
      <c r="AM33" s="434"/>
      <c r="AN33" s="434"/>
      <c r="AO33" s="434"/>
      <c r="AP33" s="435"/>
      <c r="AQ33" s="436"/>
      <c r="AR33" s="437"/>
      <c r="AS33" s="437"/>
      <c r="AT33" s="437"/>
      <c r="AU33" s="438"/>
      <c r="AV33" s="438"/>
      <c r="AW33" s="437"/>
      <c r="AX33" s="438"/>
      <c r="AY33" s="437"/>
      <c r="AZ33" s="437"/>
      <c r="BA33" s="437"/>
      <c r="BB33" s="437"/>
      <c r="BC33" s="437"/>
      <c r="BD33" s="437"/>
      <c r="BE33" s="437"/>
      <c r="BF33" s="437"/>
      <c r="BG33" s="437"/>
      <c r="BH33" s="437"/>
      <c r="BI33" s="437"/>
      <c r="BJ33" s="437"/>
      <c r="BK33" s="437"/>
      <c r="BL33" s="437"/>
      <c r="BM33" s="437"/>
      <c r="BN33" s="437"/>
      <c r="BO33" s="437"/>
      <c r="BP33" s="437"/>
    </row>
    <row r="34" spans="1:68" s="95" customFormat="1" ht="73.5">
      <c r="A34" s="414">
        <v>16.2</v>
      </c>
      <c r="B34" s="415" t="s">
        <v>369</v>
      </c>
      <c r="C34" s="416" t="s">
        <v>369</v>
      </c>
      <c r="D34" s="416"/>
      <c r="E34" s="417" t="s">
        <v>260</v>
      </c>
      <c r="F34" s="418">
        <v>132142.07999999999</v>
      </c>
      <c r="G34" s="418">
        <v>132142.07999999999</v>
      </c>
      <c r="H34" s="418">
        <v>132142.07999999999</v>
      </c>
      <c r="I34" s="418">
        <v>128795.46</v>
      </c>
      <c r="J34" s="420">
        <f t="shared" si="16"/>
        <v>3346.6199999999808</v>
      </c>
      <c r="K34" s="420">
        <v>445.8</v>
      </c>
      <c r="L34" s="420">
        <v>0</v>
      </c>
      <c r="M34" s="420">
        <v>0</v>
      </c>
      <c r="N34" s="420">
        <f t="shared" si="12"/>
        <v>445.8</v>
      </c>
      <c r="O34" s="420">
        <v>0</v>
      </c>
      <c r="P34" s="420">
        <f t="shared" si="13"/>
        <v>445.8</v>
      </c>
      <c r="Q34" s="420">
        <f t="shared" si="14"/>
        <v>129241.26000000001</v>
      </c>
      <c r="R34" s="420">
        <f t="shared" si="18"/>
        <v>2900.8199999999779</v>
      </c>
      <c r="S34" s="420">
        <v>0</v>
      </c>
      <c r="T34" s="421" t="s">
        <v>200</v>
      </c>
      <c r="U34" s="420"/>
      <c r="V34" s="434"/>
      <c r="W34" s="434"/>
      <c r="X34" s="434"/>
      <c r="Y34" s="434"/>
      <c r="Z34" s="434"/>
      <c r="AA34" s="434"/>
      <c r="AB34" s="434"/>
      <c r="AC34" s="434"/>
      <c r="AD34" s="434"/>
      <c r="AE34" s="434"/>
      <c r="AF34" s="434"/>
      <c r="AG34" s="434"/>
      <c r="AH34" s="434"/>
      <c r="AI34" s="434"/>
      <c r="AJ34" s="434"/>
      <c r="AK34" s="434"/>
      <c r="AL34" s="434"/>
      <c r="AM34" s="434"/>
      <c r="AN34" s="434"/>
      <c r="AO34" s="434"/>
      <c r="AP34" s="435"/>
      <c r="AQ34" s="436"/>
      <c r="AR34" s="437"/>
      <c r="AS34" s="437"/>
      <c r="AT34" s="437"/>
      <c r="AU34" s="438"/>
      <c r="AV34" s="438"/>
      <c r="AW34" s="437"/>
      <c r="AX34" s="438"/>
      <c r="AY34" s="437"/>
      <c r="AZ34" s="437"/>
      <c r="BA34" s="437"/>
      <c r="BB34" s="437"/>
      <c r="BC34" s="437"/>
      <c r="BD34" s="437"/>
      <c r="BE34" s="437"/>
      <c r="BF34" s="437"/>
      <c r="BG34" s="437"/>
      <c r="BH34" s="437"/>
      <c r="BI34" s="437"/>
      <c r="BJ34" s="437"/>
      <c r="BK34" s="437"/>
      <c r="BL34" s="437"/>
      <c r="BM34" s="437"/>
      <c r="BN34" s="437"/>
      <c r="BO34" s="437"/>
      <c r="BP34" s="437"/>
    </row>
    <row r="35" spans="1:68" s="95" customFormat="1" ht="39" customHeight="1">
      <c r="A35" s="414">
        <v>17.100000000000001</v>
      </c>
      <c r="B35" s="415" t="s">
        <v>222</v>
      </c>
      <c r="C35" s="416" t="s">
        <v>222</v>
      </c>
      <c r="D35" s="416"/>
      <c r="E35" s="417" t="s">
        <v>97</v>
      </c>
      <c r="F35" s="418">
        <v>162425.47</v>
      </c>
      <c r="G35" s="418">
        <v>162425.47</v>
      </c>
      <c r="H35" s="418">
        <v>162425.47</v>
      </c>
      <c r="I35" s="418">
        <v>132728.85</v>
      </c>
      <c r="J35" s="420">
        <f t="shared" si="16"/>
        <v>29696.619999999995</v>
      </c>
      <c r="K35" s="420">
        <f>666.85+16520.21</f>
        <v>17187.059999999998</v>
      </c>
      <c r="L35" s="420">
        <v>0</v>
      </c>
      <c r="M35" s="420">
        <v>0</v>
      </c>
      <c r="N35" s="420">
        <f t="shared" si="12"/>
        <v>17187.059999999998</v>
      </c>
      <c r="O35" s="420">
        <v>0</v>
      </c>
      <c r="P35" s="420">
        <f t="shared" si="13"/>
        <v>17187.059999999998</v>
      </c>
      <c r="Q35" s="420">
        <f t="shared" si="14"/>
        <v>149915.91</v>
      </c>
      <c r="R35" s="420">
        <f t="shared" si="18"/>
        <v>12509.559999999998</v>
      </c>
      <c r="S35" s="420">
        <v>0</v>
      </c>
      <c r="T35" s="421" t="s">
        <v>126</v>
      </c>
      <c r="U35" s="420"/>
      <c r="V35" s="434"/>
      <c r="W35" s="434"/>
      <c r="X35" s="434"/>
      <c r="Y35" s="434"/>
      <c r="Z35" s="434"/>
      <c r="AA35" s="434"/>
      <c r="AB35" s="434"/>
      <c r="AC35" s="434"/>
      <c r="AD35" s="434"/>
      <c r="AE35" s="434"/>
      <c r="AF35" s="434"/>
      <c r="AG35" s="434"/>
      <c r="AH35" s="434"/>
      <c r="AI35" s="434"/>
      <c r="AJ35" s="434"/>
      <c r="AK35" s="434"/>
      <c r="AL35" s="434"/>
      <c r="AM35" s="434"/>
      <c r="AN35" s="434"/>
      <c r="AO35" s="434"/>
      <c r="AP35" s="435"/>
      <c r="AQ35" s="436"/>
      <c r="AR35" s="437"/>
      <c r="AS35" s="437"/>
      <c r="AT35" s="437"/>
      <c r="AU35" s="438"/>
      <c r="AV35" s="438"/>
      <c r="AW35" s="437"/>
      <c r="AX35" s="438"/>
      <c r="AY35" s="437"/>
      <c r="AZ35" s="437"/>
      <c r="BA35" s="437"/>
      <c r="BB35" s="437"/>
      <c r="BC35" s="437"/>
      <c r="BD35" s="437"/>
      <c r="BE35" s="437"/>
      <c r="BF35" s="437"/>
      <c r="BG35" s="437"/>
      <c r="BH35" s="437"/>
      <c r="BI35" s="437"/>
      <c r="BJ35" s="437"/>
      <c r="BK35" s="437"/>
      <c r="BL35" s="437"/>
      <c r="BM35" s="437"/>
      <c r="BN35" s="437"/>
      <c r="BO35" s="437"/>
      <c r="BP35" s="437"/>
    </row>
    <row r="36" spans="1:68" s="95" customFormat="1" ht="54.75" customHeight="1">
      <c r="A36" s="414">
        <v>17.5</v>
      </c>
      <c r="B36" s="415" t="s">
        <v>349</v>
      </c>
      <c r="C36" s="416" t="s">
        <v>349</v>
      </c>
      <c r="D36" s="416"/>
      <c r="E36" s="417" t="s">
        <v>107</v>
      </c>
      <c r="F36" s="418">
        <v>5475.6</v>
      </c>
      <c r="G36" s="418">
        <v>0</v>
      </c>
      <c r="H36" s="418">
        <v>5475.6</v>
      </c>
      <c r="I36" s="418">
        <v>0</v>
      </c>
      <c r="J36" s="420">
        <f>H36-I36</f>
        <v>5475.6</v>
      </c>
      <c r="K36" s="420">
        <v>0</v>
      </c>
      <c r="L36" s="420">
        <v>0</v>
      </c>
      <c r="M36" s="420">
        <v>0</v>
      </c>
      <c r="N36" s="420">
        <f t="shared" si="12"/>
        <v>0</v>
      </c>
      <c r="O36" s="420">
        <v>0</v>
      </c>
      <c r="P36" s="420">
        <f t="shared" si="13"/>
        <v>0</v>
      </c>
      <c r="Q36" s="420">
        <f t="shared" si="14"/>
        <v>0</v>
      </c>
      <c r="R36" s="420">
        <f t="shared" si="18"/>
        <v>5475.6</v>
      </c>
      <c r="S36" s="420">
        <v>0</v>
      </c>
      <c r="T36" s="421"/>
      <c r="U36" s="420"/>
      <c r="V36" s="434"/>
      <c r="W36" s="434"/>
      <c r="X36" s="434"/>
      <c r="Y36" s="434"/>
      <c r="Z36" s="434"/>
      <c r="AA36" s="434"/>
      <c r="AB36" s="434"/>
      <c r="AC36" s="434"/>
      <c r="AD36" s="434"/>
      <c r="AE36" s="434"/>
      <c r="AF36" s="434"/>
      <c r="AG36" s="434"/>
      <c r="AH36" s="434"/>
      <c r="AI36" s="434"/>
      <c r="AJ36" s="434"/>
      <c r="AK36" s="434"/>
      <c r="AL36" s="434"/>
      <c r="AM36" s="434"/>
      <c r="AN36" s="434"/>
      <c r="AO36" s="434"/>
      <c r="AP36" s="435"/>
      <c r="AQ36" s="436"/>
      <c r="AR36" s="437"/>
      <c r="AS36" s="437"/>
      <c r="AT36" s="437"/>
      <c r="AU36" s="438"/>
      <c r="AV36" s="438"/>
      <c r="AW36" s="437"/>
      <c r="AX36" s="438"/>
      <c r="AY36" s="437"/>
      <c r="AZ36" s="437"/>
      <c r="BA36" s="437"/>
      <c r="BB36" s="437"/>
      <c r="BC36" s="437"/>
      <c r="BD36" s="437"/>
      <c r="BE36" s="437"/>
      <c r="BF36" s="437"/>
      <c r="BG36" s="437"/>
      <c r="BH36" s="437"/>
      <c r="BI36" s="437"/>
      <c r="BJ36" s="437"/>
      <c r="BK36" s="437"/>
      <c r="BL36" s="437"/>
      <c r="BM36" s="437"/>
      <c r="BN36" s="437"/>
      <c r="BO36" s="437"/>
      <c r="BP36" s="437"/>
    </row>
    <row r="37" spans="1:68" s="95" customFormat="1" ht="87" customHeight="1">
      <c r="A37" s="414">
        <v>18.3</v>
      </c>
      <c r="B37" s="415" t="s">
        <v>272</v>
      </c>
      <c r="C37" s="416" t="s">
        <v>272</v>
      </c>
      <c r="D37" s="416"/>
      <c r="E37" s="417" t="s">
        <v>108</v>
      </c>
      <c r="F37" s="418">
        <v>30000</v>
      </c>
      <c r="G37" s="418">
        <v>30000</v>
      </c>
      <c r="H37" s="418">
        <v>30000</v>
      </c>
      <c r="I37" s="418">
        <v>13520.58</v>
      </c>
      <c r="J37" s="420">
        <f t="shared" ref="J37:J43" si="19">H37-I37</f>
        <v>16479.419999999998</v>
      </c>
      <c r="K37" s="420">
        <v>13136.89</v>
      </c>
      <c r="L37" s="420">
        <v>0</v>
      </c>
      <c r="M37" s="420">
        <v>0</v>
      </c>
      <c r="N37" s="420">
        <f t="shared" si="12"/>
        <v>13136.89</v>
      </c>
      <c r="O37" s="420">
        <v>0</v>
      </c>
      <c r="P37" s="420">
        <f t="shared" si="13"/>
        <v>13136.89</v>
      </c>
      <c r="Q37" s="420">
        <f t="shared" si="14"/>
        <v>26657.47</v>
      </c>
      <c r="R37" s="420">
        <f t="shared" si="18"/>
        <v>3342.5299999999988</v>
      </c>
      <c r="S37" s="420">
        <v>0</v>
      </c>
      <c r="T37" s="421" t="s">
        <v>84</v>
      </c>
      <c r="U37" s="420"/>
      <c r="V37" s="434"/>
      <c r="W37" s="434"/>
      <c r="X37" s="434"/>
      <c r="Y37" s="434"/>
      <c r="Z37" s="434"/>
      <c r="AA37" s="434"/>
      <c r="AB37" s="434"/>
      <c r="AC37" s="434"/>
      <c r="AD37" s="434"/>
      <c r="AE37" s="434"/>
      <c r="AF37" s="434"/>
      <c r="AG37" s="434"/>
      <c r="AH37" s="434"/>
      <c r="AI37" s="434"/>
      <c r="AJ37" s="434"/>
      <c r="AK37" s="434"/>
      <c r="AL37" s="434"/>
      <c r="AM37" s="434"/>
      <c r="AN37" s="434"/>
      <c r="AO37" s="434"/>
      <c r="AP37" s="435"/>
      <c r="AQ37" s="436"/>
      <c r="AR37" s="437"/>
      <c r="AS37" s="437"/>
      <c r="AT37" s="437"/>
      <c r="AU37" s="438"/>
      <c r="AV37" s="438"/>
      <c r="AW37" s="437"/>
      <c r="AX37" s="438"/>
      <c r="AY37" s="437"/>
      <c r="AZ37" s="437"/>
      <c r="BA37" s="437"/>
      <c r="BB37" s="437"/>
      <c r="BC37" s="437"/>
      <c r="BD37" s="437"/>
      <c r="BE37" s="437"/>
      <c r="BF37" s="437"/>
      <c r="BG37" s="437"/>
      <c r="BH37" s="437"/>
      <c r="BI37" s="437"/>
      <c r="BJ37" s="437"/>
      <c r="BK37" s="437"/>
      <c r="BL37" s="437"/>
      <c r="BM37" s="437"/>
      <c r="BN37" s="437"/>
      <c r="BO37" s="437"/>
      <c r="BP37" s="437"/>
    </row>
    <row r="38" spans="1:68" s="95" customFormat="1" ht="89.25" customHeight="1">
      <c r="A38" s="414">
        <v>18.5</v>
      </c>
      <c r="B38" s="415" t="s">
        <v>274</v>
      </c>
      <c r="C38" s="416" t="s">
        <v>274</v>
      </c>
      <c r="D38" s="416"/>
      <c r="E38" s="417" t="s">
        <v>109</v>
      </c>
      <c r="F38" s="418">
        <v>124684.93</v>
      </c>
      <c r="G38" s="418">
        <v>124684.93</v>
      </c>
      <c r="H38" s="418">
        <v>124684.93</v>
      </c>
      <c r="I38" s="418">
        <v>124684.93</v>
      </c>
      <c r="J38" s="420">
        <f t="shared" si="19"/>
        <v>0</v>
      </c>
      <c r="K38" s="420">
        <v>0</v>
      </c>
      <c r="L38" s="420">
        <v>0</v>
      </c>
      <c r="M38" s="420">
        <f t="shared" ref="M38" si="20">SUM(J38:L38)</f>
        <v>0</v>
      </c>
      <c r="N38" s="420">
        <f t="shared" si="12"/>
        <v>0</v>
      </c>
      <c r="O38" s="420">
        <f t="shared" ref="O38:O43" si="21">M38+N38</f>
        <v>0</v>
      </c>
      <c r="P38" s="420">
        <f t="shared" si="13"/>
        <v>0</v>
      </c>
      <c r="Q38" s="420">
        <f t="shared" si="14"/>
        <v>124684.93</v>
      </c>
      <c r="R38" s="420">
        <f t="shared" si="18"/>
        <v>0</v>
      </c>
      <c r="S38" s="420">
        <v>0</v>
      </c>
      <c r="T38" s="421" t="s">
        <v>649</v>
      </c>
      <c r="U38" s="420"/>
      <c r="V38" s="434"/>
      <c r="W38" s="434"/>
      <c r="X38" s="434"/>
      <c r="Y38" s="434"/>
      <c r="Z38" s="434"/>
      <c r="AA38" s="434"/>
      <c r="AB38" s="434"/>
      <c r="AC38" s="434"/>
      <c r="AD38" s="434"/>
      <c r="AE38" s="434"/>
      <c r="AF38" s="434"/>
      <c r="AG38" s="434"/>
      <c r="AH38" s="434"/>
      <c r="AI38" s="434"/>
      <c r="AJ38" s="434"/>
      <c r="AK38" s="434"/>
      <c r="AL38" s="434"/>
      <c r="AM38" s="434"/>
      <c r="AN38" s="434"/>
      <c r="AO38" s="434"/>
      <c r="AP38" s="435"/>
      <c r="AQ38" s="436"/>
      <c r="AR38" s="437"/>
      <c r="AS38" s="437"/>
      <c r="AT38" s="437"/>
      <c r="AU38" s="438"/>
      <c r="AV38" s="438"/>
      <c r="AW38" s="437"/>
      <c r="AX38" s="438"/>
      <c r="AY38" s="437"/>
      <c r="AZ38" s="437"/>
      <c r="BA38" s="437"/>
      <c r="BB38" s="437"/>
      <c r="BC38" s="437"/>
      <c r="BD38" s="437"/>
      <c r="BE38" s="437"/>
      <c r="BF38" s="437"/>
      <c r="BG38" s="437"/>
      <c r="BH38" s="437"/>
      <c r="BI38" s="437"/>
      <c r="BJ38" s="437"/>
      <c r="BK38" s="437"/>
      <c r="BL38" s="437"/>
      <c r="BM38" s="437"/>
      <c r="BN38" s="437"/>
      <c r="BO38" s="437"/>
      <c r="BP38" s="437"/>
    </row>
    <row r="39" spans="1:68" s="95" customFormat="1" ht="89.25" customHeight="1">
      <c r="A39" s="414">
        <v>18.8</v>
      </c>
      <c r="B39" s="415" t="s">
        <v>277</v>
      </c>
      <c r="C39" s="416" t="s">
        <v>277</v>
      </c>
      <c r="D39" s="416"/>
      <c r="E39" s="417" t="s">
        <v>95</v>
      </c>
      <c r="F39" s="418">
        <v>54000</v>
      </c>
      <c r="G39" s="418">
        <v>54000</v>
      </c>
      <c r="H39" s="418">
        <v>54000</v>
      </c>
      <c r="I39" s="418">
        <v>53410.2</v>
      </c>
      <c r="J39" s="420">
        <f t="shared" si="19"/>
        <v>589.80000000000291</v>
      </c>
      <c r="K39" s="420">
        <v>0</v>
      </c>
      <c r="L39" s="420">
        <v>0</v>
      </c>
      <c r="M39" s="420">
        <v>0</v>
      </c>
      <c r="N39" s="420">
        <f t="shared" si="12"/>
        <v>0</v>
      </c>
      <c r="O39" s="420">
        <f t="shared" si="21"/>
        <v>0</v>
      </c>
      <c r="P39" s="420">
        <f t="shared" si="13"/>
        <v>0</v>
      </c>
      <c r="Q39" s="420">
        <f t="shared" si="14"/>
        <v>53410.2</v>
      </c>
      <c r="R39" s="420">
        <f t="shared" si="18"/>
        <v>589.80000000000291</v>
      </c>
      <c r="S39" s="420">
        <v>0</v>
      </c>
      <c r="T39" s="421" t="s">
        <v>126</v>
      </c>
      <c r="U39" s="420"/>
      <c r="V39" s="434"/>
      <c r="W39" s="434"/>
      <c r="X39" s="434"/>
      <c r="Y39" s="434"/>
      <c r="Z39" s="434"/>
      <c r="AA39" s="434"/>
      <c r="AB39" s="434"/>
      <c r="AC39" s="434"/>
      <c r="AD39" s="434"/>
      <c r="AE39" s="434"/>
      <c r="AF39" s="434"/>
      <c r="AG39" s="434"/>
      <c r="AH39" s="434"/>
      <c r="AI39" s="434"/>
      <c r="AJ39" s="434"/>
      <c r="AK39" s="434"/>
      <c r="AL39" s="434"/>
      <c r="AM39" s="434"/>
      <c r="AN39" s="434"/>
      <c r="AO39" s="434"/>
      <c r="AP39" s="435"/>
      <c r="AQ39" s="436"/>
      <c r="AR39" s="437"/>
      <c r="AS39" s="437"/>
      <c r="AT39" s="437"/>
      <c r="AU39" s="438"/>
      <c r="AV39" s="438"/>
      <c r="AW39" s="437"/>
      <c r="AX39" s="438"/>
      <c r="AY39" s="437"/>
      <c r="AZ39" s="437"/>
      <c r="BA39" s="437"/>
      <c r="BB39" s="437"/>
      <c r="BC39" s="437"/>
      <c r="BD39" s="437"/>
      <c r="BE39" s="437"/>
      <c r="BF39" s="437"/>
      <c r="BG39" s="437"/>
      <c r="BH39" s="437"/>
      <c r="BI39" s="437"/>
      <c r="BJ39" s="437"/>
      <c r="BK39" s="437"/>
      <c r="BL39" s="437"/>
      <c r="BM39" s="437"/>
      <c r="BN39" s="437"/>
      <c r="BO39" s="437"/>
      <c r="BP39" s="437"/>
    </row>
    <row r="40" spans="1:68" s="95" customFormat="1" ht="89.25" customHeight="1">
      <c r="A40" s="414">
        <v>18.149999999999999</v>
      </c>
      <c r="B40" s="415" t="s">
        <v>284</v>
      </c>
      <c r="C40" s="416" t="s">
        <v>284</v>
      </c>
      <c r="D40" s="416"/>
      <c r="E40" s="417" t="s">
        <v>134</v>
      </c>
      <c r="F40" s="418">
        <v>72000</v>
      </c>
      <c r="G40" s="418">
        <v>72000</v>
      </c>
      <c r="H40" s="418">
        <v>72000</v>
      </c>
      <c r="I40" s="418">
        <v>30241.63</v>
      </c>
      <c r="J40" s="420">
        <f t="shared" si="19"/>
        <v>41758.369999999995</v>
      </c>
      <c r="K40" s="420">
        <v>41758.370000000003</v>
      </c>
      <c r="L40" s="420">
        <v>0</v>
      </c>
      <c r="M40" s="420">
        <v>0</v>
      </c>
      <c r="N40" s="420">
        <f t="shared" si="12"/>
        <v>41758.370000000003</v>
      </c>
      <c r="O40" s="420">
        <v>0</v>
      </c>
      <c r="P40" s="420">
        <f t="shared" si="13"/>
        <v>41758.370000000003</v>
      </c>
      <c r="Q40" s="420">
        <f t="shared" si="14"/>
        <v>72000</v>
      </c>
      <c r="R40" s="420">
        <f t="shared" si="18"/>
        <v>0</v>
      </c>
      <c r="S40" s="420">
        <v>0</v>
      </c>
      <c r="T40" s="421" t="s">
        <v>649</v>
      </c>
      <c r="U40" s="420"/>
      <c r="V40" s="434"/>
      <c r="W40" s="434"/>
      <c r="X40" s="434"/>
      <c r="Y40" s="434"/>
      <c r="Z40" s="434"/>
      <c r="AA40" s="434"/>
      <c r="AB40" s="434"/>
      <c r="AC40" s="434"/>
      <c r="AD40" s="434"/>
      <c r="AE40" s="434"/>
      <c r="AF40" s="434"/>
      <c r="AG40" s="434"/>
      <c r="AH40" s="434"/>
      <c r="AI40" s="434"/>
      <c r="AJ40" s="434"/>
      <c r="AK40" s="434"/>
      <c r="AL40" s="434"/>
      <c r="AM40" s="434"/>
      <c r="AN40" s="434"/>
      <c r="AO40" s="434"/>
      <c r="AP40" s="435"/>
      <c r="AQ40" s="436"/>
      <c r="AR40" s="437"/>
      <c r="AS40" s="437"/>
      <c r="AT40" s="437"/>
      <c r="AU40" s="438"/>
      <c r="AV40" s="438"/>
      <c r="AW40" s="437"/>
      <c r="AX40" s="438"/>
      <c r="AY40" s="437"/>
      <c r="AZ40" s="437"/>
      <c r="BA40" s="437"/>
      <c r="BB40" s="437"/>
      <c r="BC40" s="437"/>
      <c r="BD40" s="437"/>
      <c r="BE40" s="437"/>
      <c r="BF40" s="437"/>
      <c r="BG40" s="437"/>
      <c r="BH40" s="437"/>
      <c r="BI40" s="437"/>
      <c r="BJ40" s="437"/>
      <c r="BK40" s="437"/>
      <c r="BL40" s="437"/>
      <c r="BM40" s="437"/>
      <c r="BN40" s="437"/>
      <c r="BO40" s="437"/>
      <c r="BP40" s="437"/>
    </row>
    <row r="41" spans="1:68" s="95" customFormat="1" ht="89.25" customHeight="1">
      <c r="A41" s="414">
        <v>19.2</v>
      </c>
      <c r="B41" s="415" t="s">
        <v>266</v>
      </c>
      <c r="C41" s="416" t="s">
        <v>266</v>
      </c>
      <c r="D41" s="416"/>
      <c r="E41" s="417" t="s">
        <v>100</v>
      </c>
      <c r="F41" s="418">
        <v>16000</v>
      </c>
      <c r="G41" s="418">
        <v>16000</v>
      </c>
      <c r="H41" s="418">
        <v>16000</v>
      </c>
      <c r="I41" s="418">
        <v>0</v>
      </c>
      <c r="J41" s="420">
        <f t="shared" si="19"/>
        <v>16000</v>
      </c>
      <c r="K41" s="420">
        <v>0</v>
      </c>
      <c r="L41" s="420">
        <v>0</v>
      </c>
      <c r="M41" s="420">
        <v>0</v>
      </c>
      <c r="N41" s="420">
        <f t="shared" si="12"/>
        <v>0</v>
      </c>
      <c r="O41" s="420">
        <v>15999.99</v>
      </c>
      <c r="P41" s="420">
        <f t="shared" si="13"/>
        <v>15999.99</v>
      </c>
      <c r="Q41" s="420">
        <f t="shared" si="14"/>
        <v>15999.99</v>
      </c>
      <c r="R41" s="420">
        <f t="shared" si="18"/>
        <v>1.0000000000218279E-2</v>
      </c>
      <c r="S41" s="420">
        <v>0</v>
      </c>
      <c r="T41" s="421" t="s">
        <v>649</v>
      </c>
      <c r="U41" s="420"/>
      <c r="V41" s="434"/>
      <c r="W41" s="434"/>
      <c r="X41" s="434"/>
      <c r="Y41" s="434"/>
      <c r="Z41" s="434"/>
      <c r="AA41" s="434"/>
      <c r="AB41" s="434"/>
      <c r="AC41" s="434"/>
      <c r="AD41" s="434"/>
      <c r="AE41" s="434"/>
      <c r="AF41" s="434"/>
      <c r="AG41" s="434"/>
      <c r="AH41" s="434"/>
      <c r="AI41" s="434"/>
      <c r="AJ41" s="434"/>
      <c r="AK41" s="434"/>
      <c r="AL41" s="434"/>
      <c r="AM41" s="434"/>
      <c r="AN41" s="434"/>
      <c r="AO41" s="434"/>
      <c r="AP41" s="435"/>
      <c r="AQ41" s="436"/>
      <c r="AR41" s="437"/>
      <c r="AS41" s="437"/>
      <c r="AT41" s="437"/>
      <c r="AU41" s="438"/>
      <c r="AV41" s="438"/>
      <c r="AW41" s="437"/>
      <c r="AX41" s="438"/>
      <c r="AY41" s="437"/>
      <c r="AZ41" s="437"/>
      <c r="BA41" s="437"/>
      <c r="BB41" s="437"/>
      <c r="BC41" s="437"/>
      <c r="BD41" s="437"/>
      <c r="BE41" s="437"/>
      <c r="BF41" s="437"/>
      <c r="BG41" s="437"/>
      <c r="BH41" s="437"/>
      <c r="BI41" s="437"/>
      <c r="BJ41" s="437"/>
      <c r="BK41" s="437"/>
      <c r="BL41" s="437"/>
      <c r="BM41" s="437"/>
      <c r="BN41" s="437"/>
      <c r="BO41" s="437"/>
      <c r="BP41" s="437"/>
    </row>
    <row r="42" spans="1:68" s="95" customFormat="1" ht="89.25" customHeight="1">
      <c r="A42" s="414">
        <v>21.5</v>
      </c>
      <c r="B42" s="415" t="s">
        <v>555</v>
      </c>
      <c r="C42" s="416" t="s">
        <v>555</v>
      </c>
      <c r="D42" s="416"/>
      <c r="E42" s="417" t="s">
        <v>99</v>
      </c>
      <c r="F42" s="418">
        <v>80000</v>
      </c>
      <c r="G42" s="418">
        <v>0</v>
      </c>
      <c r="H42" s="418">
        <v>80000</v>
      </c>
      <c r="I42" s="418">
        <v>0</v>
      </c>
      <c r="J42" s="420">
        <f t="shared" si="19"/>
        <v>80000</v>
      </c>
      <c r="K42" s="420">
        <v>0</v>
      </c>
      <c r="L42" s="420">
        <v>0</v>
      </c>
      <c r="M42" s="420">
        <v>0</v>
      </c>
      <c r="N42" s="420">
        <f t="shared" si="12"/>
        <v>0</v>
      </c>
      <c r="O42" s="420">
        <f t="shared" si="21"/>
        <v>0</v>
      </c>
      <c r="P42" s="420">
        <f t="shared" si="13"/>
        <v>0</v>
      </c>
      <c r="Q42" s="420">
        <f t="shared" si="14"/>
        <v>0</v>
      </c>
      <c r="R42" s="420">
        <f t="shared" si="18"/>
        <v>80000</v>
      </c>
      <c r="S42" s="420">
        <v>0</v>
      </c>
      <c r="T42" s="421" t="s">
        <v>556</v>
      </c>
      <c r="U42" s="420"/>
      <c r="V42" s="434"/>
      <c r="W42" s="434"/>
      <c r="X42" s="434"/>
      <c r="Y42" s="434"/>
      <c r="Z42" s="434"/>
      <c r="AA42" s="434"/>
      <c r="AB42" s="434"/>
      <c r="AC42" s="434"/>
      <c r="AD42" s="434"/>
      <c r="AE42" s="434"/>
      <c r="AF42" s="434"/>
      <c r="AG42" s="434"/>
      <c r="AH42" s="434"/>
      <c r="AI42" s="434"/>
      <c r="AJ42" s="434"/>
      <c r="AK42" s="434"/>
      <c r="AL42" s="434"/>
      <c r="AM42" s="434"/>
      <c r="AN42" s="434"/>
      <c r="AO42" s="434"/>
      <c r="AP42" s="435"/>
      <c r="AQ42" s="436"/>
      <c r="AR42" s="437"/>
      <c r="AS42" s="437"/>
      <c r="AT42" s="437"/>
      <c r="AU42" s="438"/>
      <c r="AV42" s="438"/>
      <c r="AW42" s="437"/>
      <c r="AX42" s="438"/>
      <c r="AY42" s="437"/>
      <c r="AZ42" s="437"/>
      <c r="BA42" s="437"/>
      <c r="BB42" s="437"/>
      <c r="BC42" s="437"/>
      <c r="BD42" s="437"/>
      <c r="BE42" s="437"/>
      <c r="BF42" s="437"/>
      <c r="BG42" s="437"/>
      <c r="BH42" s="437"/>
      <c r="BI42" s="437"/>
      <c r="BJ42" s="437"/>
      <c r="BK42" s="437"/>
      <c r="BL42" s="437"/>
      <c r="BM42" s="437"/>
      <c r="BN42" s="437"/>
      <c r="BO42" s="437"/>
      <c r="BP42" s="437"/>
    </row>
    <row r="43" spans="1:68" s="95" customFormat="1" ht="89.25" customHeight="1">
      <c r="A43" s="414">
        <v>26</v>
      </c>
      <c r="B43" s="415" t="s">
        <v>428</v>
      </c>
      <c r="C43" s="416" t="s">
        <v>428</v>
      </c>
      <c r="D43" s="416"/>
      <c r="E43" s="417" t="s">
        <v>146</v>
      </c>
      <c r="F43" s="418">
        <v>5424.17</v>
      </c>
      <c r="G43" s="418">
        <v>5424.17</v>
      </c>
      <c r="H43" s="418">
        <v>5424.17</v>
      </c>
      <c r="I43" s="418">
        <v>0</v>
      </c>
      <c r="J43" s="420">
        <f t="shared" si="19"/>
        <v>5424.17</v>
      </c>
      <c r="K43" s="420">
        <v>5424.17</v>
      </c>
      <c r="L43" s="420">
        <v>0</v>
      </c>
      <c r="M43" s="420">
        <v>0</v>
      </c>
      <c r="N43" s="420">
        <f t="shared" si="12"/>
        <v>5424.17</v>
      </c>
      <c r="O43" s="420">
        <f t="shared" si="21"/>
        <v>5424.17</v>
      </c>
      <c r="P43" s="420">
        <v>0</v>
      </c>
      <c r="Q43" s="420">
        <v>0</v>
      </c>
      <c r="R43" s="420">
        <f t="shared" si="18"/>
        <v>5424.17</v>
      </c>
      <c r="S43" s="420">
        <v>0</v>
      </c>
      <c r="T43" s="421" t="s">
        <v>657</v>
      </c>
      <c r="U43" s="420"/>
      <c r="V43" s="434"/>
      <c r="W43" s="434"/>
      <c r="X43" s="434"/>
      <c r="Y43" s="434"/>
      <c r="Z43" s="434"/>
      <c r="AA43" s="434"/>
      <c r="AB43" s="434"/>
      <c r="AC43" s="434"/>
      <c r="AD43" s="434"/>
      <c r="AE43" s="434"/>
      <c r="AF43" s="434"/>
      <c r="AG43" s="434"/>
      <c r="AH43" s="434"/>
      <c r="AI43" s="434"/>
      <c r="AJ43" s="434"/>
      <c r="AK43" s="434"/>
      <c r="AL43" s="434"/>
      <c r="AM43" s="434"/>
      <c r="AN43" s="434"/>
      <c r="AO43" s="434"/>
      <c r="AP43" s="435"/>
      <c r="AQ43" s="436"/>
      <c r="AR43" s="437"/>
      <c r="AS43" s="437"/>
      <c r="AT43" s="437"/>
      <c r="AU43" s="438"/>
      <c r="AV43" s="438"/>
      <c r="AW43" s="437"/>
      <c r="AX43" s="438"/>
      <c r="AY43" s="437"/>
      <c r="AZ43" s="437"/>
      <c r="BA43" s="437"/>
      <c r="BB43" s="437"/>
      <c r="BC43" s="437"/>
      <c r="BD43" s="437"/>
      <c r="BE43" s="437"/>
      <c r="BF43" s="437"/>
      <c r="BG43" s="437"/>
      <c r="BH43" s="437"/>
      <c r="BI43" s="437"/>
      <c r="BJ43" s="437"/>
      <c r="BK43" s="437"/>
      <c r="BL43" s="437"/>
      <c r="BM43" s="437"/>
      <c r="BN43" s="437"/>
      <c r="BO43" s="437"/>
      <c r="BP43" s="437"/>
    </row>
  </sheetData>
  <mergeCells count="1">
    <mergeCell ref="A1:T2"/>
  </mergeCells>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3"/>
  <sheetViews>
    <sheetView zoomScaleNormal="100" workbookViewId="0">
      <selection activeCell="B6" sqref="B6"/>
    </sheetView>
  </sheetViews>
  <sheetFormatPr defaultRowHeight="15"/>
  <cols>
    <col min="1" max="1" width="9.140625" style="115"/>
    <col min="2" max="2" width="16.85546875" style="115" customWidth="1"/>
    <col min="3" max="3" width="13.42578125" style="115" hidden="1" customWidth="1"/>
    <col min="4" max="4" width="12.5703125" style="115" customWidth="1"/>
    <col min="5" max="8" width="13.140625" style="115" bestFit="1" customWidth="1"/>
    <col min="9" max="9" width="14.5703125" style="115" customWidth="1"/>
    <col min="10" max="10" width="13.28515625" style="115" customWidth="1"/>
    <col min="11" max="11" width="12.7109375" style="115" customWidth="1"/>
    <col min="12" max="12" width="14.7109375" style="115" customWidth="1"/>
    <col min="13" max="13" width="14.28515625" style="115" customWidth="1"/>
    <col min="14" max="14" width="15.85546875" style="115" customWidth="1"/>
    <col min="15" max="15" width="16" style="115" customWidth="1"/>
    <col min="16" max="16" width="13" style="115" customWidth="1"/>
    <col min="17" max="17" width="12.28515625" style="115" customWidth="1"/>
    <col min="18" max="18" width="11.140625" style="383" customWidth="1"/>
    <col min="19" max="19" width="13.5703125" style="115" customWidth="1"/>
    <col min="20" max="20" width="20.85546875" style="115" customWidth="1"/>
    <col min="21" max="21" width="12.140625" style="115" customWidth="1"/>
    <col min="22" max="22" width="14.28515625" style="115" customWidth="1"/>
    <col min="23" max="25" width="9.140625" style="115"/>
    <col min="26" max="26" width="10.140625" style="115" customWidth="1"/>
    <col min="27" max="27" width="10.7109375" style="115" customWidth="1"/>
    <col min="28" max="28" width="10.5703125" style="115" customWidth="1"/>
    <col min="29" max="16384" width="9.140625" style="115"/>
  </cols>
  <sheetData>
    <row r="1" spans="1:56" s="15" customFormat="1" ht="15" customHeight="1">
      <c r="A1" s="511"/>
      <c r="B1" s="512"/>
      <c r="C1" s="512"/>
      <c r="D1" s="512"/>
      <c r="E1" s="512"/>
      <c r="F1" s="512"/>
      <c r="G1" s="512"/>
      <c r="H1" s="512"/>
      <c r="I1" s="512"/>
      <c r="J1" s="512"/>
      <c r="K1" s="512"/>
      <c r="L1" s="512"/>
      <c r="M1" s="512"/>
      <c r="N1" s="512"/>
      <c r="O1" s="512"/>
      <c r="P1" s="512"/>
      <c r="Q1" s="512"/>
      <c r="R1" s="512"/>
      <c r="S1" s="512"/>
      <c r="T1" s="512"/>
      <c r="U1" s="304"/>
      <c r="V1" s="132"/>
    </row>
    <row r="2" spans="1:56" s="15" customFormat="1" ht="15.75" customHeight="1">
      <c r="A2" s="512"/>
      <c r="B2" s="512"/>
      <c r="C2" s="512"/>
      <c r="D2" s="512"/>
      <c r="E2" s="512"/>
      <c r="F2" s="512"/>
      <c r="G2" s="512"/>
      <c r="H2" s="512"/>
      <c r="I2" s="512"/>
      <c r="J2" s="512"/>
      <c r="K2" s="512"/>
      <c r="L2" s="512"/>
      <c r="M2" s="512"/>
      <c r="N2" s="512"/>
      <c r="O2" s="512"/>
      <c r="P2" s="512"/>
      <c r="Q2" s="512"/>
      <c r="R2" s="512"/>
      <c r="S2" s="512"/>
      <c r="T2" s="512"/>
      <c r="U2" s="304"/>
      <c r="V2" s="132"/>
    </row>
    <row r="3" spans="1:56" s="233" customFormat="1" ht="15.75" customHeight="1">
      <c r="A3" s="480"/>
      <c r="B3" s="480"/>
      <c r="C3" s="298"/>
      <c r="D3" s="480"/>
      <c r="E3" s="480"/>
      <c r="F3" s="480"/>
      <c r="G3" s="480"/>
      <c r="H3" s="480"/>
      <c r="I3" s="480"/>
      <c r="J3" s="480"/>
      <c r="K3" s="480"/>
      <c r="L3" s="480"/>
      <c r="M3" s="480"/>
      <c r="N3" s="480"/>
      <c r="O3" s="480"/>
      <c r="P3" s="480"/>
      <c r="Q3" s="480"/>
      <c r="R3" s="379"/>
      <c r="S3" s="480"/>
      <c r="T3" s="480"/>
      <c r="U3" s="305"/>
      <c r="V3" s="380"/>
    </row>
    <row r="4" spans="1:56" s="1" customFormat="1" ht="63" customHeight="1">
      <c r="A4" s="117" t="s">
        <v>0</v>
      </c>
      <c r="B4" s="118" t="s">
        <v>1</v>
      </c>
      <c r="C4" s="118" t="s">
        <v>407</v>
      </c>
      <c r="D4" s="118" t="s">
        <v>114</v>
      </c>
      <c r="E4" s="119" t="s">
        <v>94</v>
      </c>
      <c r="F4" s="120" t="s">
        <v>25</v>
      </c>
      <c r="G4" s="79" t="s">
        <v>2</v>
      </c>
      <c r="H4" s="106" t="s">
        <v>26</v>
      </c>
      <c r="I4" s="121" t="s">
        <v>496</v>
      </c>
      <c r="J4" s="121" t="s">
        <v>468</v>
      </c>
      <c r="K4" s="79" t="s">
        <v>601</v>
      </c>
      <c r="L4" s="79" t="s">
        <v>158</v>
      </c>
      <c r="M4" s="79" t="s">
        <v>159</v>
      </c>
      <c r="N4" s="79" t="s">
        <v>160</v>
      </c>
      <c r="O4" s="79" t="s">
        <v>602</v>
      </c>
      <c r="P4" s="79" t="s">
        <v>583</v>
      </c>
      <c r="Q4" s="79" t="s">
        <v>591</v>
      </c>
      <c r="R4" s="79" t="s">
        <v>603</v>
      </c>
      <c r="S4" s="79" t="s">
        <v>585</v>
      </c>
      <c r="T4" s="315" t="s">
        <v>3</v>
      </c>
      <c r="U4" s="315" t="s">
        <v>412</v>
      </c>
      <c r="V4" s="381"/>
      <c r="Y4" s="79" t="s">
        <v>604</v>
      </c>
      <c r="Z4" s="400" t="s">
        <v>675</v>
      </c>
      <c r="AA4" s="400" t="s">
        <v>676</v>
      </c>
      <c r="AB4" s="180" t="s">
        <v>584</v>
      </c>
      <c r="AC4" s="180" t="s">
        <v>677</v>
      </c>
    </row>
    <row r="5" spans="1:56" s="60" customFormat="1" ht="23.25" customHeight="1">
      <c r="A5" s="56" t="s">
        <v>161</v>
      </c>
      <c r="B5" s="57" t="s">
        <v>162</v>
      </c>
      <c r="C5" s="57"/>
      <c r="D5" s="80" t="s">
        <v>163</v>
      </c>
      <c r="E5" s="58" t="s">
        <v>164</v>
      </c>
      <c r="F5" s="58" t="s">
        <v>165</v>
      </c>
      <c r="G5" s="59" t="s">
        <v>166</v>
      </c>
      <c r="H5" s="58" t="s">
        <v>167</v>
      </c>
      <c r="I5" s="58" t="s">
        <v>168</v>
      </c>
      <c r="J5" s="58" t="s">
        <v>245</v>
      </c>
      <c r="K5" s="98" t="s">
        <v>176</v>
      </c>
      <c r="L5" s="98" t="s">
        <v>177</v>
      </c>
      <c r="M5" s="98" t="s">
        <v>325</v>
      </c>
      <c r="N5" s="98" t="s">
        <v>296</v>
      </c>
      <c r="O5" s="98" t="s">
        <v>171</v>
      </c>
      <c r="P5" s="98" t="s">
        <v>293</v>
      </c>
      <c r="Q5" s="98" t="s">
        <v>497</v>
      </c>
      <c r="R5" s="98" t="s">
        <v>498</v>
      </c>
      <c r="S5" s="98" t="s">
        <v>294</v>
      </c>
      <c r="T5" s="57" t="s">
        <v>295</v>
      </c>
      <c r="U5" s="306"/>
      <c r="V5" s="382"/>
    </row>
    <row r="6" spans="1:56" s="1" customFormat="1" ht="102">
      <c r="A6" s="22">
        <v>20</v>
      </c>
      <c r="B6" s="23" t="s">
        <v>202</v>
      </c>
      <c r="C6" s="319">
        <v>2016</v>
      </c>
      <c r="D6" s="89" t="s">
        <v>127</v>
      </c>
      <c r="E6" s="89" t="s">
        <v>101</v>
      </c>
      <c r="F6" s="25">
        <v>50000</v>
      </c>
      <c r="G6" s="26">
        <v>50000</v>
      </c>
      <c r="H6" s="25">
        <v>50000</v>
      </c>
      <c r="I6" s="27">
        <v>0</v>
      </c>
      <c r="J6" s="27">
        <f t="shared" ref="J6" si="0">H6-I6</f>
        <v>50000</v>
      </c>
      <c r="K6" s="27">
        <v>0</v>
      </c>
      <c r="L6" s="27">
        <v>0</v>
      </c>
      <c r="M6" s="27">
        <v>0</v>
      </c>
      <c r="N6" s="27">
        <f t="shared" ref="N6" si="1">SUM(K6:M6)</f>
        <v>0</v>
      </c>
      <c r="O6" s="27">
        <v>49352</v>
      </c>
      <c r="P6" s="27">
        <f t="shared" ref="P6" si="2">N6+O6</f>
        <v>49352</v>
      </c>
      <c r="Q6" s="27">
        <f>I6+P6</f>
        <v>49352</v>
      </c>
      <c r="R6" s="27">
        <f>H6-Q6</f>
        <v>648</v>
      </c>
      <c r="S6" s="27">
        <v>0</v>
      </c>
      <c r="T6" s="25"/>
      <c r="U6" s="27">
        <v>0</v>
      </c>
      <c r="V6" s="115"/>
      <c r="W6" s="115"/>
      <c r="X6" s="115"/>
      <c r="Y6" s="115"/>
      <c r="Z6" s="149">
        <v>48882</v>
      </c>
      <c r="AA6" s="149">
        <f>K6+Z6</f>
        <v>48882</v>
      </c>
      <c r="AB6" s="149">
        <f>I6+AA6</f>
        <v>48882</v>
      </c>
      <c r="AC6" s="149">
        <f>H6-AB6</f>
        <v>1118</v>
      </c>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row>
    <row r="7" spans="1:56">
      <c r="AA7" s="149"/>
      <c r="AB7" s="149"/>
      <c r="AC7" s="149"/>
    </row>
    <row r="8" spans="1:56" s="1" customFormat="1" ht="76.5">
      <c r="A8" s="22" t="s">
        <v>482</v>
      </c>
      <c r="B8" s="23" t="s">
        <v>483</v>
      </c>
      <c r="C8" s="319" t="s">
        <v>481</v>
      </c>
      <c r="D8" s="89">
        <v>2017</v>
      </c>
      <c r="E8" s="89" t="s">
        <v>488</v>
      </c>
      <c r="F8" s="25">
        <v>133866.31</v>
      </c>
      <c r="G8" s="26">
        <v>67695.66</v>
      </c>
      <c r="H8" s="25">
        <v>133866.31</v>
      </c>
      <c r="I8" s="27">
        <v>58334.5</v>
      </c>
      <c r="J8" s="27">
        <f t="shared" ref="J8" si="3">H8-I8</f>
        <v>75531.81</v>
      </c>
      <c r="K8" s="27">
        <v>4483.6099999999997</v>
      </c>
      <c r="L8" s="27">
        <v>0</v>
      </c>
      <c r="M8" s="27">
        <v>0</v>
      </c>
      <c r="N8" s="27">
        <f t="shared" ref="N8" si="4">K8+L8+M8</f>
        <v>4483.6099999999997</v>
      </c>
      <c r="O8" s="27">
        <f>I8+W8</f>
        <v>67490.179999999993</v>
      </c>
      <c r="P8" s="27">
        <v>1284.28</v>
      </c>
      <c r="Q8" s="27">
        <f t="shared" ref="Q8" si="5">N8+P8</f>
        <v>5767.8899999999994</v>
      </c>
      <c r="R8" s="27">
        <f t="shared" ref="R8" si="6">I8+Q8</f>
        <v>64102.39</v>
      </c>
      <c r="S8" s="27">
        <f>H8-O8</f>
        <v>66376.13</v>
      </c>
      <c r="T8" s="27" t="s">
        <v>126</v>
      </c>
      <c r="U8" s="27"/>
      <c r="V8" s="115">
        <f>1284.28+2530.13+857.66</f>
        <v>4672.07</v>
      </c>
      <c r="W8" s="115">
        <f t="shared" ref="W8" si="7">K8+V8</f>
        <v>9155.68</v>
      </c>
      <c r="X8" s="115"/>
      <c r="Y8" s="115"/>
      <c r="Z8" s="149"/>
      <c r="AA8" s="149"/>
      <c r="AB8" s="149"/>
      <c r="AC8" s="149"/>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row>
    <row r="9" spans="1:56" s="1" customFormat="1" ht="140.25">
      <c r="A9" s="22" t="s">
        <v>484</v>
      </c>
      <c r="B9" s="23" t="s">
        <v>530</v>
      </c>
      <c r="C9" s="319" t="s">
        <v>481</v>
      </c>
      <c r="D9" s="89">
        <v>2018</v>
      </c>
      <c r="E9" s="89" t="s">
        <v>489</v>
      </c>
      <c r="F9" s="25">
        <v>7500</v>
      </c>
      <c r="G9" s="26">
        <v>7500</v>
      </c>
      <c r="H9" s="25">
        <v>7500</v>
      </c>
      <c r="I9" s="27">
        <v>0</v>
      </c>
      <c r="J9" s="27">
        <f t="shared" ref="J9:J10" si="8">H9-I9</f>
        <v>7500</v>
      </c>
      <c r="K9" s="27">
        <v>0</v>
      </c>
      <c r="L9" s="27">
        <v>0</v>
      </c>
      <c r="M9" s="27">
        <v>0</v>
      </c>
      <c r="N9" s="27">
        <f t="shared" ref="N9:N10" si="9">K9+L9+M9</f>
        <v>0</v>
      </c>
      <c r="O9" s="27">
        <v>7500</v>
      </c>
      <c r="P9" s="27">
        <v>7500</v>
      </c>
      <c r="Q9" s="27">
        <f t="shared" ref="Q9:Q10" si="10">N9+P9</f>
        <v>7500</v>
      </c>
      <c r="R9" s="27">
        <f>H9-Q9</f>
        <v>0</v>
      </c>
      <c r="S9" s="27">
        <v>0</v>
      </c>
      <c r="T9" s="27" t="s">
        <v>126</v>
      </c>
      <c r="U9" s="27"/>
      <c r="V9" s="115"/>
      <c r="W9" s="115"/>
      <c r="X9" s="115"/>
      <c r="Y9" s="115"/>
      <c r="Z9" s="149">
        <v>7500</v>
      </c>
      <c r="AA9" s="149">
        <f t="shared" ref="AA9" si="11">K9+Z9</f>
        <v>7500</v>
      </c>
      <c r="AB9" s="149">
        <f t="shared" ref="AB9" si="12">I9+AA9</f>
        <v>7500</v>
      </c>
      <c r="AC9" s="149">
        <f t="shared" ref="AC9" si="13">H9-AB9</f>
        <v>0</v>
      </c>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row>
    <row r="10" spans="1:56" s="1" customFormat="1" ht="63.75">
      <c r="A10" s="22" t="s">
        <v>485</v>
      </c>
      <c r="B10" s="23" t="s">
        <v>487</v>
      </c>
      <c r="C10" s="319" t="s">
        <v>481</v>
      </c>
      <c r="D10" s="89">
        <v>2018</v>
      </c>
      <c r="E10" s="89" t="s">
        <v>490</v>
      </c>
      <c r="F10" s="25">
        <v>25000</v>
      </c>
      <c r="G10" s="26">
        <v>0</v>
      </c>
      <c r="H10" s="25">
        <v>25000</v>
      </c>
      <c r="I10" s="27">
        <v>0</v>
      </c>
      <c r="J10" s="27">
        <f t="shared" si="8"/>
        <v>25000</v>
      </c>
      <c r="K10" s="27">
        <v>0</v>
      </c>
      <c r="L10" s="27">
        <v>0</v>
      </c>
      <c r="M10" s="27">
        <v>0</v>
      </c>
      <c r="N10" s="27">
        <f t="shared" si="9"/>
        <v>0</v>
      </c>
      <c r="O10" s="27">
        <f t="shared" ref="O10" si="14">I10+W10</f>
        <v>0</v>
      </c>
      <c r="P10" s="27">
        <v>0</v>
      </c>
      <c r="Q10" s="27">
        <f t="shared" si="10"/>
        <v>0</v>
      </c>
      <c r="R10" s="27">
        <f t="shared" ref="R10" si="15">I10+Q10</f>
        <v>0</v>
      </c>
      <c r="S10" s="27">
        <f t="shared" ref="S10" si="16">H10-R10</f>
        <v>25000</v>
      </c>
      <c r="T10" s="27" t="s">
        <v>126</v>
      </c>
      <c r="U10" s="27"/>
      <c r="V10" s="115">
        <v>0</v>
      </c>
      <c r="W10" s="115">
        <f t="shared" ref="W10" si="17">K10+V10</f>
        <v>0</v>
      </c>
      <c r="X10" s="115"/>
      <c r="Y10" s="115"/>
      <c r="Z10" s="149"/>
      <c r="AA10" s="149"/>
      <c r="AB10" s="149"/>
      <c r="AC10" s="149"/>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row>
    <row r="12" spans="1:56" s="198" customFormat="1" ht="82.5" customHeight="1">
      <c r="A12" s="201">
        <v>4.0999999999999996</v>
      </c>
      <c r="B12" s="171" t="s">
        <v>58</v>
      </c>
      <c r="C12" s="171" t="s">
        <v>58</v>
      </c>
      <c r="D12" s="202" t="s">
        <v>421</v>
      </c>
      <c r="E12" s="322" t="s">
        <v>132</v>
      </c>
      <c r="F12" s="195">
        <v>215950.01</v>
      </c>
      <c r="G12" s="194">
        <v>215950.01</v>
      </c>
      <c r="H12" s="194">
        <v>215950.01</v>
      </c>
      <c r="I12" s="194">
        <v>213981.88999999998</v>
      </c>
      <c r="J12" s="196">
        <f>H12-I12</f>
        <v>1968.1200000000244</v>
      </c>
      <c r="K12" s="196">
        <v>0</v>
      </c>
      <c r="L12" s="196">
        <v>0</v>
      </c>
      <c r="M12" s="194">
        <v>0</v>
      </c>
      <c r="N12" s="194">
        <v>0</v>
      </c>
      <c r="O12" s="194">
        <v>0</v>
      </c>
      <c r="P12" s="194">
        <f>N12+O12</f>
        <v>0</v>
      </c>
      <c r="Q12" s="194">
        <f>I12+P12</f>
        <v>213981.88999999998</v>
      </c>
      <c r="R12" s="194">
        <f>H12-Q12</f>
        <v>1968.1200000000244</v>
      </c>
      <c r="S12" s="196">
        <v>1968.12</v>
      </c>
      <c r="T12" s="481" t="s">
        <v>261</v>
      </c>
      <c r="U12" s="196"/>
      <c r="V12" s="115"/>
      <c r="W12" s="115"/>
      <c r="X12" s="115"/>
      <c r="Y12" s="149">
        <v>0</v>
      </c>
      <c r="Z12" s="149">
        <v>0</v>
      </c>
      <c r="AA12" s="149">
        <v>213981.88999999998</v>
      </c>
      <c r="AB12" s="149">
        <v>1968.1200000000244</v>
      </c>
      <c r="AC12" s="149">
        <v>1968.1200000000244</v>
      </c>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row>
    <row r="13" spans="1:56" s="224" customFormat="1" ht="63" customHeight="1">
      <c r="A13" s="22">
        <v>4.2</v>
      </c>
      <c r="B13" s="171" t="s">
        <v>394</v>
      </c>
      <c r="C13" s="171" t="s">
        <v>394</v>
      </c>
      <c r="D13" s="202" t="s">
        <v>421</v>
      </c>
      <c r="E13" s="24" t="s">
        <v>113</v>
      </c>
      <c r="F13" s="26">
        <v>19799.939999999999</v>
      </c>
      <c r="G13" s="26">
        <v>19799.939999999999</v>
      </c>
      <c r="H13" s="27">
        <v>19799.939999999999</v>
      </c>
      <c r="I13" s="27">
        <v>0</v>
      </c>
      <c r="J13" s="196">
        <f>H13-I13</f>
        <v>19799.939999999999</v>
      </c>
      <c r="K13" s="27">
        <v>0</v>
      </c>
      <c r="L13" s="27">
        <v>0</v>
      </c>
      <c r="M13" s="27">
        <v>0</v>
      </c>
      <c r="N13" s="27">
        <v>0</v>
      </c>
      <c r="O13" s="27">
        <v>15000</v>
      </c>
      <c r="P13" s="194">
        <f>N13+O13</f>
        <v>15000</v>
      </c>
      <c r="Q13" s="194">
        <f>I13+P13</f>
        <v>15000</v>
      </c>
      <c r="R13" s="194">
        <f>H13-Q13</f>
        <v>4799.9399999999987</v>
      </c>
      <c r="S13" s="27">
        <v>4799.9399999999996</v>
      </c>
      <c r="T13" s="27" t="s">
        <v>84</v>
      </c>
      <c r="U13" s="27"/>
      <c r="V13" s="115"/>
      <c r="W13" s="115"/>
      <c r="X13" s="115"/>
      <c r="Y13" s="149">
        <v>19633.16</v>
      </c>
      <c r="Z13" s="149">
        <v>19633.16</v>
      </c>
      <c r="AA13" s="149">
        <f>K13+Z13</f>
        <v>19633.16</v>
      </c>
      <c r="AB13" s="149">
        <f>I13+AA13</f>
        <v>19633.16</v>
      </c>
      <c r="AC13" s="149">
        <v>166.77999999999884</v>
      </c>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row>
  </sheetData>
  <mergeCells count="1">
    <mergeCell ref="A1:T2"/>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2"/>
  <sheetViews>
    <sheetView zoomScaleNormal="100" workbookViewId="0">
      <selection activeCell="H10" sqref="H10"/>
    </sheetView>
  </sheetViews>
  <sheetFormatPr defaultRowHeight="15"/>
  <cols>
    <col min="1" max="1" width="4.140625" customWidth="1"/>
    <col min="2" max="2" width="15" customWidth="1"/>
    <col min="3" max="3" width="15.85546875" customWidth="1"/>
    <col min="4" max="4" width="8.85546875" hidden="1" customWidth="1"/>
    <col min="5" max="5" width="8.5703125" customWidth="1"/>
    <col min="6" max="6" width="10.85546875" bestFit="1" customWidth="1"/>
    <col min="7" max="7" width="10.28515625" customWidth="1"/>
    <col min="8" max="8" width="13.5703125" customWidth="1"/>
    <col min="9" max="9" width="10.85546875" hidden="1" customWidth="1"/>
    <col min="10" max="10" width="10.7109375" hidden="1" customWidth="1"/>
    <col min="11" max="11" width="15.28515625" style="115" hidden="1" customWidth="1"/>
    <col min="12" max="12" width="10.7109375" style="115" hidden="1" customWidth="1"/>
    <col min="13" max="13" width="13.140625" style="115" hidden="1" customWidth="1"/>
    <col min="14" max="14" width="15.42578125" style="115" hidden="1" customWidth="1"/>
    <col min="15" max="15" width="15.42578125" style="115" customWidth="1"/>
    <col min="16" max="16" width="14.7109375" style="115" hidden="1" customWidth="1"/>
    <col min="17" max="17" width="12.7109375" style="115" hidden="1" customWidth="1"/>
    <col min="18" max="18" width="13.28515625" style="115" hidden="1" customWidth="1"/>
    <col min="19" max="19" width="13.7109375" style="115" customWidth="1"/>
    <col min="20" max="20" width="12.42578125" customWidth="1"/>
    <col min="21" max="21" width="13.7109375" customWidth="1"/>
    <col min="22" max="22" width="10.28515625" hidden="1" customWidth="1"/>
    <col min="23" max="23" width="11.140625" hidden="1" customWidth="1"/>
    <col min="24" max="24" width="0" hidden="1" customWidth="1"/>
  </cols>
  <sheetData>
    <row r="2" spans="1:24" ht="17.25">
      <c r="A2" s="513" t="s">
        <v>548</v>
      </c>
      <c r="B2" s="513"/>
      <c r="C2" s="513"/>
      <c r="D2" s="513"/>
      <c r="E2" s="513"/>
      <c r="F2" s="513"/>
      <c r="G2" s="513"/>
      <c r="H2" s="513"/>
      <c r="I2" s="513"/>
      <c r="J2" s="513"/>
      <c r="K2" s="513"/>
      <c r="L2" s="513"/>
      <c r="M2" s="513"/>
      <c r="N2" s="513"/>
      <c r="O2" s="513"/>
      <c r="P2" s="513"/>
      <c r="Q2" s="513"/>
      <c r="R2" s="513"/>
      <c r="S2" s="513"/>
      <c r="T2" s="513"/>
      <c r="U2" s="513"/>
    </row>
    <row r="3" spans="1:24" ht="42.75" customHeight="1">
      <c r="A3" s="118" t="s">
        <v>471</v>
      </c>
      <c r="B3" s="118" t="s">
        <v>472</v>
      </c>
      <c r="C3" s="118" t="s">
        <v>473</v>
      </c>
      <c r="D3" s="118" t="s">
        <v>478</v>
      </c>
      <c r="E3" s="118" t="s">
        <v>145</v>
      </c>
      <c r="F3" s="118" t="s">
        <v>474</v>
      </c>
      <c r="G3" s="118" t="s">
        <v>2</v>
      </c>
      <c r="H3" s="118" t="s">
        <v>477</v>
      </c>
      <c r="I3" s="118" t="s">
        <v>475</v>
      </c>
      <c r="J3" s="118" t="s">
        <v>468</v>
      </c>
      <c r="K3" s="79" t="s">
        <v>580</v>
      </c>
      <c r="L3" s="79" t="s">
        <v>581</v>
      </c>
      <c r="M3" s="79" t="s">
        <v>159</v>
      </c>
      <c r="N3" s="79" t="s">
        <v>160</v>
      </c>
      <c r="O3" s="118" t="s">
        <v>591</v>
      </c>
      <c r="P3" s="118" t="s">
        <v>582</v>
      </c>
      <c r="Q3" s="118" t="s">
        <v>583</v>
      </c>
      <c r="R3" s="118" t="s">
        <v>584</v>
      </c>
      <c r="S3" s="118" t="s">
        <v>677</v>
      </c>
      <c r="T3" s="118" t="s">
        <v>608</v>
      </c>
      <c r="U3" s="118" t="s">
        <v>3</v>
      </c>
      <c r="V3" s="315" t="s">
        <v>675</v>
      </c>
      <c r="W3" s="315" t="s">
        <v>676</v>
      </c>
    </row>
    <row r="4" spans="1:24">
      <c r="A4" s="364">
        <v>1</v>
      </c>
      <c r="B4" s="364">
        <v>2</v>
      </c>
      <c r="C4" s="364">
        <v>3</v>
      </c>
      <c r="D4" s="364"/>
      <c r="E4" s="364">
        <v>4</v>
      </c>
      <c r="F4" s="364">
        <v>5</v>
      </c>
      <c r="G4" s="364">
        <v>6</v>
      </c>
      <c r="H4" s="364">
        <v>7</v>
      </c>
      <c r="I4" s="364">
        <v>8</v>
      </c>
      <c r="J4" s="364" t="s">
        <v>245</v>
      </c>
      <c r="K4" s="364">
        <v>10</v>
      </c>
      <c r="L4" s="364">
        <v>11</v>
      </c>
      <c r="M4" s="364">
        <v>12</v>
      </c>
      <c r="N4" s="98" t="s">
        <v>296</v>
      </c>
      <c r="O4" s="98" t="s">
        <v>168</v>
      </c>
      <c r="P4" s="98" t="s">
        <v>171</v>
      </c>
      <c r="Q4" s="98" t="s">
        <v>293</v>
      </c>
      <c r="R4" s="98" t="s">
        <v>497</v>
      </c>
      <c r="S4" s="98" t="s">
        <v>175</v>
      </c>
      <c r="T4" s="98" t="s">
        <v>176</v>
      </c>
      <c r="U4" s="58" t="s">
        <v>177</v>
      </c>
      <c r="V4" s="115"/>
    </row>
    <row r="5" spans="1:24" s="215" customFormat="1" ht="54" customHeight="1">
      <c r="A5" s="368" t="s">
        <v>469</v>
      </c>
      <c r="B5" s="392" t="s">
        <v>480</v>
      </c>
      <c r="C5" s="392" t="s">
        <v>481</v>
      </c>
      <c r="D5" s="368">
        <v>2017</v>
      </c>
      <c r="E5" s="368" t="s">
        <v>491</v>
      </c>
      <c r="F5" s="393">
        <v>91000</v>
      </c>
      <c r="G5" s="393">
        <v>11207.6</v>
      </c>
      <c r="H5" s="393">
        <v>83008.800000000003</v>
      </c>
      <c r="I5" s="393">
        <f>SUM(I6:I9)</f>
        <v>0</v>
      </c>
      <c r="J5" s="393">
        <f>H5-I5</f>
        <v>83008.800000000003</v>
      </c>
      <c r="K5" s="393">
        <f>SUM(K6:K9)</f>
        <v>0</v>
      </c>
      <c r="L5" s="393">
        <f>SUM(L6:L9)</f>
        <v>0</v>
      </c>
      <c r="M5" s="393">
        <f>SUM(M6:M9)</f>
        <v>0</v>
      </c>
      <c r="N5" s="393">
        <f>K5+L5+M5</f>
        <v>0</v>
      </c>
      <c r="O5" s="393">
        <f>SUM(O6:O9)</f>
        <v>3707.6</v>
      </c>
      <c r="P5" s="393">
        <f>SUM(P6:P9)</f>
        <v>3707.6</v>
      </c>
      <c r="Q5" s="393">
        <f>N5+P5</f>
        <v>3707.6</v>
      </c>
      <c r="R5" s="393">
        <f>I5+Q5</f>
        <v>3707.6</v>
      </c>
      <c r="S5" s="393">
        <f>H5-O5</f>
        <v>79301.2</v>
      </c>
      <c r="T5" s="393">
        <f>S5</f>
        <v>79301.2</v>
      </c>
      <c r="U5" s="394" t="s">
        <v>492</v>
      </c>
      <c r="V5" s="474">
        <f>SUM(V6:V9)</f>
        <v>3707.6</v>
      </c>
      <c r="W5" s="474">
        <f>SUM(W6:W9)</f>
        <v>3707.6</v>
      </c>
    </row>
    <row r="6" spans="1:24" ht="48" customHeight="1">
      <c r="A6" s="365" t="s">
        <v>686</v>
      </c>
      <c r="B6" s="6" t="s">
        <v>486</v>
      </c>
      <c r="C6" s="366" t="s">
        <v>481</v>
      </c>
      <c r="D6" s="365">
        <v>2018</v>
      </c>
      <c r="E6" s="365" t="s">
        <v>489</v>
      </c>
      <c r="F6" s="367">
        <v>10000</v>
      </c>
      <c r="G6" s="367">
        <v>2008.8</v>
      </c>
      <c r="H6" s="367">
        <f>G6</f>
        <v>2008.8</v>
      </c>
      <c r="I6" s="367">
        <v>0</v>
      </c>
      <c r="J6" s="367">
        <f t="shared" ref="J6:J9" si="0">H6-I6</f>
        <v>2008.8</v>
      </c>
      <c r="K6" s="367">
        <v>0</v>
      </c>
      <c r="L6" s="367">
        <v>0</v>
      </c>
      <c r="M6" s="367">
        <v>0</v>
      </c>
      <c r="N6" s="367">
        <f t="shared" ref="N6:N9" si="1">K6+L6+M6</f>
        <v>0</v>
      </c>
      <c r="O6" s="367">
        <f t="shared" ref="O6:O9" si="2">I6+W6</f>
        <v>2008.8</v>
      </c>
      <c r="P6" s="367">
        <v>2008.8</v>
      </c>
      <c r="Q6" s="367">
        <f t="shared" ref="Q6:Q9" si="3">N6+P6</f>
        <v>2008.8</v>
      </c>
      <c r="R6" s="367">
        <f t="shared" ref="R6:R9" si="4">I6+Q6</f>
        <v>2008.8</v>
      </c>
      <c r="S6" s="367">
        <f t="shared" ref="S6:S9" si="5">H6-R6</f>
        <v>0</v>
      </c>
      <c r="T6" s="367">
        <v>0</v>
      </c>
      <c r="U6" s="370"/>
      <c r="V6" s="149">
        <v>2008.8</v>
      </c>
      <c r="W6" s="473">
        <f t="shared" ref="W6:W9" si="6">K6+V6</f>
        <v>2008.8</v>
      </c>
    </row>
    <row r="7" spans="1:24" s="115" customFormat="1" ht="127.5" customHeight="1">
      <c r="A7" s="365" t="s">
        <v>687</v>
      </c>
      <c r="B7" s="317" t="s">
        <v>609</v>
      </c>
      <c r="C7" s="366" t="s">
        <v>481</v>
      </c>
      <c r="D7" s="365"/>
      <c r="E7" s="365" t="s">
        <v>489</v>
      </c>
      <c r="F7" s="367">
        <v>7500</v>
      </c>
      <c r="G7" s="367">
        <v>7500</v>
      </c>
      <c r="H7" s="367">
        <v>7500</v>
      </c>
      <c r="I7" s="367">
        <v>0</v>
      </c>
      <c r="J7" s="367">
        <f t="shared" ref="J7" si="7">H7-I7</f>
        <v>7500</v>
      </c>
      <c r="K7" s="367">
        <v>0</v>
      </c>
      <c r="L7" s="367">
        <v>0</v>
      </c>
      <c r="M7" s="367">
        <v>0</v>
      </c>
      <c r="N7" s="367">
        <f t="shared" ref="N7" si="8">K7+L7+M7</f>
        <v>0</v>
      </c>
      <c r="O7" s="367">
        <f t="shared" si="2"/>
        <v>0</v>
      </c>
      <c r="P7" s="367">
        <v>0</v>
      </c>
      <c r="Q7" s="367">
        <f t="shared" ref="Q7" si="9">N7+P7</f>
        <v>0</v>
      </c>
      <c r="R7" s="367">
        <f t="shared" ref="R7" si="10">I7+Q7</f>
        <v>0</v>
      </c>
      <c r="S7" s="367">
        <f t="shared" ref="S7" si="11">H7-R7</f>
        <v>7500</v>
      </c>
      <c r="T7" s="367">
        <v>7500</v>
      </c>
      <c r="U7" s="370" t="s">
        <v>479</v>
      </c>
      <c r="V7" s="149">
        <v>0</v>
      </c>
      <c r="W7" s="473">
        <f t="shared" si="6"/>
        <v>0</v>
      </c>
    </row>
    <row r="8" spans="1:24" s="115" customFormat="1" ht="127.5" customHeight="1">
      <c r="A8" s="365" t="s">
        <v>763</v>
      </c>
      <c r="B8" s="317" t="s">
        <v>764</v>
      </c>
      <c r="C8" s="366" t="s">
        <v>481</v>
      </c>
      <c r="D8" s="365"/>
      <c r="E8" s="365" t="s">
        <v>489</v>
      </c>
      <c r="F8" s="367">
        <v>0</v>
      </c>
      <c r="G8" s="367">
        <v>0</v>
      </c>
      <c r="H8" s="367">
        <v>10000</v>
      </c>
      <c r="I8" s="367">
        <v>0</v>
      </c>
      <c r="J8" s="367">
        <f t="shared" ref="J8" si="12">H8-I8</f>
        <v>10000</v>
      </c>
      <c r="K8" s="367">
        <v>0</v>
      </c>
      <c r="L8" s="367">
        <v>0</v>
      </c>
      <c r="M8" s="367">
        <v>0</v>
      </c>
      <c r="N8" s="367">
        <f t="shared" ref="N8" si="13">K8+L8+M8</f>
        <v>0</v>
      </c>
      <c r="O8" s="367">
        <f t="shared" ref="O8" si="14">I8+W8</f>
        <v>0</v>
      </c>
      <c r="P8" s="367">
        <v>0</v>
      </c>
      <c r="Q8" s="367">
        <f t="shared" ref="Q8" si="15">N8+P8</f>
        <v>0</v>
      </c>
      <c r="R8" s="367">
        <f t="shared" ref="R8" si="16">I8+Q8</f>
        <v>0</v>
      </c>
      <c r="S8" s="367">
        <f t="shared" ref="S8" si="17">H8-R8</f>
        <v>10000</v>
      </c>
      <c r="T8" s="367">
        <v>10000</v>
      </c>
      <c r="U8" s="370" t="s">
        <v>479</v>
      </c>
      <c r="V8" s="149"/>
      <c r="W8" s="473"/>
    </row>
    <row r="9" spans="1:24" ht="58.5" customHeight="1">
      <c r="A9" s="365" t="s">
        <v>704</v>
      </c>
      <c r="B9" s="317" t="s">
        <v>470</v>
      </c>
      <c r="C9" s="366" t="s">
        <v>481</v>
      </c>
      <c r="D9" s="365"/>
      <c r="E9" s="365" t="s">
        <v>489</v>
      </c>
      <c r="F9" s="367">
        <v>73500</v>
      </c>
      <c r="G9" s="367">
        <v>1698.8</v>
      </c>
      <c r="H9" s="367">
        <v>63500</v>
      </c>
      <c r="I9" s="367">
        <v>0</v>
      </c>
      <c r="J9" s="367">
        <f t="shared" si="0"/>
        <v>63500</v>
      </c>
      <c r="K9" s="367">
        <v>0</v>
      </c>
      <c r="L9" s="367">
        <v>0</v>
      </c>
      <c r="M9" s="367">
        <v>0</v>
      </c>
      <c r="N9" s="367">
        <f t="shared" si="1"/>
        <v>0</v>
      </c>
      <c r="O9" s="367">
        <f t="shared" si="2"/>
        <v>1698.8</v>
      </c>
      <c r="P9" s="367">
        <v>1698.8</v>
      </c>
      <c r="Q9" s="367">
        <f t="shared" si="3"/>
        <v>1698.8</v>
      </c>
      <c r="R9" s="367">
        <f t="shared" si="4"/>
        <v>1698.8</v>
      </c>
      <c r="S9" s="367">
        <f t="shared" si="5"/>
        <v>61801.2</v>
      </c>
      <c r="T9" s="367">
        <v>71801.2</v>
      </c>
      <c r="U9" s="370">
        <f>S9</f>
        <v>61801.2</v>
      </c>
      <c r="V9" s="149">
        <v>1698.8</v>
      </c>
      <c r="W9" s="473">
        <f t="shared" si="6"/>
        <v>1698.8</v>
      </c>
      <c r="X9" s="115"/>
    </row>
    <row r="10" spans="1:24" s="215" customFormat="1">
      <c r="A10" s="514" t="s">
        <v>68</v>
      </c>
      <c r="B10" s="514"/>
      <c r="C10" s="514"/>
      <c r="D10" s="371"/>
      <c r="E10" s="371"/>
      <c r="F10" s="376">
        <f>F5</f>
        <v>91000</v>
      </c>
      <c r="G10" s="376">
        <f t="shared" ref="G10:T10" si="18">G5</f>
        <v>11207.6</v>
      </c>
      <c r="H10" s="376">
        <f t="shared" si="18"/>
        <v>83008.800000000003</v>
      </c>
      <c r="I10" s="376">
        <f t="shared" si="18"/>
        <v>0</v>
      </c>
      <c r="J10" s="376">
        <f t="shared" si="18"/>
        <v>83008.800000000003</v>
      </c>
      <c r="K10" s="376">
        <f t="shared" si="18"/>
        <v>0</v>
      </c>
      <c r="L10" s="376">
        <f t="shared" si="18"/>
        <v>0</v>
      </c>
      <c r="M10" s="376">
        <f t="shared" si="18"/>
        <v>0</v>
      </c>
      <c r="N10" s="376">
        <f t="shared" si="18"/>
        <v>0</v>
      </c>
      <c r="O10" s="376">
        <f t="shared" si="18"/>
        <v>3707.6</v>
      </c>
      <c r="P10" s="376">
        <f t="shared" si="18"/>
        <v>3707.6</v>
      </c>
      <c r="Q10" s="376">
        <f t="shared" si="18"/>
        <v>3707.6</v>
      </c>
      <c r="R10" s="376">
        <f t="shared" si="18"/>
        <v>3707.6</v>
      </c>
      <c r="S10" s="376">
        <f t="shared" si="18"/>
        <v>79301.2</v>
      </c>
      <c r="T10" s="376">
        <f t="shared" si="18"/>
        <v>79301.2</v>
      </c>
      <c r="U10" s="372"/>
      <c r="V10" s="474">
        <f>V5</f>
        <v>3707.6</v>
      </c>
      <c r="W10" s="474">
        <f>W5</f>
        <v>3707.6</v>
      </c>
    </row>
    <row r="11" spans="1:24">
      <c r="A11" s="373"/>
      <c r="B11" s="373"/>
      <c r="C11" s="373"/>
      <c r="D11" s="373"/>
      <c r="E11" s="373"/>
      <c r="F11" s="374"/>
      <c r="G11" s="374"/>
      <c r="H11" s="374"/>
      <c r="I11" s="374"/>
      <c r="J11" s="374"/>
      <c r="K11" s="374"/>
      <c r="L11" s="374"/>
      <c r="M11" s="374"/>
      <c r="N11" s="374"/>
      <c r="O11" s="374"/>
      <c r="P11" s="374"/>
      <c r="Q11" s="374"/>
      <c r="R11" s="374"/>
      <c r="S11" s="374"/>
      <c r="T11" s="374"/>
      <c r="U11" s="374"/>
    </row>
    <row r="12" spans="1:24">
      <c r="A12" s="375"/>
      <c r="B12" s="375"/>
      <c r="C12" s="375"/>
      <c r="D12" s="375"/>
      <c r="E12" s="375"/>
      <c r="F12" s="375"/>
      <c r="G12" s="375"/>
      <c r="H12" s="375"/>
      <c r="I12" s="375"/>
      <c r="J12" s="375"/>
      <c r="K12" s="375"/>
      <c r="L12" s="375"/>
      <c r="M12" s="375"/>
      <c r="N12" s="375"/>
      <c r="O12" s="375"/>
      <c r="P12" s="375"/>
      <c r="Q12" s="375"/>
      <c r="R12" s="375"/>
      <c r="S12" s="375"/>
      <c r="T12" s="375"/>
      <c r="U12" s="375"/>
    </row>
  </sheetData>
  <mergeCells count="2">
    <mergeCell ref="A2:U2"/>
    <mergeCell ref="A10:C10"/>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3"/>
  <sheetViews>
    <sheetView zoomScaleNormal="100" workbookViewId="0">
      <selection activeCell="V1" sqref="V1:W1048576"/>
    </sheetView>
  </sheetViews>
  <sheetFormatPr defaultRowHeight="15"/>
  <cols>
    <col min="1" max="1" width="3.5703125" customWidth="1"/>
    <col min="2" max="2" width="16.140625" customWidth="1"/>
    <col min="3" max="3" width="15.28515625" customWidth="1"/>
    <col min="4" max="4" width="8.85546875" style="115" hidden="1" customWidth="1"/>
    <col min="5" max="5" width="9.140625" customWidth="1"/>
    <col min="6" max="6" width="8.7109375" customWidth="1"/>
    <col min="7" max="7" width="11" customWidth="1"/>
    <col min="8" max="8" width="14.140625" customWidth="1"/>
    <col min="9" max="9" width="12.140625" hidden="1" customWidth="1"/>
    <col min="10" max="10" width="11.28515625" hidden="1" customWidth="1"/>
    <col min="11" max="11" width="15.28515625" style="115" hidden="1" customWidth="1"/>
    <col min="12" max="12" width="10.7109375" style="115" hidden="1" customWidth="1"/>
    <col min="13" max="13" width="13.140625" style="115" hidden="1" customWidth="1"/>
    <col min="14" max="14" width="15.42578125" style="115" hidden="1" customWidth="1"/>
    <col min="15" max="15" width="15.42578125" style="115" customWidth="1"/>
    <col min="16" max="16" width="14.7109375" style="115" hidden="1" customWidth="1"/>
    <col min="17" max="17" width="12.7109375" style="115" hidden="1" customWidth="1"/>
    <col min="18" max="18" width="13.28515625" style="115" hidden="1" customWidth="1"/>
    <col min="19" max="19" width="13.7109375" style="115" customWidth="1"/>
    <col min="20" max="20" width="12.5703125" customWidth="1"/>
    <col min="21" max="21" width="14.5703125" customWidth="1"/>
    <col min="22" max="22" width="9.28515625" hidden="1" customWidth="1"/>
    <col min="23" max="23" width="10.85546875" hidden="1" customWidth="1"/>
  </cols>
  <sheetData>
    <row r="2" spans="1:24" ht="17.25">
      <c r="A2" s="513" t="s">
        <v>549</v>
      </c>
      <c r="B2" s="513"/>
      <c r="C2" s="513"/>
      <c r="D2" s="513"/>
      <c r="E2" s="513"/>
      <c r="F2" s="513"/>
      <c r="G2" s="513"/>
      <c r="H2" s="513"/>
      <c r="I2" s="513"/>
      <c r="J2" s="513"/>
      <c r="K2" s="513"/>
      <c r="L2" s="513"/>
      <c r="M2" s="513"/>
      <c r="N2" s="513"/>
      <c r="O2" s="513"/>
      <c r="P2" s="513"/>
      <c r="Q2" s="513"/>
      <c r="R2" s="513"/>
      <c r="S2" s="513"/>
      <c r="T2" s="513"/>
      <c r="U2" s="513"/>
    </row>
    <row r="3" spans="1:24" ht="52.5">
      <c r="A3" s="118" t="s">
        <v>471</v>
      </c>
      <c r="B3" s="118" t="s">
        <v>472</v>
      </c>
      <c r="C3" s="118" t="s">
        <v>473</v>
      </c>
      <c r="D3" s="118" t="s">
        <v>478</v>
      </c>
      <c r="E3" s="118" t="s">
        <v>145</v>
      </c>
      <c r="F3" s="118" t="s">
        <v>474</v>
      </c>
      <c r="G3" s="118" t="s">
        <v>2</v>
      </c>
      <c r="H3" s="118" t="s">
        <v>477</v>
      </c>
      <c r="I3" s="118" t="s">
        <v>475</v>
      </c>
      <c r="J3" s="118" t="s">
        <v>468</v>
      </c>
      <c r="K3" s="79" t="s">
        <v>580</v>
      </c>
      <c r="L3" s="79" t="s">
        <v>581</v>
      </c>
      <c r="M3" s="79" t="s">
        <v>159</v>
      </c>
      <c r="N3" s="79" t="s">
        <v>160</v>
      </c>
      <c r="O3" s="118" t="s">
        <v>591</v>
      </c>
      <c r="P3" s="118" t="s">
        <v>582</v>
      </c>
      <c r="Q3" s="118" t="s">
        <v>583</v>
      </c>
      <c r="R3" s="118" t="s">
        <v>584</v>
      </c>
      <c r="S3" s="118" t="s">
        <v>677</v>
      </c>
      <c r="T3" s="118" t="s">
        <v>608</v>
      </c>
      <c r="U3" s="118" t="s">
        <v>3</v>
      </c>
      <c r="V3" s="315" t="s">
        <v>675</v>
      </c>
      <c r="W3" s="315" t="s">
        <v>676</v>
      </c>
    </row>
    <row r="4" spans="1:24">
      <c r="A4" s="364">
        <v>1</v>
      </c>
      <c r="B4" s="364">
        <v>2</v>
      </c>
      <c r="C4" s="364">
        <v>3</v>
      </c>
      <c r="D4" s="364"/>
      <c r="E4" s="364">
        <v>4</v>
      </c>
      <c r="F4" s="364">
        <v>5</v>
      </c>
      <c r="G4" s="364">
        <v>6</v>
      </c>
      <c r="H4" s="364">
        <v>7</v>
      </c>
      <c r="I4" s="364">
        <v>8</v>
      </c>
      <c r="J4" s="364" t="s">
        <v>245</v>
      </c>
      <c r="K4" s="364">
        <v>10</v>
      </c>
      <c r="L4" s="364">
        <v>11</v>
      </c>
      <c r="M4" s="364">
        <v>12</v>
      </c>
      <c r="N4" s="98" t="s">
        <v>296</v>
      </c>
      <c r="O4" s="364" t="s">
        <v>168</v>
      </c>
      <c r="P4" s="364" t="s">
        <v>171</v>
      </c>
      <c r="Q4" s="364" t="s">
        <v>293</v>
      </c>
      <c r="R4" s="364" t="s">
        <v>497</v>
      </c>
      <c r="S4" s="364" t="s">
        <v>245</v>
      </c>
      <c r="T4" s="364">
        <v>10</v>
      </c>
      <c r="U4" s="364">
        <v>11</v>
      </c>
    </row>
    <row r="5" spans="1:24" ht="112.5" customHeight="1">
      <c r="A5" s="365">
        <v>1</v>
      </c>
      <c r="B5" s="366" t="s">
        <v>565</v>
      </c>
      <c r="C5" s="366" t="s">
        <v>476</v>
      </c>
      <c r="D5" s="366"/>
      <c r="E5" s="366" t="s">
        <v>101</v>
      </c>
      <c r="F5" s="367">
        <v>26660</v>
      </c>
      <c r="G5" s="367">
        <v>26660</v>
      </c>
      <c r="H5" s="367">
        <v>26660</v>
      </c>
      <c r="I5" s="367">
        <v>7417.68</v>
      </c>
      <c r="J5" s="367">
        <f t="shared" ref="J5:J6" si="0">H5-I5</f>
        <v>19242.32</v>
      </c>
      <c r="K5" s="475">
        <f>6715+3348</f>
        <v>10063</v>
      </c>
      <c r="L5" s="367">
        <v>0</v>
      </c>
      <c r="M5" s="367">
        <v>0</v>
      </c>
      <c r="N5" s="367">
        <f>K5+L5+M5</f>
        <v>10063</v>
      </c>
      <c r="O5" s="367">
        <f>I5+W5</f>
        <v>17653.88</v>
      </c>
      <c r="P5" s="367">
        <v>173.2</v>
      </c>
      <c r="Q5" s="367">
        <f>N5+P5</f>
        <v>10236.200000000001</v>
      </c>
      <c r="R5" s="367">
        <f>I5+Q5</f>
        <v>17653.88</v>
      </c>
      <c r="S5" s="367">
        <f>H5-O5</f>
        <v>9006.119999999999</v>
      </c>
      <c r="T5" s="367">
        <v>0</v>
      </c>
      <c r="U5" s="404" t="s">
        <v>319</v>
      </c>
      <c r="V5" s="149">
        <v>173.2</v>
      </c>
      <c r="W5" s="149">
        <f>K5+V5</f>
        <v>10236.200000000001</v>
      </c>
      <c r="X5" s="95"/>
    </row>
    <row r="6" spans="1:24" ht="42" customHeight="1">
      <c r="A6" s="365">
        <v>2</v>
      </c>
      <c r="B6" s="366" t="s">
        <v>561</v>
      </c>
      <c r="C6" s="366" t="s">
        <v>476</v>
      </c>
      <c r="D6" s="366"/>
      <c r="E6" s="366" t="s">
        <v>101</v>
      </c>
      <c r="F6" s="367">
        <v>41356.35</v>
      </c>
      <c r="G6" s="367">
        <v>12511.6</v>
      </c>
      <c r="H6" s="367">
        <v>41356.35</v>
      </c>
      <c r="I6" s="367">
        <v>0</v>
      </c>
      <c r="J6" s="367">
        <f t="shared" si="0"/>
        <v>41356.35</v>
      </c>
      <c r="K6" s="367">
        <v>0</v>
      </c>
      <c r="L6" s="367">
        <v>0</v>
      </c>
      <c r="M6" s="367">
        <v>0</v>
      </c>
      <c r="N6" s="367">
        <f>K6+L6+M6</f>
        <v>0</v>
      </c>
      <c r="O6" s="367">
        <f>I6+W6</f>
        <v>0</v>
      </c>
      <c r="P6" s="367">
        <v>0</v>
      </c>
      <c r="Q6" s="367">
        <f t="shared" ref="Q6" si="1">N6+P6</f>
        <v>0</v>
      </c>
      <c r="R6" s="367">
        <v>0</v>
      </c>
      <c r="S6" s="367">
        <f>H6-R6</f>
        <v>41356.35</v>
      </c>
      <c r="T6" s="367">
        <v>41356.35</v>
      </c>
      <c r="U6" s="404" t="s">
        <v>562</v>
      </c>
      <c r="V6" s="149">
        <v>0</v>
      </c>
      <c r="W6" s="149">
        <f>K6+V6</f>
        <v>0</v>
      </c>
    </row>
    <row r="7" spans="1:24">
      <c r="A7" s="515" t="s">
        <v>68</v>
      </c>
      <c r="B7" s="516"/>
      <c r="C7" s="516"/>
      <c r="D7" s="516"/>
      <c r="E7" s="517"/>
      <c r="F7" s="369">
        <f>F5+F6</f>
        <v>68016.350000000006</v>
      </c>
      <c r="G7" s="369">
        <f t="shared" ref="G7:T7" si="2">G5+G6</f>
        <v>39171.599999999999</v>
      </c>
      <c r="H7" s="369">
        <f t="shared" si="2"/>
        <v>68016.350000000006</v>
      </c>
      <c r="I7" s="369">
        <f t="shared" si="2"/>
        <v>7417.68</v>
      </c>
      <c r="J7" s="369">
        <f t="shared" si="2"/>
        <v>60598.67</v>
      </c>
      <c r="K7" s="369">
        <f t="shared" si="2"/>
        <v>10063</v>
      </c>
      <c r="L7" s="369">
        <f t="shared" si="2"/>
        <v>0</v>
      </c>
      <c r="M7" s="369">
        <f t="shared" si="2"/>
        <v>0</v>
      </c>
      <c r="N7" s="369">
        <f t="shared" si="2"/>
        <v>10063</v>
      </c>
      <c r="O7" s="369">
        <f t="shared" si="2"/>
        <v>17653.88</v>
      </c>
      <c r="P7" s="369">
        <f t="shared" si="2"/>
        <v>173.2</v>
      </c>
      <c r="Q7" s="369">
        <f t="shared" si="2"/>
        <v>10236.200000000001</v>
      </c>
      <c r="R7" s="369">
        <f t="shared" si="2"/>
        <v>17653.88</v>
      </c>
      <c r="S7" s="369">
        <f t="shared" si="2"/>
        <v>50362.47</v>
      </c>
      <c r="T7" s="369">
        <f t="shared" si="2"/>
        <v>41356.35</v>
      </c>
      <c r="U7" s="368"/>
      <c r="V7" s="474">
        <f>SUM(V5:V6)</f>
        <v>173.2</v>
      </c>
      <c r="W7" s="474">
        <f>SUM(W5:W6)</f>
        <v>10236.200000000001</v>
      </c>
    </row>
    <row r="12" spans="1:24">
      <c r="K12" s="374"/>
      <c r="L12" s="374"/>
      <c r="M12" s="374"/>
      <c r="N12" s="374"/>
      <c r="O12" s="374"/>
      <c r="P12" s="374"/>
      <c r="Q12" s="374"/>
      <c r="R12" s="374"/>
      <c r="S12" s="374"/>
    </row>
    <row r="13" spans="1:24">
      <c r="K13" s="375"/>
      <c r="L13" s="375"/>
      <c r="M13" s="375"/>
      <c r="N13" s="375"/>
      <c r="O13" s="375"/>
      <c r="P13" s="375"/>
      <c r="Q13" s="375"/>
      <c r="R13" s="375"/>
      <c r="S13" s="375"/>
    </row>
  </sheetData>
  <mergeCells count="2">
    <mergeCell ref="A2:U2"/>
    <mergeCell ref="A7:E7"/>
  </mergeCells>
  <printOptions horizontalCentered="1"/>
  <pageMargins left="0.51181102362204722" right="0.51181102362204722" top="0.35433070866141736"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9"/>
  <sheetViews>
    <sheetView zoomScaleNormal="100" workbookViewId="0">
      <pane ySplit="4" topLeftCell="A22" activePane="bottomLeft" state="frozen"/>
      <selection pane="bottomLeft" activeCell="AP31" sqref="AP31"/>
    </sheetView>
  </sheetViews>
  <sheetFormatPr defaultColWidth="9.140625" defaultRowHeight="15"/>
  <cols>
    <col min="1" max="1" width="6.42578125" style="224" customWidth="1"/>
    <col min="2" max="2" width="28.42578125" style="224" customWidth="1"/>
    <col min="3" max="3" width="23.5703125" style="229" hidden="1" customWidth="1"/>
    <col min="4" max="4" width="14.5703125" style="229" customWidth="1"/>
    <col min="5" max="5" width="13.140625" style="230" bestFit="1" customWidth="1"/>
    <col min="6" max="6" width="15.85546875" style="224" customWidth="1"/>
    <col min="7" max="7" width="16.140625" style="224" bestFit="1" customWidth="1"/>
    <col min="8" max="8" width="18" style="224" bestFit="1" customWidth="1"/>
    <col min="9" max="9" width="17.42578125" style="224" hidden="1" customWidth="1"/>
    <col min="10" max="10" width="18.140625" style="224" hidden="1" customWidth="1"/>
    <col min="11" max="11" width="20.85546875" style="224" hidden="1" customWidth="1"/>
    <col min="12" max="12" width="22" style="224" hidden="1" customWidth="1"/>
    <col min="13" max="13" width="19.7109375" style="224" hidden="1" customWidth="1"/>
    <col min="14" max="14" width="21.5703125" style="224" hidden="1" customWidth="1"/>
    <col min="15" max="15" width="20.85546875" style="224" hidden="1" customWidth="1"/>
    <col min="16" max="17" width="24.5703125" style="224" hidden="1" customWidth="1"/>
    <col min="18" max="18" width="21" style="224" hidden="1" customWidth="1"/>
    <col min="19" max="19" width="16" style="224" hidden="1" customWidth="1"/>
    <col min="20" max="20" width="19.42578125" style="224" hidden="1" customWidth="1"/>
    <col min="21" max="21" width="22" style="224" hidden="1" customWidth="1"/>
    <col min="22" max="22" width="19.7109375" style="224" hidden="1" customWidth="1"/>
    <col min="23" max="23" width="21.5703125" style="224" hidden="1" customWidth="1"/>
    <col min="24" max="25" width="20.85546875" style="224" hidden="1" customWidth="1"/>
    <col min="26" max="26" width="24.5703125" style="224" hidden="1" customWidth="1"/>
    <col min="27" max="27" width="20.42578125" style="224" hidden="1" customWidth="1"/>
    <col min="28" max="28" width="22" style="224" hidden="1" customWidth="1"/>
    <col min="29" max="29" width="16.5703125" style="224" hidden="1" customWidth="1"/>
    <col min="30" max="32" width="16" style="224" hidden="1" customWidth="1"/>
    <col min="33" max="37" width="18.140625" style="224" hidden="1" customWidth="1"/>
    <col min="38" max="38" width="18.140625" style="224" customWidth="1"/>
    <col min="39" max="41" width="18.140625" style="224" hidden="1" customWidth="1"/>
    <col min="42" max="42" width="18.140625" style="224" customWidth="1"/>
    <col min="43" max="43" width="16" style="224" customWidth="1"/>
    <col min="44" max="44" width="22.140625" style="228" customWidth="1"/>
    <col min="45" max="45" width="12.7109375" style="311" hidden="1" customWidth="1"/>
    <col min="46" max="46" width="13.42578125" style="312" hidden="1" customWidth="1"/>
    <col min="47" max="47" width="0" style="224" hidden="1" customWidth="1"/>
    <col min="48" max="48" width="13.42578125" style="354" hidden="1" customWidth="1"/>
    <col min="49" max="49" width="10.140625" style="224" hidden="1" customWidth="1"/>
    <col min="50" max="51" width="0" style="224" hidden="1" customWidth="1"/>
    <col min="52" max="16384" width="9.140625" style="224"/>
  </cols>
  <sheetData>
    <row r="2" spans="1:49" ht="15.75" thickBot="1">
      <c r="A2" s="518"/>
      <c r="B2" s="518"/>
      <c r="C2" s="518"/>
      <c r="D2" s="518"/>
      <c r="E2" s="518"/>
      <c r="F2" s="518"/>
      <c r="G2" s="518"/>
      <c r="H2" s="518"/>
      <c r="I2" s="518"/>
      <c r="J2" s="518"/>
      <c r="K2" s="518"/>
      <c r="L2" s="518"/>
      <c r="M2" s="518"/>
      <c r="N2" s="518"/>
      <c r="O2" s="518"/>
      <c r="P2" s="518"/>
      <c r="Q2" s="518"/>
      <c r="R2" s="518"/>
      <c r="S2" s="231"/>
      <c r="T2" s="231"/>
      <c r="U2" s="231"/>
      <c r="V2" s="231"/>
      <c r="W2" s="231"/>
      <c r="X2" s="231"/>
      <c r="Y2" s="231"/>
      <c r="Z2" s="231"/>
      <c r="AA2" s="231"/>
      <c r="AB2" s="231"/>
      <c r="AC2" s="231"/>
      <c r="AD2" s="231"/>
      <c r="AE2" s="231"/>
    </row>
    <row r="3" spans="1:49" ht="73.5" customHeight="1" thickTop="1">
      <c r="A3" s="17" t="s">
        <v>0</v>
      </c>
      <c r="B3" s="18" t="s">
        <v>1</v>
      </c>
      <c r="C3" s="18" t="s">
        <v>407</v>
      </c>
      <c r="D3" s="18" t="s">
        <v>114</v>
      </c>
      <c r="E3" s="18" t="s">
        <v>111</v>
      </c>
      <c r="F3" s="19" t="s">
        <v>25</v>
      </c>
      <c r="G3" s="20" t="s">
        <v>2</v>
      </c>
      <c r="H3" s="21" t="s">
        <v>26</v>
      </c>
      <c r="I3" s="20" t="s">
        <v>138</v>
      </c>
      <c r="J3" s="21" t="s">
        <v>139</v>
      </c>
      <c r="K3" s="21" t="s">
        <v>180</v>
      </c>
      <c r="L3" s="21" t="s">
        <v>158</v>
      </c>
      <c r="M3" s="21" t="s">
        <v>159</v>
      </c>
      <c r="N3" s="21" t="s">
        <v>160</v>
      </c>
      <c r="O3" s="21" t="s">
        <v>241</v>
      </c>
      <c r="P3" s="21" t="s">
        <v>172</v>
      </c>
      <c r="Q3" s="21" t="s">
        <v>215</v>
      </c>
      <c r="R3" s="21" t="s">
        <v>244</v>
      </c>
      <c r="S3" s="21" t="s">
        <v>216</v>
      </c>
      <c r="T3" s="21" t="s">
        <v>291</v>
      </c>
      <c r="U3" s="21" t="s">
        <v>158</v>
      </c>
      <c r="V3" s="21" t="s">
        <v>159</v>
      </c>
      <c r="W3" s="21" t="s">
        <v>160</v>
      </c>
      <c r="X3" s="21" t="s">
        <v>298</v>
      </c>
      <c r="Y3" s="21" t="s">
        <v>354</v>
      </c>
      <c r="Z3" s="21" t="s">
        <v>290</v>
      </c>
      <c r="AA3" s="21" t="s">
        <v>406</v>
      </c>
      <c r="AB3" s="21" t="s">
        <v>496</v>
      </c>
      <c r="AC3" s="21" t="s">
        <v>468</v>
      </c>
      <c r="AD3" s="21" t="s">
        <v>217</v>
      </c>
      <c r="AE3" s="21" t="s">
        <v>406</v>
      </c>
      <c r="AF3" s="21" t="s">
        <v>411</v>
      </c>
      <c r="AG3" s="21" t="s">
        <v>467</v>
      </c>
      <c r="AH3" s="21" t="s">
        <v>580</v>
      </c>
      <c r="AI3" s="21" t="s">
        <v>581</v>
      </c>
      <c r="AJ3" s="21" t="s">
        <v>159</v>
      </c>
      <c r="AK3" s="21" t="s">
        <v>160</v>
      </c>
      <c r="AL3" s="21" t="s">
        <v>591</v>
      </c>
      <c r="AM3" s="21" t="s">
        <v>582</v>
      </c>
      <c r="AN3" s="21" t="s">
        <v>583</v>
      </c>
      <c r="AO3" s="21" t="s">
        <v>584</v>
      </c>
      <c r="AP3" s="21" t="s">
        <v>677</v>
      </c>
      <c r="AQ3" s="21" t="s">
        <v>608</v>
      </c>
      <c r="AR3" s="336" t="s">
        <v>3</v>
      </c>
      <c r="AS3" s="333" t="s">
        <v>412</v>
      </c>
      <c r="AV3" s="315" t="s">
        <v>675</v>
      </c>
      <c r="AW3" s="315" t="s">
        <v>676</v>
      </c>
    </row>
    <row r="4" spans="1:49" s="226" customFormat="1" ht="26.25" customHeight="1">
      <c r="A4" s="122" t="s">
        <v>161</v>
      </c>
      <c r="B4" s="123" t="s">
        <v>162</v>
      </c>
      <c r="C4" s="123"/>
      <c r="D4" s="123" t="s">
        <v>163</v>
      </c>
      <c r="E4" s="123" t="s">
        <v>164</v>
      </c>
      <c r="F4" s="78" t="s">
        <v>165</v>
      </c>
      <c r="G4" s="78" t="s">
        <v>166</v>
      </c>
      <c r="H4" s="124" t="s">
        <v>167</v>
      </c>
      <c r="I4" s="78" t="s">
        <v>168</v>
      </c>
      <c r="J4" s="125" t="s">
        <v>169</v>
      </c>
      <c r="K4" s="125">
        <v>10</v>
      </c>
      <c r="L4" s="125">
        <v>11</v>
      </c>
      <c r="M4" s="125">
        <v>12</v>
      </c>
      <c r="N4" s="125" t="s">
        <v>170</v>
      </c>
      <c r="O4" s="125" t="s">
        <v>171</v>
      </c>
      <c r="P4" s="125">
        <v>9</v>
      </c>
      <c r="Q4" s="125">
        <v>9</v>
      </c>
      <c r="R4" s="125">
        <v>8</v>
      </c>
      <c r="S4" s="125" t="s">
        <v>245</v>
      </c>
      <c r="T4" s="125">
        <v>10</v>
      </c>
      <c r="U4" s="125">
        <v>11</v>
      </c>
      <c r="V4" s="125">
        <v>12</v>
      </c>
      <c r="W4" s="78" t="s">
        <v>296</v>
      </c>
      <c r="X4" s="78" t="s">
        <v>171</v>
      </c>
      <c r="Y4" s="78"/>
      <c r="Z4" s="78" t="s">
        <v>293</v>
      </c>
      <c r="AA4" s="78" t="s">
        <v>168</v>
      </c>
      <c r="AB4" s="78" t="s">
        <v>168</v>
      </c>
      <c r="AC4" s="78" t="s">
        <v>245</v>
      </c>
      <c r="AD4" s="209" t="s">
        <v>294</v>
      </c>
      <c r="AE4" s="209" t="s">
        <v>176</v>
      </c>
      <c r="AF4" s="209" t="s">
        <v>176</v>
      </c>
      <c r="AG4" s="209"/>
      <c r="AH4" s="78">
        <v>10</v>
      </c>
      <c r="AI4" s="78">
        <v>11</v>
      </c>
      <c r="AJ4" s="78">
        <v>12</v>
      </c>
      <c r="AK4" s="78" t="s">
        <v>296</v>
      </c>
      <c r="AL4" s="78" t="s">
        <v>168</v>
      </c>
      <c r="AM4" s="78" t="s">
        <v>171</v>
      </c>
      <c r="AN4" s="78" t="s">
        <v>293</v>
      </c>
      <c r="AO4" s="78" t="s">
        <v>497</v>
      </c>
      <c r="AP4" s="78" t="s">
        <v>245</v>
      </c>
      <c r="AQ4" s="78" t="s">
        <v>176</v>
      </c>
      <c r="AR4" s="78" t="s">
        <v>177</v>
      </c>
      <c r="AS4" s="334"/>
      <c r="AT4" s="313"/>
      <c r="AV4" s="354"/>
    </row>
    <row r="5" spans="1:49" ht="54.75" customHeight="1">
      <c r="A5" s="22">
        <v>100</v>
      </c>
      <c r="B5" s="23" t="s">
        <v>35</v>
      </c>
      <c r="C5" s="89"/>
      <c r="D5" s="89"/>
      <c r="E5" s="89"/>
      <c r="F5" s="24">
        <f>F26</f>
        <v>2211214.96</v>
      </c>
      <c r="G5" s="24">
        <f t="shared" ref="G5:AQ5" si="0">G26</f>
        <v>2105936.3499999996</v>
      </c>
      <c r="H5" s="24">
        <f t="shared" si="0"/>
        <v>2211214.96</v>
      </c>
      <c r="I5" s="24">
        <f t="shared" si="0"/>
        <v>1504346.69</v>
      </c>
      <c r="J5" s="24">
        <f t="shared" si="0"/>
        <v>706868.27</v>
      </c>
      <c r="K5" s="24">
        <f t="shared" si="0"/>
        <v>40911.82</v>
      </c>
      <c r="L5" s="24">
        <f t="shared" si="0"/>
        <v>202347.83</v>
      </c>
      <c r="M5" s="24">
        <f t="shared" si="0"/>
        <v>53306.62</v>
      </c>
      <c r="N5" s="24">
        <f t="shared" si="0"/>
        <v>296566.26999999996</v>
      </c>
      <c r="O5" s="24">
        <f t="shared" si="0"/>
        <v>20575.25</v>
      </c>
      <c r="P5" s="24">
        <f t="shared" si="0"/>
        <v>317141.51999999996</v>
      </c>
      <c r="Q5" s="24">
        <f t="shared" si="0"/>
        <v>100001.4</v>
      </c>
      <c r="R5" s="24">
        <f t="shared" si="0"/>
        <v>1604348.09</v>
      </c>
      <c r="S5" s="24">
        <f t="shared" si="0"/>
        <v>606866.87000000011</v>
      </c>
      <c r="T5" s="24">
        <f t="shared" si="0"/>
        <v>0</v>
      </c>
      <c r="U5" s="24">
        <f t="shared" si="0"/>
        <v>310721.13</v>
      </c>
      <c r="V5" s="24">
        <f t="shared" si="0"/>
        <v>0</v>
      </c>
      <c r="W5" s="24">
        <f t="shared" si="0"/>
        <v>310721.13</v>
      </c>
      <c r="X5" s="24">
        <f t="shared" si="0"/>
        <v>37155.86</v>
      </c>
      <c r="Y5" s="24">
        <f t="shared" si="0"/>
        <v>0</v>
      </c>
      <c r="Z5" s="24">
        <f t="shared" si="0"/>
        <v>347876.98999999993</v>
      </c>
      <c r="AA5" s="24">
        <f t="shared" si="0"/>
        <v>0</v>
      </c>
      <c r="AB5" s="24">
        <f t="shared" si="0"/>
        <v>1604348.09</v>
      </c>
      <c r="AC5" s="24">
        <f t="shared" si="0"/>
        <v>606866.87000000011</v>
      </c>
      <c r="AD5" s="24">
        <f t="shared" si="0"/>
        <v>470945.2</v>
      </c>
      <c r="AE5" s="24">
        <f t="shared" si="0"/>
        <v>220727.75</v>
      </c>
      <c r="AF5" s="24">
        <f t="shared" si="0"/>
        <v>590077.80000000005</v>
      </c>
      <c r="AG5" s="24"/>
      <c r="AH5" s="24">
        <f t="shared" ref="AH5:AP5" si="1">AH26</f>
        <v>0</v>
      </c>
      <c r="AI5" s="24">
        <f t="shared" si="1"/>
        <v>0</v>
      </c>
      <c r="AJ5" s="24">
        <f t="shared" si="1"/>
        <v>0</v>
      </c>
      <c r="AK5" s="24">
        <f t="shared" si="1"/>
        <v>0</v>
      </c>
      <c r="AL5" s="24">
        <f>AL26</f>
        <v>1604348.09</v>
      </c>
      <c r="AM5" s="24">
        <f t="shared" si="1"/>
        <v>0</v>
      </c>
      <c r="AN5" s="24">
        <f t="shared" si="1"/>
        <v>0</v>
      </c>
      <c r="AO5" s="24">
        <f t="shared" si="1"/>
        <v>1604348.09</v>
      </c>
      <c r="AP5" s="24">
        <f t="shared" si="1"/>
        <v>606866.87000000011</v>
      </c>
      <c r="AQ5" s="24">
        <f t="shared" si="0"/>
        <v>577860.48</v>
      </c>
      <c r="AR5" s="337" t="s">
        <v>129</v>
      </c>
      <c r="AS5" s="334"/>
      <c r="AV5" s="354">
        <f>AV26</f>
        <v>0</v>
      </c>
      <c r="AW5" s="354">
        <f>AW26</f>
        <v>0</v>
      </c>
    </row>
    <row r="6" spans="1:49" ht="26.25" customHeight="1">
      <c r="A6" s="522" t="s">
        <v>55</v>
      </c>
      <c r="B6" s="523"/>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4"/>
      <c r="AS6" s="334"/>
    </row>
    <row r="7" spans="1:49" ht="87.75" customHeight="1">
      <c r="A7" s="22">
        <v>1</v>
      </c>
      <c r="B7" s="327" t="s">
        <v>36</v>
      </c>
      <c r="C7" s="318" t="s">
        <v>410</v>
      </c>
      <c r="D7" s="90" t="s">
        <v>152</v>
      </c>
      <c r="E7" s="90" t="s">
        <v>112</v>
      </c>
      <c r="F7" s="25">
        <v>14844.68</v>
      </c>
      <c r="G7" s="26">
        <v>14844.68</v>
      </c>
      <c r="H7" s="26">
        <v>14844.68</v>
      </c>
      <c r="I7" s="27">
        <v>0</v>
      </c>
      <c r="J7" s="27">
        <f>H7-I7</f>
        <v>14844.68</v>
      </c>
      <c r="K7" s="27">
        <v>0</v>
      </c>
      <c r="L7" s="27">
        <v>14844.68</v>
      </c>
      <c r="M7" s="27">
        <v>0</v>
      </c>
      <c r="N7" s="27">
        <v>14844.68</v>
      </c>
      <c r="O7" s="27">
        <v>0</v>
      </c>
      <c r="P7" s="27">
        <v>14844.68</v>
      </c>
      <c r="Q7" s="27">
        <v>0</v>
      </c>
      <c r="R7" s="27">
        <f>I7+Q7</f>
        <v>0</v>
      </c>
      <c r="S7" s="27">
        <f>H7-R7</f>
        <v>14844.68</v>
      </c>
      <c r="T7" s="27">
        <v>0</v>
      </c>
      <c r="U7" s="27">
        <v>14844.68</v>
      </c>
      <c r="V7" s="27">
        <v>0</v>
      </c>
      <c r="W7" s="27">
        <f>SUM(T7:V7)</f>
        <v>14844.68</v>
      </c>
      <c r="X7" s="27">
        <v>0</v>
      </c>
      <c r="Y7" s="27">
        <v>0</v>
      </c>
      <c r="Z7" s="27">
        <f>SUM(W7+X7)</f>
        <v>14844.68</v>
      </c>
      <c r="AA7" s="27">
        <v>0</v>
      </c>
      <c r="AB7" s="27">
        <f>R7+T7+Y7</f>
        <v>0</v>
      </c>
      <c r="AC7" s="27">
        <f t="shared" ref="AC7:AC18" si="2">SUM(H7-AB7)</f>
        <v>14844.68</v>
      </c>
      <c r="AD7" s="112">
        <v>14844.68</v>
      </c>
      <c r="AE7" s="112">
        <v>0</v>
      </c>
      <c r="AF7" s="112">
        <v>14844.68</v>
      </c>
      <c r="AG7" s="112" t="s">
        <v>493</v>
      </c>
      <c r="AH7" s="112">
        <v>0</v>
      </c>
      <c r="AI7" s="112">
        <v>0</v>
      </c>
      <c r="AJ7" s="112">
        <v>0</v>
      </c>
      <c r="AK7" s="112">
        <f>AH7+AI7+AJ7</f>
        <v>0</v>
      </c>
      <c r="AL7" s="112">
        <f t="shared" ref="AL7:AL25" si="3">AB7+AW7</f>
        <v>0</v>
      </c>
      <c r="AM7" s="112">
        <v>0</v>
      </c>
      <c r="AN7" s="112">
        <f>AK7+AM7</f>
        <v>0</v>
      </c>
      <c r="AO7" s="112">
        <f>AB7+AN7</f>
        <v>0</v>
      </c>
      <c r="AP7" s="112">
        <f>H7-AO7</f>
        <v>14844.68</v>
      </c>
      <c r="AQ7" s="112">
        <v>14844.68</v>
      </c>
      <c r="AR7" s="337" t="s">
        <v>510</v>
      </c>
      <c r="AS7" s="334">
        <v>14844.68</v>
      </c>
      <c r="AT7" s="312" t="s">
        <v>413</v>
      </c>
      <c r="AV7" s="354">
        <v>0</v>
      </c>
      <c r="AW7" s="225">
        <f>AH7+AV7</f>
        <v>0</v>
      </c>
    </row>
    <row r="8" spans="1:49" ht="69.75" customHeight="1">
      <c r="A8" s="22">
        <v>2</v>
      </c>
      <c r="B8" s="327" t="s">
        <v>37</v>
      </c>
      <c r="C8" s="318" t="s">
        <v>410</v>
      </c>
      <c r="D8" s="90" t="s">
        <v>152</v>
      </c>
      <c r="E8" s="90" t="s">
        <v>97</v>
      </c>
      <c r="F8" s="25">
        <v>46555</v>
      </c>
      <c r="G8" s="26">
        <v>46555</v>
      </c>
      <c r="H8" s="25">
        <v>46555</v>
      </c>
      <c r="I8" s="27">
        <v>40688</v>
      </c>
      <c r="J8" s="27">
        <f t="shared" ref="J8:J17" si="4">H8-I8</f>
        <v>5867</v>
      </c>
      <c r="K8" s="163">
        <v>0</v>
      </c>
      <c r="L8" s="163">
        <v>0</v>
      </c>
      <c r="M8" s="163">
        <v>0</v>
      </c>
      <c r="N8" s="27">
        <v>0</v>
      </c>
      <c r="O8" s="163">
        <v>0</v>
      </c>
      <c r="P8" s="27">
        <v>0</v>
      </c>
      <c r="Q8" s="27">
        <v>0</v>
      </c>
      <c r="R8" s="27">
        <f t="shared" ref="R8:R17" si="5">I8+Q8</f>
        <v>40688</v>
      </c>
      <c r="S8" s="27">
        <f t="shared" ref="S8:S17" si="6">H8-R8</f>
        <v>5867</v>
      </c>
      <c r="T8" s="163">
        <v>0</v>
      </c>
      <c r="U8" s="163">
        <v>5866.68</v>
      </c>
      <c r="V8" s="163">
        <v>0</v>
      </c>
      <c r="W8" s="27">
        <f t="shared" ref="W8:W12" si="7">SUM(T8:V8)</f>
        <v>5866.68</v>
      </c>
      <c r="X8" s="163">
        <v>0</v>
      </c>
      <c r="Y8" s="163">
        <v>0</v>
      </c>
      <c r="Z8" s="27">
        <f t="shared" ref="Z8:Z25" si="8">SUM(W8+X8)</f>
        <v>5866.68</v>
      </c>
      <c r="AA8" s="27">
        <v>0</v>
      </c>
      <c r="AB8" s="27">
        <f t="shared" ref="AB8:AB18" si="9">R8+T8+Y8</f>
        <v>40688</v>
      </c>
      <c r="AC8" s="27">
        <f t="shared" si="2"/>
        <v>5867</v>
      </c>
      <c r="AD8" s="112">
        <v>5867</v>
      </c>
      <c r="AE8" s="112">
        <v>0</v>
      </c>
      <c r="AF8" s="112">
        <v>5866.68</v>
      </c>
      <c r="AG8" s="112" t="s">
        <v>493</v>
      </c>
      <c r="AH8" s="112">
        <v>0</v>
      </c>
      <c r="AI8" s="112">
        <v>0</v>
      </c>
      <c r="AJ8" s="112">
        <v>0</v>
      </c>
      <c r="AK8" s="112">
        <f t="shared" ref="AK8:AK25" si="10">AH8+AI8+AJ8</f>
        <v>0</v>
      </c>
      <c r="AL8" s="112">
        <f t="shared" si="3"/>
        <v>40688</v>
      </c>
      <c r="AM8" s="112">
        <v>0</v>
      </c>
      <c r="AN8" s="112">
        <f t="shared" ref="AN8:AN25" si="11">AK8+AM8</f>
        <v>0</v>
      </c>
      <c r="AO8" s="112">
        <f t="shared" ref="AO8:AO25" si="12">AB8+AN8</f>
        <v>40688</v>
      </c>
      <c r="AP8" s="112">
        <f t="shared" ref="AP8:AP25" si="13">H8-AO8</f>
        <v>5867</v>
      </c>
      <c r="AQ8" s="112">
        <v>5866.68</v>
      </c>
      <c r="AR8" s="337" t="s">
        <v>511</v>
      </c>
      <c r="AS8" s="334">
        <v>5866.68</v>
      </c>
      <c r="AV8" s="354">
        <v>0</v>
      </c>
      <c r="AW8" s="225">
        <f t="shared" ref="AW8:AW25" si="14">AH8+AV8</f>
        <v>0</v>
      </c>
    </row>
    <row r="9" spans="1:49" ht="95.25" customHeight="1">
      <c r="A9" s="22">
        <v>3</v>
      </c>
      <c r="B9" s="23" t="s">
        <v>38</v>
      </c>
      <c r="C9" s="319" t="s">
        <v>410</v>
      </c>
      <c r="D9" s="90" t="s">
        <v>152</v>
      </c>
      <c r="E9" s="89" t="s">
        <v>113</v>
      </c>
      <c r="F9" s="25">
        <v>42125.34</v>
      </c>
      <c r="G9" s="26">
        <v>42125.34</v>
      </c>
      <c r="H9" s="25">
        <v>42125.34</v>
      </c>
      <c r="I9" s="27">
        <v>0</v>
      </c>
      <c r="J9" s="27">
        <f t="shared" si="4"/>
        <v>42125.34</v>
      </c>
      <c r="K9" s="163">
        <v>0</v>
      </c>
      <c r="L9" s="163">
        <v>42125.34</v>
      </c>
      <c r="M9" s="163">
        <v>0</v>
      </c>
      <c r="N9" s="27">
        <v>42125.34</v>
      </c>
      <c r="O9" s="163">
        <v>0</v>
      </c>
      <c r="P9" s="27">
        <v>42125.34</v>
      </c>
      <c r="Q9" s="27">
        <v>0</v>
      </c>
      <c r="R9" s="27">
        <f t="shared" si="5"/>
        <v>0</v>
      </c>
      <c r="S9" s="27">
        <f t="shared" si="6"/>
        <v>42125.34</v>
      </c>
      <c r="T9" s="163">
        <v>0</v>
      </c>
      <c r="U9" s="163">
        <v>42125.34</v>
      </c>
      <c r="V9" s="163">
        <v>0</v>
      </c>
      <c r="W9" s="27">
        <f t="shared" si="7"/>
        <v>42125.34</v>
      </c>
      <c r="X9" s="163">
        <v>0</v>
      </c>
      <c r="Y9" s="163">
        <v>0</v>
      </c>
      <c r="Z9" s="27">
        <f t="shared" si="8"/>
        <v>42125.34</v>
      </c>
      <c r="AA9" s="27">
        <v>0</v>
      </c>
      <c r="AB9" s="27">
        <f t="shared" si="9"/>
        <v>0</v>
      </c>
      <c r="AC9" s="27">
        <f t="shared" si="2"/>
        <v>42125.34</v>
      </c>
      <c r="AD9" s="112">
        <v>42125.34</v>
      </c>
      <c r="AE9" s="112">
        <v>0</v>
      </c>
      <c r="AF9" s="112">
        <v>42125.34</v>
      </c>
      <c r="AG9" s="112" t="s">
        <v>493</v>
      </c>
      <c r="AH9" s="112">
        <v>0</v>
      </c>
      <c r="AI9" s="112">
        <v>0</v>
      </c>
      <c r="AJ9" s="112">
        <v>0</v>
      </c>
      <c r="AK9" s="112">
        <f t="shared" si="10"/>
        <v>0</v>
      </c>
      <c r="AL9" s="112">
        <f t="shared" si="3"/>
        <v>0</v>
      </c>
      <c r="AM9" s="112">
        <v>0</v>
      </c>
      <c r="AN9" s="112">
        <f t="shared" si="11"/>
        <v>0</v>
      </c>
      <c r="AO9" s="112">
        <f t="shared" si="12"/>
        <v>0</v>
      </c>
      <c r="AP9" s="112">
        <f t="shared" si="13"/>
        <v>42125.34</v>
      </c>
      <c r="AQ9" s="112">
        <v>42125.34</v>
      </c>
      <c r="AR9" s="337" t="s">
        <v>518</v>
      </c>
      <c r="AS9" s="334">
        <v>42125.34</v>
      </c>
      <c r="AT9" s="312" t="s">
        <v>414</v>
      </c>
      <c r="AV9" s="354">
        <v>0</v>
      </c>
      <c r="AW9" s="225">
        <f t="shared" si="14"/>
        <v>0</v>
      </c>
    </row>
    <row r="10" spans="1:49" ht="87" customHeight="1">
      <c r="A10" s="22">
        <v>4</v>
      </c>
      <c r="B10" s="23" t="s">
        <v>39</v>
      </c>
      <c r="C10" s="319" t="s">
        <v>410</v>
      </c>
      <c r="D10" s="90" t="s">
        <v>152</v>
      </c>
      <c r="E10" s="89" t="s">
        <v>112</v>
      </c>
      <c r="F10" s="25">
        <v>14711.73</v>
      </c>
      <c r="G10" s="26">
        <v>14711.73</v>
      </c>
      <c r="H10" s="25">
        <v>14711.73</v>
      </c>
      <c r="I10" s="27">
        <v>0</v>
      </c>
      <c r="J10" s="27">
        <f t="shared" si="4"/>
        <v>14711.73</v>
      </c>
      <c r="K10" s="163">
        <v>0</v>
      </c>
      <c r="L10" s="163">
        <v>14711.73</v>
      </c>
      <c r="M10" s="163">
        <v>0</v>
      </c>
      <c r="N10" s="27">
        <v>14711.73</v>
      </c>
      <c r="O10" s="163">
        <v>0</v>
      </c>
      <c r="P10" s="27">
        <v>14711.73</v>
      </c>
      <c r="Q10" s="27">
        <v>0</v>
      </c>
      <c r="R10" s="27">
        <f t="shared" si="5"/>
        <v>0</v>
      </c>
      <c r="S10" s="27">
        <f t="shared" si="6"/>
        <v>14711.73</v>
      </c>
      <c r="T10" s="163">
        <v>0</v>
      </c>
      <c r="U10" s="163">
        <v>14711.73</v>
      </c>
      <c r="V10" s="163">
        <v>0</v>
      </c>
      <c r="W10" s="27">
        <f t="shared" si="7"/>
        <v>14711.73</v>
      </c>
      <c r="X10" s="163">
        <v>0</v>
      </c>
      <c r="Y10" s="163">
        <v>0</v>
      </c>
      <c r="Z10" s="27">
        <f t="shared" si="8"/>
        <v>14711.73</v>
      </c>
      <c r="AA10" s="27">
        <v>0</v>
      </c>
      <c r="AB10" s="27">
        <f t="shared" si="9"/>
        <v>0</v>
      </c>
      <c r="AC10" s="27">
        <f t="shared" si="2"/>
        <v>14711.73</v>
      </c>
      <c r="AD10" s="112">
        <v>14711.73</v>
      </c>
      <c r="AE10" s="112">
        <v>0</v>
      </c>
      <c r="AF10" s="112">
        <v>14711.73</v>
      </c>
      <c r="AG10" s="112" t="s">
        <v>493</v>
      </c>
      <c r="AH10" s="112">
        <v>0</v>
      </c>
      <c r="AI10" s="112">
        <v>0</v>
      </c>
      <c r="AJ10" s="112">
        <v>0</v>
      </c>
      <c r="AK10" s="112">
        <f t="shared" si="10"/>
        <v>0</v>
      </c>
      <c r="AL10" s="112">
        <f t="shared" si="3"/>
        <v>0</v>
      </c>
      <c r="AM10" s="112">
        <v>0</v>
      </c>
      <c r="AN10" s="112">
        <f t="shared" si="11"/>
        <v>0</v>
      </c>
      <c r="AO10" s="112">
        <f t="shared" si="12"/>
        <v>0</v>
      </c>
      <c r="AP10" s="112">
        <f t="shared" si="13"/>
        <v>14711.73</v>
      </c>
      <c r="AQ10" s="112">
        <v>14711.73</v>
      </c>
      <c r="AR10" s="337" t="s">
        <v>519</v>
      </c>
      <c r="AS10" s="334">
        <v>14711.73</v>
      </c>
      <c r="AT10" s="312" t="s">
        <v>413</v>
      </c>
      <c r="AV10" s="354">
        <v>0</v>
      </c>
      <c r="AW10" s="225">
        <f t="shared" si="14"/>
        <v>0</v>
      </c>
    </row>
    <row r="11" spans="1:49" ht="92.25" customHeight="1">
      <c r="A11" s="22">
        <v>5</v>
      </c>
      <c r="B11" s="23" t="s">
        <v>40</v>
      </c>
      <c r="C11" s="319" t="s">
        <v>410</v>
      </c>
      <c r="D11" s="90" t="s">
        <v>152</v>
      </c>
      <c r="E11" s="89" t="s">
        <v>109</v>
      </c>
      <c r="F11" s="25">
        <v>1037781.35</v>
      </c>
      <c r="G11" s="26">
        <v>1037781.35</v>
      </c>
      <c r="H11" s="25">
        <v>1037781.35</v>
      </c>
      <c r="I11" s="27">
        <v>984474.73</v>
      </c>
      <c r="J11" s="27">
        <f t="shared" si="4"/>
        <v>53306.619999999995</v>
      </c>
      <c r="K11" s="163">
        <v>0</v>
      </c>
      <c r="L11" s="163">
        <v>0</v>
      </c>
      <c r="M11" s="163">
        <v>53306.62</v>
      </c>
      <c r="N11" s="27">
        <v>53306.62</v>
      </c>
      <c r="O11" s="163">
        <v>0</v>
      </c>
      <c r="P11" s="27">
        <v>53306.62</v>
      </c>
      <c r="Q11" s="27">
        <v>0</v>
      </c>
      <c r="R11" s="27">
        <f t="shared" si="5"/>
        <v>984474.73</v>
      </c>
      <c r="S11" s="27">
        <f t="shared" si="6"/>
        <v>53306.619999999995</v>
      </c>
      <c r="T11" s="163">
        <v>0</v>
      </c>
      <c r="U11" s="163">
        <v>53306.62</v>
      </c>
      <c r="V11" s="163">
        <v>0</v>
      </c>
      <c r="W11" s="27">
        <f t="shared" si="7"/>
        <v>53306.62</v>
      </c>
      <c r="X11" s="163">
        <v>0</v>
      </c>
      <c r="Y11" s="163">
        <v>0</v>
      </c>
      <c r="Z11" s="27">
        <f t="shared" si="8"/>
        <v>53306.62</v>
      </c>
      <c r="AA11" s="27">
        <v>0</v>
      </c>
      <c r="AB11" s="27">
        <f t="shared" si="9"/>
        <v>984474.73</v>
      </c>
      <c r="AC11" s="27">
        <f t="shared" si="2"/>
        <v>53306.619999999995</v>
      </c>
      <c r="AD11" s="112">
        <v>53306.62</v>
      </c>
      <c r="AE11" s="112">
        <v>0</v>
      </c>
      <c r="AF11" s="112">
        <v>53306.62</v>
      </c>
      <c r="AG11" s="112" t="s">
        <v>493</v>
      </c>
      <c r="AH11" s="112">
        <v>0</v>
      </c>
      <c r="AI11" s="112">
        <v>0</v>
      </c>
      <c r="AJ11" s="112">
        <v>0</v>
      </c>
      <c r="AK11" s="112">
        <f t="shared" si="10"/>
        <v>0</v>
      </c>
      <c r="AL11" s="112">
        <f t="shared" si="3"/>
        <v>984474.73</v>
      </c>
      <c r="AM11" s="112">
        <v>0</v>
      </c>
      <c r="AN11" s="112">
        <f t="shared" si="11"/>
        <v>0</v>
      </c>
      <c r="AO11" s="112">
        <f t="shared" si="12"/>
        <v>984474.73</v>
      </c>
      <c r="AP11" s="112">
        <f t="shared" si="13"/>
        <v>53306.619999999995</v>
      </c>
      <c r="AQ11" s="112">
        <v>53306.62</v>
      </c>
      <c r="AR11" s="337" t="s">
        <v>117</v>
      </c>
      <c r="AS11" s="334">
        <v>53306.62</v>
      </c>
      <c r="AT11" s="312" t="s">
        <v>415</v>
      </c>
      <c r="AV11" s="354">
        <v>0</v>
      </c>
      <c r="AW11" s="225">
        <f t="shared" si="14"/>
        <v>0</v>
      </c>
    </row>
    <row r="12" spans="1:49" ht="111.75" customHeight="1">
      <c r="A12" s="22">
        <v>6</v>
      </c>
      <c r="B12" s="23" t="s">
        <v>15</v>
      </c>
      <c r="C12" s="89">
        <v>2011</v>
      </c>
      <c r="D12" s="89"/>
      <c r="E12" s="89" t="s">
        <v>101</v>
      </c>
      <c r="F12" s="25">
        <v>275697.36</v>
      </c>
      <c r="G12" s="26">
        <v>275697.36</v>
      </c>
      <c r="H12" s="25">
        <v>275697.36</v>
      </c>
      <c r="I12" s="27">
        <v>177696.88</v>
      </c>
      <c r="J12" s="27">
        <f t="shared" si="4"/>
        <v>98000.479999999981</v>
      </c>
      <c r="K12" s="27">
        <v>0</v>
      </c>
      <c r="L12" s="27">
        <v>98000.48</v>
      </c>
      <c r="M12" s="27">
        <v>0</v>
      </c>
      <c r="N12" s="27">
        <v>98000.48</v>
      </c>
      <c r="O12" s="27">
        <v>0</v>
      </c>
      <c r="P12" s="27">
        <v>98000.48</v>
      </c>
      <c r="Q12" s="27">
        <v>0</v>
      </c>
      <c r="R12" s="27">
        <f t="shared" si="5"/>
        <v>177696.88</v>
      </c>
      <c r="S12" s="27">
        <f t="shared" si="6"/>
        <v>98000.479999999981</v>
      </c>
      <c r="T12" s="27">
        <v>0</v>
      </c>
      <c r="U12" s="27">
        <v>98000.48</v>
      </c>
      <c r="V12" s="27">
        <v>0</v>
      </c>
      <c r="W12" s="27">
        <f t="shared" si="7"/>
        <v>98000.48</v>
      </c>
      <c r="X12" s="27">
        <v>0</v>
      </c>
      <c r="Y12" s="27">
        <v>0</v>
      </c>
      <c r="Z12" s="27">
        <f t="shared" si="8"/>
        <v>98000.48</v>
      </c>
      <c r="AA12" s="27">
        <v>0</v>
      </c>
      <c r="AB12" s="27">
        <f t="shared" si="9"/>
        <v>177696.88</v>
      </c>
      <c r="AC12" s="27">
        <f t="shared" si="2"/>
        <v>98000.479999999981</v>
      </c>
      <c r="AD12" s="112">
        <v>1000</v>
      </c>
      <c r="AE12" s="112">
        <v>0</v>
      </c>
      <c r="AF12" s="112">
        <v>98000.48</v>
      </c>
      <c r="AG12" s="112" t="s">
        <v>493</v>
      </c>
      <c r="AH12" s="112">
        <v>0</v>
      </c>
      <c r="AI12" s="112">
        <v>0</v>
      </c>
      <c r="AJ12" s="112">
        <v>0</v>
      </c>
      <c r="AK12" s="112">
        <f t="shared" si="10"/>
        <v>0</v>
      </c>
      <c r="AL12" s="112">
        <f t="shared" si="3"/>
        <v>177696.88</v>
      </c>
      <c r="AM12" s="112">
        <v>0</v>
      </c>
      <c r="AN12" s="112">
        <f t="shared" si="11"/>
        <v>0</v>
      </c>
      <c r="AO12" s="112">
        <f t="shared" si="12"/>
        <v>177696.88</v>
      </c>
      <c r="AP12" s="112">
        <f t="shared" si="13"/>
        <v>98000.479999999981</v>
      </c>
      <c r="AQ12" s="112">
        <v>98000.48</v>
      </c>
      <c r="AR12" s="337" t="s">
        <v>520</v>
      </c>
      <c r="AS12" s="334">
        <v>98000.48</v>
      </c>
      <c r="AV12" s="354">
        <v>0</v>
      </c>
      <c r="AW12" s="225">
        <f t="shared" si="14"/>
        <v>0</v>
      </c>
    </row>
    <row r="13" spans="1:49" ht="63" customHeight="1">
      <c r="A13" s="22">
        <v>7</v>
      </c>
      <c r="B13" s="23" t="s">
        <v>17</v>
      </c>
      <c r="C13" s="89" t="s">
        <v>409</v>
      </c>
      <c r="D13" s="90" t="s">
        <v>152</v>
      </c>
      <c r="E13" s="89" t="s">
        <v>105</v>
      </c>
      <c r="F13" s="25">
        <v>47084.41</v>
      </c>
      <c r="G13" s="26">
        <v>47084.41</v>
      </c>
      <c r="H13" s="26">
        <v>47084.41</v>
      </c>
      <c r="I13" s="27">
        <v>0</v>
      </c>
      <c r="J13" s="27">
        <f t="shared" si="4"/>
        <v>47084.41</v>
      </c>
      <c r="K13" s="27">
        <v>0</v>
      </c>
      <c r="L13" s="27">
        <v>0</v>
      </c>
      <c r="M13" s="27">
        <v>0</v>
      </c>
      <c r="N13" s="27">
        <f t="shared" ref="N13" si="15">SUM(K13:M13)</f>
        <v>0</v>
      </c>
      <c r="O13" s="27">
        <v>0</v>
      </c>
      <c r="P13" s="27">
        <f t="shared" ref="P13:P17" si="16">N13+O13</f>
        <v>0</v>
      </c>
      <c r="Q13" s="27">
        <v>38514.33</v>
      </c>
      <c r="R13" s="27">
        <f t="shared" si="5"/>
        <v>38514.33</v>
      </c>
      <c r="S13" s="27">
        <f t="shared" si="6"/>
        <v>8570.0800000000017</v>
      </c>
      <c r="T13" s="27">
        <v>0</v>
      </c>
      <c r="U13" s="27">
        <v>0</v>
      </c>
      <c r="V13" s="27">
        <v>0</v>
      </c>
      <c r="W13" s="27">
        <f t="shared" ref="W13:W18" si="17">SUM(T13:V13)</f>
        <v>0</v>
      </c>
      <c r="X13" s="27">
        <v>15000</v>
      </c>
      <c r="Y13" s="27">
        <v>0</v>
      </c>
      <c r="Z13" s="27">
        <f t="shared" si="8"/>
        <v>15000</v>
      </c>
      <c r="AA13" s="27">
        <v>0</v>
      </c>
      <c r="AB13" s="27">
        <f t="shared" si="9"/>
        <v>38514.33</v>
      </c>
      <c r="AC13" s="27">
        <f t="shared" si="2"/>
        <v>8570.0800000000017</v>
      </c>
      <c r="AD13" s="112">
        <v>19485.669999999998</v>
      </c>
      <c r="AE13" s="112">
        <v>0</v>
      </c>
      <c r="AF13" s="113">
        <v>4485.67</v>
      </c>
      <c r="AG13" s="113" t="s">
        <v>493</v>
      </c>
      <c r="AH13" s="113">
        <v>0</v>
      </c>
      <c r="AI13" s="113">
        <v>0</v>
      </c>
      <c r="AJ13" s="113">
        <v>0</v>
      </c>
      <c r="AK13" s="112">
        <f t="shared" si="10"/>
        <v>0</v>
      </c>
      <c r="AL13" s="112">
        <f t="shared" si="3"/>
        <v>38514.33</v>
      </c>
      <c r="AM13" s="113">
        <v>0</v>
      </c>
      <c r="AN13" s="112">
        <f t="shared" si="11"/>
        <v>0</v>
      </c>
      <c r="AO13" s="112">
        <f t="shared" si="12"/>
        <v>38514.33</v>
      </c>
      <c r="AP13" s="112">
        <f t="shared" si="13"/>
        <v>8570.0800000000017</v>
      </c>
      <c r="AQ13" s="113">
        <v>8570.08</v>
      </c>
      <c r="AR13" s="337" t="s">
        <v>232</v>
      </c>
      <c r="AS13" s="334"/>
      <c r="AV13" s="354">
        <v>0</v>
      </c>
      <c r="AW13" s="225">
        <f t="shared" si="14"/>
        <v>0</v>
      </c>
    </row>
    <row r="14" spans="1:49" ht="72.75" customHeight="1">
      <c r="A14" s="22">
        <v>8</v>
      </c>
      <c r="B14" s="23" t="s">
        <v>156</v>
      </c>
      <c r="C14" s="319" t="s">
        <v>410</v>
      </c>
      <c r="D14" s="90" t="s">
        <v>115</v>
      </c>
      <c r="E14" s="89" t="s">
        <v>100</v>
      </c>
      <c r="F14" s="25">
        <v>250000</v>
      </c>
      <c r="G14" s="26">
        <v>250000</v>
      </c>
      <c r="H14" s="25">
        <v>250000</v>
      </c>
      <c r="I14" s="27">
        <v>217145.12</v>
      </c>
      <c r="J14" s="27">
        <f t="shared" si="4"/>
        <v>32854.880000000005</v>
      </c>
      <c r="K14" s="27">
        <v>0</v>
      </c>
      <c r="L14" s="27">
        <v>32665.599999999999</v>
      </c>
      <c r="M14" s="27">
        <v>0</v>
      </c>
      <c r="N14" s="27">
        <f t="shared" ref="N14:N15" si="18">SUM(K14:M14)</f>
        <v>32665.599999999999</v>
      </c>
      <c r="O14" s="27">
        <v>0</v>
      </c>
      <c r="P14" s="27">
        <f t="shared" si="16"/>
        <v>32665.599999999999</v>
      </c>
      <c r="Q14" s="27">
        <v>0</v>
      </c>
      <c r="R14" s="27">
        <f t="shared" si="5"/>
        <v>217145.12</v>
      </c>
      <c r="S14" s="27">
        <f t="shared" si="6"/>
        <v>32854.880000000005</v>
      </c>
      <c r="T14" s="27">
        <v>0</v>
      </c>
      <c r="U14" s="27">
        <v>32665.599999999999</v>
      </c>
      <c r="V14" s="27">
        <v>0</v>
      </c>
      <c r="W14" s="27">
        <f t="shared" si="17"/>
        <v>32665.599999999999</v>
      </c>
      <c r="X14" s="27">
        <v>0</v>
      </c>
      <c r="Y14" s="27">
        <v>0</v>
      </c>
      <c r="Z14" s="27">
        <f t="shared" si="8"/>
        <v>32665.599999999999</v>
      </c>
      <c r="AA14" s="27">
        <v>0</v>
      </c>
      <c r="AB14" s="27">
        <f t="shared" si="9"/>
        <v>217145.12</v>
      </c>
      <c r="AC14" s="27">
        <f t="shared" si="2"/>
        <v>32854.880000000005</v>
      </c>
      <c r="AD14" s="112">
        <v>32665.599999999999</v>
      </c>
      <c r="AE14" s="112">
        <v>0</v>
      </c>
      <c r="AF14" s="113">
        <v>32665.599999999999</v>
      </c>
      <c r="AG14" s="113" t="s">
        <v>493</v>
      </c>
      <c r="AH14" s="113">
        <v>0</v>
      </c>
      <c r="AI14" s="113">
        <v>0</v>
      </c>
      <c r="AJ14" s="113">
        <v>0</v>
      </c>
      <c r="AK14" s="112">
        <f t="shared" si="10"/>
        <v>0</v>
      </c>
      <c r="AL14" s="112">
        <f t="shared" si="3"/>
        <v>217145.12</v>
      </c>
      <c r="AM14" s="113">
        <v>0</v>
      </c>
      <c r="AN14" s="112">
        <f t="shared" si="11"/>
        <v>0</v>
      </c>
      <c r="AO14" s="112">
        <f t="shared" si="12"/>
        <v>217145.12</v>
      </c>
      <c r="AP14" s="112">
        <f t="shared" si="13"/>
        <v>32854.880000000005</v>
      </c>
      <c r="AQ14" s="113">
        <v>32665.599999999999</v>
      </c>
      <c r="AR14" s="337" t="s">
        <v>524</v>
      </c>
      <c r="AS14" s="334">
        <v>32665.599999999999</v>
      </c>
      <c r="AV14" s="354">
        <v>0</v>
      </c>
      <c r="AW14" s="225">
        <f t="shared" si="14"/>
        <v>0</v>
      </c>
    </row>
    <row r="15" spans="1:49" ht="107.25" customHeight="1">
      <c r="A15" s="22">
        <v>9</v>
      </c>
      <c r="B15" s="23" t="s">
        <v>120</v>
      </c>
      <c r="C15" s="89">
        <v>2014</v>
      </c>
      <c r="D15" s="90"/>
      <c r="E15" s="89" t="s">
        <v>101</v>
      </c>
      <c r="F15" s="25">
        <v>78098</v>
      </c>
      <c r="G15" s="26">
        <v>78098</v>
      </c>
      <c r="H15" s="25">
        <v>78098</v>
      </c>
      <c r="I15" s="27">
        <v>0</v>
      </c>
      <c r="J15" s="27">
        <f t="shared" si="4"/>
        <v>78098</v>
      </c>
      <c r="K15" s="27">
        <v>0</v>
      </c>
      <c r="L15" s="27">
        <v>0</v>
      </c>
      <c r="M15" s="27">
        <v>0</v>
      </c>
      <c r="N15" s="27">
        <f t="shared" si="18"/>
        <v>0</v>
      </c>
      <c r="O15" s="27">
        <v>0</v>
      </c>
      <c r="P15" s="27">
        <f t="shared" si="16"/>
        <v>0</v>
      </c>
      <c r="Q15" s="27">
        <v>0</v>
      </c>
      <c r="R15" s="27">
        <f t="shared" si="5"/>
        <v>0</v>
      </c>
      <c r="S15" s="27">
        <f t="shared" si="6"/>
        <v>78098</v>
      </c>
      <c r="T15" s="27">
        <v>0</v>
      </c>
      <c r="U15" s="27">
        <v>0</v>
      </c>
      <c r="V15" s="27">
        <v>0</v>
      </c>
      <c r="W15" s="27">
        <f t="shared" si="17"/>
        <v>0</v>
      </c>
      <c r="X15" s="27">
        <v>0</v>
      </c>
      <c r="Y15" s="27">
        <v>0</v>
      </c>
      <c r="Z15" s="27">
        <f t="shared" si="8"/>
        <v>0</v>
      </c>
      <c r="AA15" s="27">
        <v>0</v>
      </c>
      <c r="AB15" s="27">
        <f t="shared" si="9"/>
        <v>0</v>
      </c>
      <c r="AC15" s="27">
        <f t="shared" si="2"/>
        <v>78098</v>
      </c>
      <c r="AD15" s="112">
        <v>1000</v>
      </c>
      <c r="AE15" s="112">
        <v>0</v>
      </c>
      <c r="AF15" s="113">
        <v>78098</v>
      </c>
      <c r="AG15" s="113" t="s">
        <v>493</v>
      </c>
      <c r="AH15" s="113">
        <v>0</v>
      </c>
      <c r="AI15" s="113">
        <v>0</v>
      </c>
      <c r="AJ15" s="113">
        <v>0</v>
      </c>
      <c r="AK15" s="112">
        <f t="shared" si="10"/>
        <v>0</v>
      </c>
      <c r="AL15" s="112">
        <f t="shared" si="3"/>
        <v>0</v>
      </c>
      <c r="AM15" s="113">
        <v>0</v>
      </c>
      <c r="AN15" s="112">
        <f t="shared" si="11"/>
        <v>0</v>
      </c>
      <c r="AO15" s="112">
        <f t="shared" si="12"/>
        <v>0</v>
      </c>
      <c r="AP15" s="112">
        <f t="shared" si="13"/>
        <v>78098</v>
      </c>
      <c r="AQ15" s="113">
        <v>78098</v>
      </c>
      <c r="AR15" s="337" t="s">
        <v>319</v>
      </c>
      <c r="AS15" s="334"/>
      <c r="AV15" s="354">
        <v>0</v>
      </c>
      <c r="AW15" s="225">
        <f t="shared" si="14"/>
        <v>0</v>
      </c>
    </row>
    <row r="16" spans="1:49" ht="143.25" customHeight="1">
      <c r="A16" s="22">
        <v>10</v>
      </c>
      <c r="B16" s="23" t="s">
        <v>182</v>
      </c>
      <c r="C16" s="89">
        <v>2016</v>
      </c>
      <c r="D16" s="90"/>
      <c r="E16" s="89" t="s">
        <v>101</v>
      </c>
      <c r="F16" s="25">
        <v>24600</v>
      </c>
      <c r="G16" s="26">
        <v>24600</v>
      </c>
      <c r="H16" s="25">
        <v>24600</v>
      </c>
      <c r="I16" s="27">
        <v>0</v>
      </c>
      <c r="J16" s="27">
        <f t="shared" si="4"/>
        <v>24600</v>
      </c>
      <c r="K16" s="27">
        <v>0</v>
      </c>
      <c r="L16" s="27">
        <v>0</v>
      </c>
      <c r="M16" s="27">
        <v>0</v>
      </c>
      <c r="N16" s="27">
        <f>SUM(K16:M16)</f>
        <v>0</v>
      </c>
      <c r="O16" s="27">
        <v>0</v>
      </c>
      <c r="P16" s="27">
        <f t="shared" si="16"/>
        <v>0</v>
      </c>
      <c r="Q16" s="27">
        <v>0</v>
      </c>
      <c r="R16" s="27">
        <f t="shared" si="5"/>
        <v>0</v>
      </c>
      <c r="S16" s="27">
        <f t="shared" si="6"/>
        <v>24600</v>
      </c>
      <c r="T16" s="27">
        <v>0</v>
      </c>
      <c r="U16" s="27">
        <v>24600</v>
      </c>
      <c r="V16" s="27">
        <v>0</v>
      </c>
      <c r="W16" s="27">
        <f t="shared" si="17"/>
        <v>24600</v>
      </c>
      <c r="X16" s="27">
        <v>0</v>
      </c>
      <c r="Y16" s="27">
        <v>0</v>
      </c>
      <c r="Z16" s="27">
        <f t="shared" si="8"/>
        <v>24600</v>
      </c>
      <c r="AA16" s="27">
        <v>0</v>
      </c>
      <c r="AB16" s="27">
        <f t="shared" si="9"/>
        <v>0</v>
      </c>
      <c r="AC16" s="27">
        <f t="shared" si="2"/>
        <v>24600</v>
      </c>
      <c r="AD16" s="112">
        <v>24600</v>
      </c>
      <c r="AE16" s="112">
        <v>0</v>
      </c>
      <c r="AF16" s="113">
        <v>24600</v>
      </c>
      <c r="AG16" s="113" t="s">
        <v>493</v>
      </c>
      <c r="AH16" s="113">
        <v>0</v>
      </c>
      <c r="AI16" s="113">
        <v>0</v>
      </c>
      <c r="AJ16" s="113">
        <v>0</v>
      </c>
      <c r="AK16" s="112">
        <f t="shared" si="10"/>
        <v>0</v>
      </c>
      <c r="AL16" s="112">
        <f t="shared" si="3"/>
        <v>0</v>
      </c>
      <c r="AM16" s="113">
        <v>0</v>
      </c>
      <c r="AN16" s="112">
        <f t="shared" si="11"/>
        <v>0</v>
      </c>
      <c r="AO16" s="112">
        <f t="shared" si="12"/>
        <v>0</v>
      </c>
      <c r="AP16" s="112">
        <f t="shared" si="13"/>
        <v>24600</v>
      </c>
      <c r="AQ16" s="113">
        <v>24600</v>
      </c>
      <c r="AR16" s="337" t="s">
        <v>522</v>
      </c>
      <c r="AS16" s="334">
        <v>24600</v>
      </c>
      <c r="AV16" s="354">
        <v>0</v>
      </c>
      <c r="AW16" s="225">
        <f t="shared" si="14"/>
        <v>0</v>
      </c>
    </row>
    <row r="17" spans="1:52" ht="98.25" customHeight="1">
      <c r="A17" s="22">
        <v>11</v>
      </c>
      <c r="B17" s="23" t="s">
        <v>183</v>
      </c>
      <c r="C17" s="89">
        <v>2016</v>
      </c>
      <c r="D17" s="90"/>
      <c r="E17" s="89" t="s">
        <v>101</v>
      </c>
      <c r="F17" s="25">
        <v>24600</v>
      </c>
      <c r="G17" s="26">
        <v>24600</v>
      </c>
      <c r="H17" s="25">
        <v>24600</v>
      </c>
      <c r="I17" s="27">
        <v>0</v>
      </c>
      <c r="J17" s="27">
        <f t="shared" si="4"/>
        <v>24600</v>
      </c>
      <c r="K17" s="27">
        <v>0</v>
      </c>
      <c r="L17" s="27">
        <v>0</v>
      </c>
      <c r="M17" s="27">
        <v>0</v>
      </c>
      <c r="N17" s="27">
        <f t="shared" ref="N17" si="19">SUM(K17:M17)</f>
        <v>0</v>
      </c>
      <c r="O17" s="27">
        <v>0</v>
      </c>
      <c r="P17" s="27">
        <f t="shared" si="16"/>
        <v>0</v>
      </c>
      <c r="Q17" s="27">
        <v>0</v>
      </c>
      <c r="R17" s="27">
        <f t="shared" si="5"/>
        <v>0</v>
      </c>
      <c r="S17" s="27">
        <f t="shared" si="6"/>
        <v>24600</v>
      </c>
      <c r="T17" s="27">
        <v>0</v>
      </c>
      <c r="U17" s="27">
        <v>24600</v>
      </c>
      <c r="V17" s="27">
        <v>0</v>
      </c>
      <c r="W17" s="27">
        <f t="shared" si="17"/>
        <v>24600</v>
      </c>
      <c r="X17" s="27">
        <v>0</v>
      </c>
      <c r="Y17" s="27">
        <v>0</v>
      </c>
      <c r="Z17" s="27">
        <f t="shared" si="8"/>
        <v>24600</v>
      </c>
      <c r="AA17" s="27">
        <v>0</v>
      </c>
      <c r="AB17" s="27">
        <f t="shared" si="9"/>
        <v>0</v>
      </c>
      <c r="AC17" s="27">
        <f t="shared" si="2"/>
        <v>24600</v>
      </c>
      <c r="AD17" s="112">
        <v>24600</v>
      </c>
      <c r="AE17" s="112">
        <v>0</v>
      </c>
      <c r="AF17" s="113">
        <v>24600</v>
      </c>
      <c r="AG17" s="113" t="s">
        <v>493</v>
      </c>
      <c r="AH17" s="113">
        <v>0</v>
      </c>
      <c r="AI17" s="113">
        <v>0</v>
      </c>
      <c r="AJ17" s="113">
        <v>0</v>
      </c>
      <c r="AK17" s="112">
        <f t="shared" si="10"/>
        <v>0</v>
      </c>
      <c r="AL17" s="112">
        <f t="shared" si="3"/>
        <v>0</v>
      </c>
      <c r="AM17" s="113">
        <v>0</v>
      </c>
      <c r="AN17" s="112">
        <f t="shared" si="11"/>
        <v>0</v>
      </c>
      <c r="AO17" s="112">
        <f t="shared" si="12"/>
        <v>0</v>
      </c>
      <c r="AP17" s="112">
        <f t="shared" si="13"/>
        <v>24600</v>
      </c>
      <c r="AQ17" s="113">
        <v>24600</v>
      </c>
      <c r="AR17" s="337" t="s">
        <v>522</v>
      </c>
      <c r="AS17" s="334">
        <v>24600</v>
      </c>
      <c r="AV17" s="354">
        <v>0</v>
      </c>
      <c r="AW17" s="225">
        <f t="shared" si="14"/>
        <v>0</v>
      </c>
    </row>
    <row r="18" spans="1:52" ht="123.75" customHeight="1">
      <c r="A18" s="22">
        <v>12</v>
      </c>
      <c r="B18" s="23" t="s">
        <v>228</v>
      </c>
      <c r="C18" s="89">
        <v>2016</v>
      </c>
      <c r="D18" s="90"/>
      <c r="E18" s="89" t="s">
        <v>101</v>
      </c>
      <c r="F18" s="25">
        <v>20000</v>
      </c>
      <c r="G18" s="26">
        <v>20000</v>
      </c>
      <c r="H18" s="25">
        <v>20000</v>
      </c>
      <c r="I18" s="27">
        <v>0</v>
      </c>
      <c r="J18" s="27">
        <f t="shared" ref="J18:J25" si="20">H18-I18</f>
        <v>20000</v>
      </c>
      <c r="K18" s="27">
        <v>0</v>
      </c>
      <c r="L18" s="27">
        <v>0</v>
      </c>
      <c r="M18" s="27">
        <v>0</v>
      </c>
      <c r="N18" s="27">
        <f t="shared" ref="N18" si="21">SUM(K18:M18)</f>
        <v>0</v>
      </c>
      <c r="O18" s="27">
        <v>0</v>
      </c>
      <c r="P18" s="27">
        <f t="shared" ref="P18:P25" si="22">N18+O18</f>
        <v>0</v>
      </c>
      <c r="Q18" s="27">
        <f t="shared" ref="Q18" si="23">I18+P18</f>
        <v>0</v>
      </c>
      <c r="R18" s="27">
        <f t="shared" ref="R18:R25" si="24">I18+Q18</f>
        <v>0</v>
      </c>
      <c r="S18" s="27">
        <f t="shared" ref="S18:S25" si="25">H18-R18</f>
        <v>20000</v>
      </c>
      <c r="T18" s="27">
        <v>0</v>
      </c>
      <c r="U18" s="27">
        <v>0</v>
      </c>
      <c r="V18" s="27">
        <v>0</v>
      </c>
      <c r="W18" s="27">
        <f t="shared" si="17"/>
        <v>0</v>
      </c>
      <c r="X18" s="27">
        <v>20000</v>
      </c>
      <c r="Y18" s="27">
        <v>0</v>
      </c>
      <c r="Z18" s="27">
        <f t="shared" si="8"/>
        <v>20000</v>
      </c>
      <c r="AA18" s="27">
        <v>0</v>
      </c>
      <c r="AB18" s="27">
        <f t="shared" si="9"/>
        <v>0</v>
      </c>
      <c r="AC18" s="27">
        <f t="shared" si="2"/>
        <v>20000</v>
      </c>
      <c r="AD18" s="112">
        <v>20000</v>
      </c>
      <c r="AE18" s="112">
        <v>0</v>
      </c>
      <c r="AF18" s="113">
        <v>20000</v>
      </c>
      <c r="AG18" s="113" t="s">
        <v>493</v>
      </c>
      <c r="AH18" s="113">
        <v>0</v>
      </c>
      <c r="AI18" s="113">
        <v>0</v>
      </c>
      <c r="AJ18" s="113">
        <v>0</v>
      </c>
      <c r="AK18" s="112">
        <f t="shared" si="10"/>
        <v>0</v>
      </c>
      <c r="AL18" s="112">
        <f t="shared" si="3"/>
        <v>0</v>
      </c>
      <c r="AM18" s="113">
        <v>0</v>
      </c>
      <c r="AN18" s="112">
        <f t="shared" si="11"/>
        <v>0</v>
      </c>
      <c r="AO18" s="112">
        <f t="shared" si="12"/>
        <v>0</v>
      </c>
      <c r="AP18" s="112">
        <f t="shared" si="13"/>
        <v>20000</v>
      </c>
      <c r="AQ18" s="113">
        <v>20000</v>
      </c>
      <c r="AR18" s="337" t="s">
        <v>521</v>
      </c>
      <c r="AS18" s="334">
        <v>20000</v>
      </c>
      <c r="AV18" s="354">
        <v>0</v>
      </c>
      <c r="AW18" s="225">
        <f t="shared" si="14"/>
        <v>0</v>
      </c>
    </row>
    <row r="19" spans="1:52" s="1" customFormat="1" ht="76.5">
      <c r="A19" s="22">
        <v>13</v>
      </c>
      <c r="B19" s="23" t="s">
        <v>14</v>
      </c>
      <c r="C19" s="89">
        <v>2013</v>
      </c>
      <c r="D19" s="89"/>
      <c r="E19" s="89" t="s">
        <v>101</v>
      </c>
      <c r="F19" s="25">
        <v>150000</v>
      </c>
      <c r="G19" s="26">
        <v>44721.39</v>
      </c>
      <c r="H19" s="25">
        <v>150000</v>
      </c>
      <c r="I19" s="27">
        <v>38725.25</v>
      </c>
      <c r="J19" s="27">
        <f t="shared" si="20"/>
        <v>111274.75</v>
      </c>
      <c r="K19" s="27">
        <v>0</v>
      </c>
      <c r="L19" s="27">
        <v>0</v>
      </c>
      <c r="M19" s="27">
        <v>0</v>
      </c>
      <c r="N19" s="27">
        <f t="shared" ref="N19:N20" si="26">SUM(K19:M19)</f>
        <v>0</v>
      </c>
      <c r="O19" s="27">
        <v>0</v>
      </c>
      <c r="P19" s="27">
        <f t="shared" si="22"/>
        <v>0</v>
      </c>
      <c r="Q19" s="27">
        <v>0</v>
      </c>
      <c r="R19" s="27">
        <f t="shared" si="24"/>
        <v>38725.25</v>
      </c>
      <c r="S19" s="27">
        <f t="shared" si="25"/>
        <v>111274.75</v>
      </c>
      <c r="T19" s="27">
        <v>0</v>
      </c>
      <c r="U19" s="27">
        <v>0</v>
      </c>
      <c r="V19" s="27">
        <v>0</v>
      </c>
      <c r="W19" s="27">
        <f t="shared" ref="W19:W20" si="27">SUM(T19:V19)</f>
        <v>0</v>
      </c>
      <c r="X19" s="27">
        <v>0</v>
      </c>
      <c r="Y19" s="27">
        <v>0</v>
      </c>
      <c r="Z19" s="27">
        <f t="shared" si="8"/>
        <v>0</v>
      </c>
      <c r="AA19" s="112">
        <v>0</v>
      </c>
      <c r="AB19" s="112">
        <v>38725.25</v>
      </c>
      <c r="AC19" s="27">
        <f>H19-AB19</f>
        <v>111274.75</v>
      </c>
      <c r="AD19" s="27">
        <f t="shared" ref="AD19" si="28">SUM(H19-AC19)</f>
        <v>38725.25</v>
      </c>
      <c r="AE19" s="112">
        <v>155454.75</v>
      </c>
      <c r="AF19" s="112">
        <v>111500</v>
      </c>
      <c r="AG19" s="112" t="s">
        <v>493</v>
      </c>
      <c r="AH19" s="112">
        <v>0</v>
      </c>
      <c r="AI19" s="112">
        <v>0</v>
      </c>
      <c r="AJ19" s="112">
        <v>0</v>
      </c>
      <c r="AK19" s="112">
        <f t="shared" si="10"/>
        <v>0</v>
      </c>
      <c r="AL19" s="112">
        <f t="shared" si="3"/>
        <v>38725.25</v>
      </c>
      <c r="AM19" s="112">
        <v>0</v>
      </c>
      <c r="AN19" s="112">
        <f t="shared" si="11"/>
        <v>0</v>
      </c>
      <c r="AO19" s="112">
        <f t="shared" si="12"/>
        <v>38725.25</v>
      </c>
      <c r="AP19" s="112">
        <f t="shared" si="13"/>
        <v>111274.75</v>
      </c>
      <c r="AQ19" s="112">
        <v>105996.14</v>
      </c>
      <c r="AR19" s="337" t="s">
        <v>523</v>
      </c>
      <c r="AS19" s="387">
        <v>5996.14</v>
      </c>
      <c r="AT19" s="381" t="s">
        <v>466</v>
      </c>
      <c r="AV19" s="350">
        <v>0</v>
      </c>
      <c r="AW19" s="225">
        <f t="shared" si="14"/>
        <v>0</v>
      </c>
      <c r="AX19" s="350"/>
      <c r="AZ19" s="350"/>
    </row>
    <row r="20" spans="1:52" s="1" customFormat="1" ht="63.75">
      <c r="A20" s="22">
        <v>14</v>
      </c>
      <c r="B20" s="23" t="s">
        <v>22</v>
      </c>
      <c r="C20" s="89" t="s">
        <v>408</v>
      </c>
      <c r="D20" s="89" t="s">
        <v>152</v>
      </c>
      <c r="E20" s="89" t="s">
        <v>104</v>
      </c>
      <c r="F20" s="25">
        <v>118129.09</v>
      </c>
      <c r="G20" s="26">
        <v>118129.09</v>
      </c>
      <c r="H20" s="25">
        <v>118129.09</v>
      </c>
      <c r="I20" s="27">
        <v>45616.71</v>
      </c>
      <c r="J20" s="27">
        <f t="shared" si="20"/>
        <v>72512.38</v>
      </c>
      <c r="K20" s="27">
        <v>40911.82</v>
      </c>
      <c r="L20" s="27">
        <v>0</v>
      </c>
      <c r="M20" s="27">
        <v>0</v>
      </c>
      <c r="N20" s="27">
        <f t="shared" si="26"/>
        <v>40911.82</v>
      </c>
      <c r="O20" s="27">
        <v>20575.25</v>
      </c>
      <c r="P20" s="27">
        <f t="shared" si="22"/>
        <v>61487.07</v>
      </c>
      <c r="Q20" s="27">
        <v>61487.07</v>
      </c>
      <c r="R20" s="27">
        <f t="shared" si="24"/>
        <v>107103.78</v>
      </c>
      <c r="S20" s="27">
        <f t="shared" si="25"/>
        <v>11025.309999999998</v>
      </c>
      <c r="T20" s="27">
        <v>0</v>
      </c>
      <c r="U20" s="27">
        <v>0</v>
      </c>
      <c r="V20" s="27">
        <v>0</v>
      </c>
      <c r="W20" s="27">
        <f t="shared" si="27"/>
        <v>0</v>
      </c>
      <c r="X20" s="27">
        <v>2155.86</v>
      </c>
      <c r="Y20" s="27">
        <v>0</v>
      </c>
      <c r="Z20" s="27">
        <f t="shared" si="8"/>
        <v>2155.86</v>
      </c>
      <c r="AA20" s="112">
        <v>0</v>
      </c>
      <c r="AB20" s="27">
        <f t="shared" ref="AB20:AB25" si="29">R20+T20+Y20</f>
        <v>107103.78</v>
      </c>
      <c r="AC20" s="27">
        <f t="shared" ref="AC20:AC25" si="30">SUM(H20-AB20)</f>
        <v>11025.309999999998</v>
      </c>
      <c r="AD20" s="112">
        <v>111025.31</v>
      </c>
      <c r="AE20" s="112">
        <v>6000</v>
      </c>
      <c r="AF20" s="112">
        <v>6000</v>
      </c>
      <c r="AG20" s="112" t="s">
        <v>493</v>
      </c>
      <c r="AH20" s="112">
        <v>0</v>
      </c>
      <c r="AI20" s="112">
        <v>0</v>
      </c>
      <c r="AJ20" s="112">
        <v>0</v>
      </c>
      <c r="AK20" s="112">
        <f t="shared" si="10"/>
        <v>0</v>
      </c>
      <c r="AL20" s="112">
        <f t="shared" si="3"/>
        <v>107103.78</v>
      </c>
      <c r="AM20" s="112">
        <v>0</v>
      </c>
      <c r="AN20" s="112">
        <f t="shared" si="11"/>
        <v>0</v>
      </c>
      <c r="AO20" s="112">
        <f t="shared" si="12"/>
        <v>107103.78</v>
      </c>
      <c r="AP20" s="112">
        <f t="shared" si="13"/>
        <v>11025.309999999998</v>
      </c>
      <c r="AQ20" s="388">
        <v>2155.86</v>
      </c>
      <c r="AR20" s="337" t="s">
        <v>525</v>
      </c>
      <c r="AS20" s="387" t="s">
        <v>297</v>
      </c>
      <c r="AT20" s="135"/>
      <c r="AU20" s="381"/>
      <c r="AV20" s="350">
        <v>0</v>
      </c>
      <c r="AW20" s="225">
        <f t="shared" si="14"/>
        <v>0</v>
      </c>
      <c r="AY20" s="350"/>
    </row>
    <row r="21" spans="1:52" s="1" customFormat="1" ht="66" customHeight="1">
      <c r="A21" s="22">
        <v>15</v>
      </c>
      <c r="B21" s="23" t="s">
        <v>30</v>
      </c>
      <c r="C21" s="319" t="s">
        <v>410</v>
      </c>
      <c r="D21" s="89" t="s">
        <v>152</v>
      </c>
      <c r="E21" s="89" t="s">
        <v>100</v>
      </c>
      <c r="F21" s="25">
        <v>14673</v>
      </c>
      <c r="G21" s="26">
        <v>14673</v>
      </c>
      <c r="H21" s="25">
        <v>14673</v>
      </c>
      <c r="I21" s="27">
        <v>0</v>
      </c>
      <c r="J21" s="389">
        <f t="shared" si="20"/>
        <v>14673</v>
      </c>
      <c r="K21" s="27">
        <v>0</v>
      </c>
      <c r="L21" s="27">
        <v>0</v>
      </c>
      <c r="M21" s="27">
        <v>0</v>
      </c>
      <c r="N21" s="27">
        <f t="shared" ref="N21:N25" si="31">SUM(K21:M21)</f>
        <v>0</v>
      </c>
      <c r="O21" s="27">
        <v>0</v>
      </c>
      <c r="P21" s="27">
        <f t="shared" si="22"/>
        <v>0</v>
      </c>
      <c r="Q21" s="27">
        <v>0</v>
      </c>
      <c r="R21" s="27">
        <f t="shared" si="24"/>
        <v>0</v>
      </c>
      <c r="S21" s="27">
        <f t="shared" si="25"/>
        <v>14673</v>
      </c>
      <c r="T21" s="389">
        <v>0</v>
      </c>
      <c r="U21" s="389">
        <v>0</v>
      </c>
      <c r="V21" s="389">
        <v>0</v>
      </c>
      <c r="W21" s="27">
        <f t="shared" ref="W21:W25" si="32">SUM(T21:V21)</f>
        <v>0</v>
      </c>
      <c r="X21" s="389">
        <v>0</v>
      </c>
      <c r="Y21" s="389">
        <v>0</v>
      </c>
      <c r="Z21" s="27">
        <f t="shared" si="8"/>
        <v>0</v>
      </c>
      <c r="AA21" s="112">
        <v>0</v>
      </c>
      <c r="AB21" s="27">
        <f t="shared" si="29"/>
        <v>0</v>
      </c>
      <c r="AC21" s="27">
        <f t="shared" si="30"/>
        <v>14673</v>
      </c>
      <c r="AD21" s="112">
        <v>14673</v>
      </c>
      <c r="AE21" s="112">
        <v>14673</v>
      </c>
      <c r="AF21" s="112">
        <v>14673</v>
      </c>
      <c r="AG21" s="112" t="s">
        <v>494</v>
      </c>
      <c r="AH21" s="112">
        <v>0</v>
      </c>
      <c r="AI21" s="112">
        <v>0</v>
      </c>
      <c r="AJ21" s="112">
        <v>0</v>
      </c>
      <c r="AK21" s="112">
        <f t="shared" si="10"/>
        <v>0</v>
      </c>
      <c r="AL21" s="112">
        <f t="shared" si="3"/>
        <v>0</v>
      </c>
      <c r="AM21" s="112">
        <v>0</v>
      </c>
      <c r="AN21" s="112">
        <f t="shared" si="11"/>
        <v>0</v>
      </c>
      <c r="AO21" s="112">
        <f t="shared" si="12"/>
        <v>0</v>
      </c>
      <c r="AP21" s="112">
        <f t="shared" si="13"/>
        <v>14673</v>
      </c>
      <c r="AQ21" s="388">
        <v>10979.45</v>
      </c>
      <c r="AR21" s="337" t="s">
        <v>526</v>
      </c>
      <c r="AS21" s="387"/>
      <c r="AV21" s="350">
        <v>0</v>
      </c>
      <c r="AW21" s="225">
        <f t="shared" si="14"/>
        <v>0</v>
      </c>
      <c r="AY21" s="350"/>
    </row>
    <row r="22" spans="1:52" s="1" customFormat="1" ht="58.5" customHeight="1">
      <c r="A22" s="22">
        <v>16</v>
      </c>
      <c r="B22" s="23" t="s">
        <v>31</v>
      </c>
      <c r="C22" s="319" t="s">
        <v>410</v>
      </c>
      <c r="D22" s="89" t="s">
        <v>152</v>
      </c>
      <c r="E22" s="89" t="s">
        <v>100</v>
      </c>
      <c r="F22" s="25">
        <v>8715</v>
      </c>
      <c r="G22" s="26">
        <v>8715</v>
      </c>
      <c r="H22" s="25">
        <v>8715</v>
      </c>
      <c r="I22" s="27">
        <v>0</v>
      </c>
      <c r="J22" s="389">
        <f t="shared" si="20"/>
        <v>8715</v>
      </c>
      <c r="K22" s="27">
        <v>0</v>
      </c>
      <c r="L22" s="27">
        <v>0</v>
      </c>
      <c r="M22" s="27">
        <v>0</v>
      </c>
      <c r="N22" s="27">
        <f t="shared" si="31"/>
        <v>0</v>
      </c>
      <c r="O22" s="27">
        <v>0</v>
      </c>
      <c r="P22" s="27">
        <f t="shared" si="22"/>
        <v>0</v>
      </c>
      <c r="Q22" s="27">
        <v>0</v>
      </c>
      <c r="R22" s="27">
        <f t="shared" si="24"/>
        <v>0</v>
      </c>
      <c r="S22" s="27">
        <f t="shared" si="25"/>
        <v>8715</v>
      </c>
      <c r="T22" s="389">
        <v>0</v>
      </c>
      <c r="U22" s="389">
        <v>0</v>
      </c>
      <c r="V22" s="389">
        <v>0</v>
      </c>
      <c r="W22" s="27">
        <f t="shared" si="32"/>
        <v>0</v>
      </c>
      <c r="X22" s="389">
        <v>0</v>
      </c>
      <c r="Y22" s="389">
        <v>0</v>
      </c>
      <c r="Z22" s="27">
        <f t="shared" si="8"/>
        <v>0</v>
      </c>
      <c r="AA22" s="112">
        <v>0</v>
      </c>
      <c r="AB22" s="27">
        <f t="shared" si="29"/>
        <v>0</v>
      </c>
      <c r="AC22" s="27">
        <f t="shared" si="30"/>
        <v>8715</v>
      </c>
      <c r="AD22" s="112">
        <v>8715</v>
      </c>
      <c r="AE22" s="112">
        <v>1000</v>
      </c>
      <c r="AF22" s="112">
        <v>1000</v>
      </c>
      <c r="AG22" s="112" t="s">
        <v>494</v>
      </c>
      <c r="AH22" s="112">
        <v>0</v>
      </c>
      <c r="AI22" s="112">
        <v>0</v>
      </c>
      <c r="AJ22" s="112">
        <v>0</v>
      </c>
      <c r="AK22" s="112">
        <f t="shared" si="10"/>
        <v>0</v>
      </c>
      <c r="AL22" s="112">
        <f t="shared" si="3"/>
        <v>0</v>
      </c>
      <c r="AM22" s="112">
        <v>0</v>
      </c>
      <c r="AN22" s="112">
        <f t="shared" si="11"/>
        <v>0</v>
      </c>
      <c r="AO22" s="112">
        <f t="shared" si="12"/>
        <v>0</v>
      </c>
      <c r="AP22" s="112">
        <f t="shared" si="13"/>
        <v>8715</v>
      </c>
      <c r="AQ22" s="388">
        <v>8715</v>
      </c>
      <c r="AR22" s="337" t="s">
        <v>527</v>
      </c>
      <c r="AS22" s="387"/>
      <c r="AV22" s="350">
        <v>0</v>
      </c>
      <c r="AW22" s="225">
        <f t="shared" si="14"/>
        <v>0</v>
      </c>
      <c r="AY22" s="350"/>
    </row>
    <row r="23" spans="1:52" s="1" customFormat="1" ht="67.5" customHeight="1">
      <c r="A23" s="22">
        <v>17</v>
      </c>
      <c r="B23" s="23" t="s">
        <v>32</v>
      </c>
      <c r="C23" s="319" t="s">
        <v>410</v>
      </c>
      <c r="D23" s="89" t="s">
        <v>152</v>
      </c>
      <c r="E23" s="89" t="s">
        <v>100</v>
      </c>
      <c r="F23" s="25">
        <v>14550</v>
      </c>
      <c r="G23" s="26">
        <v>14550</v>
      </c>
      <c r="H23" s="25">
        <v>14550</v>
      </c>
      <c r="I23" s="27">
        <v>0</v>
      </c>
      <c r="J23" s="389">
        <f t="shared" si="20"/>
        <v>14550</v>
      </c>
      <c r="K23" s="27">
        <v>0</v>
      </c>
      <c r="L23" s="27">
        <v>0</v>
      </c>
      <c r="M23" s="27">
        <v>0</v>
      </c>
      <c r="N23" s="27">
        <f>SUM(K23:M23)</f>
        <v>0</v>
      </c>
      <c r="O23" s="27">
        <v>0</v>
      </c>
      <c r="P23" s="27">
        <f t="shared" si="22"/>
        <v>0</v>
      </c>
      <c r="Q23" s="27">
        <v>0</v>
      </c>
      <c r="R23" s="27">
        <f t="shared" si="24"/>
        <v>0</v>
      </c>
      <c r="S23" s="27">
        <f t="shared" si="25"/>
        <v>14550</v>
      </c>
      <c r="T23" s="389">
        <v>0</v>
      </c>
      <c r="U23" s="389">
        <v>0</v>
      </c>
      <c r="V23" s="389">
        <v>0</v>
      </c>
      <c r="W23" s="27">
        <f t="shared" si="32"/>
        <v>0</v>
      </c>
      <c r="X23" s="389">
        <v>0</v>
      </c>
      <c r="Y23" s="389">
        <v>0</v>
      </c>
      <c r="Z23" s="27">
        <f t="shared" si="8"/>
        <v>0</v>
      </c>
      <c r="AA23" s="112">
        <v>0</v>
      </c>
      <c r="AB23" s="27">
        <f t="shared" si="29"/>
        <v>0</v>
      </c>
      <c r="AC23" s="27">
        <f t="shared" si="30"/>
        <v>14550</v>
      </c>
      <c r="AD23" s="112">
        <v>14550</v>
      </c>
      <c r="AE23" s="112">
        <v>14550</v>
      </c>
      <c r="AF23" s="112">
        <v>14550</v>
      </c>
      <c r="AG23" s="112" t="s">
        <v>494</v>
      </c>
      <c r="AH23" s="112">
        <v>0</v>
      </c>
      <c r="AI23" s="112">
        <v>0</v>
      </c>
      <c r="AJ23" s="112">
        <v>0</v>
      </c>
      <c r="AK23" s="112">
        <f t="shared" si="10"/>
        <v>0</v>
      </c>
      <c r="AL23" s="112">
        <f t="shared" si="3"/>
        <v>0</v>
      </c>
      <c r="AM23" s="112">
        <v>0</v>
      </c>
      <c r="AN23" s="112">
        <f t="shared" si="11"/>
        <v>0</v>
      </c>
      <c r="AO23" s="112">
        <f t="shared" si="12"/>
        <v>0</v>
      </c>
      <c r="AP23" s="112">
        <f t="shared" si="13"/>
        <v>14550</v>
      </c>
      <c r="AQ23" s="388">
        <v>10887.41</v>
      </c>
      <c r="AR23" s="337" t="s">
        <v>528</v>
      </c>
      <c r="AS23" s="387"/>
      <c r="AV23" s="350">
        <v>0</v>
      </c>
      <c r="AW23" s="225">
        <f t="shared" si="14"/>
        <v>0</v>
      </c>
      <c r="AY23" s="350"/>
    </row>
    <row r="24" spans="1:52" s="1" customFormat="1" ht="58.5" customHeight="1">
      <c r="A24" s="22">
        <v>18</v>
      </c>
      <c r="B24" s="23" t="s">
        <v>33</v>
      </c>
      <c r="C24" s="319" t="s">
        <v>410</v>
      </c>
      <c r="D24" s="89" t="s">
        <v>152</v>
      </c>
      <c r="E24" s="89" t="s">
        <v>100</v>
      </c>
      <c r="F24" s="25">
        <v>14500</v>
      </c>
      <c r="G24" s="26">
        <v>14500</v>
      </c>
      <c r="H24" s="25">
        <v>14500</v>
      </c>
      <c r="I24" s="27">
        <v>0</v>
      </c>
      <c r="J24" s="389">
        <f t="shared" si="20"/>
        <v>14500</v>
      </c>
      <c r="K24" s="27">
        <v>0</v>
      </c>
      <c r="L24" s="27">
        <v>0</v>
      </c>
      <c r="M24" s="27">
        <v>0</v>
      </c>
      <c r="N24" s="27">
        <f t="shared" si="31"/>
        <v>0</v>
      </c>
      <c r="O24" s="27">
        <v>0</v>
      </c>
      <c r="P24" s="27">
        <f t="shared" si="22"/>
        <v>0</v>
      </c>
      <c r="Q24" s="27">
        <v>0</v>
      </c>
      <c r="R24" s="27">
        <f t="shared" si="24"/>
        <v>0</v>
      </c>
      <c r="S24" s="27">
        <f t="shared" si="25"/>
        <v>14500</v>
      </c>
      <c r="T24" s="389">
        <v>0</v>
      </c>
      <c r="U24" s="389">
        <v>0</v>
      </c>
      <c r="V24" s="389">
        <v>0</v>
      </c>
      <c r="W24" s="27">
        <f t="shared" si="32"/>
        <v>0</v>
      </c>
      <c r="X24" s="389">
        <v>0</v>
      </c>
      <c r="Y24" s="389">
        <v>0</v>
      </c>
      <c r="Z24" s="27">
        <f t="shared" si="8"/>
        <v>0</v>
      </c>
      <c r="AA24" s="112">
        <v>0</v>
      </c>
      <c r="AB24" s="27">
        <f t="shared" si="29"/>
        <v>0</v>
      </c>
      <c r="AC24" s="27">
        <f t="shared" si="30"/>
        <v>14500</v>
      </c>
      <c r="AD24" s="112">
        <v>14500</v>
      </c>
      <c r="AE24" s="112">
        <v>14500</v>
      </c>
      <c r="AF24" s="112">
        <v>14500</v>
      </c>
      <c r="AG24" s="112" t="s">
        <v>494</v>
      </c>
      <c r="AH24" s="112">
        <v>0</v>
      </c>
      <c r="AI24" s="112">
        <v>0</v>
      </c>
      <c r="AJ24" s="112">
        <v>0</v>
      </c>
      <c r="AK24" s="112">
        <f>AH24+AI24+AJ24</f>
        <v>0</v>
      </c>
      <c r="AL24" s="112">
        <f t="shared" si="3"/>
        <v>0</v>
      </c>
      <c r="AM24" s="112">
        <v>0</v>
      </c>
      <c r="AN24" s="112">
        <f t="shared" si="11"/>
        <v>0</v>
      </c>
      <c r="AO24" s="112">
        <f t="shared" si="12"/>
        <v>0</v>
      </c>
      <c r="AP24" s="112">
        <f t="shared" si="13"/>
        <v>14500</v>
      </c>
      <c r="AQ24" s="388">
        <v>10850</v>
      </c>
      <c r="AR24" s="337" t="s">
        <v>529</v>
      </c>
      <c r="AS24" s="387"/>
      <c r="AV24" s="350">
        <v>0</v>
      </c>
      <c r="AW24" s="225">
        <f t="shared" si="14"/>
        <v>0</v>
      </c>
      <c r="AY24" s="350"/>
    </row>
    <row r="25" spans="1:52" s="1" customFormat="1" ht="58.5" customHeight="1">
      <c r="A25" s="22">
        <v>19</v>
      </c>
      <c r="B25" s="23" t="s">
        <v>34</v>
      </c>
      <c r="C25" s="319" t="s">
        <v>410</v>
      </c>
      <c r="D25" s="89" t="s">
        <v>152</v>
      </c>
      <c r="E25" s="89" t="s">
        <v>100</v>
      </c>
      <c r="F25" s="25">
        <v>14550</v>
      </c>
      <c r="G25" s="26">
        <v>14550</v>
      </c>
      <c r="H25" s="25">
        <v>14550</v>
      </c>
      <c r="I25" s="27">
        <v>0</v>
      </c>
      <c r="J25" s="389">
        <f t="shared" si="20"/>
        <v>14550</v>
      </c>
      <c r="K25" s="27">
        <v>0</v>
      </c>
      <c r="L25" s="27">
        <v>0</v>
      </c>
      <c r="M25" s="27">
        <v>0</v>
      </c>
      <c r="N25" s="27">
        <f t="shared" si="31"/>
        <v>0</v>
      </c>
      <c r="O25" s="27">
        <v>0</v>
      </c>
      <c r="P25" s="27">
        <f t="shared" si="22"/>
        <v>0</v>
      </c>
      <c r="Q25" s="27">
        <v>0</v>
      </c>
      <c r="R25" s="27">
        <f t="shared" si="24"/>
        <v>0</v>
      </c>
      <c r="S25" s="27">
        <f t="shared" si="25"/>
        <v>14550</v>
      </c>
      <c r="T25" s="390">
        <v>0</v>
      </c>
      <c r="U25" s="389">
        <v>0</v>
      </c>
      <c r="V25" s="389">
        <v>0</v>
      </c>
      <c r="W25" s="27">
        <f t="shared" si="32"/>
        <v>0</v>
      </c>
      <c r="X25" s="389">
        <v>0</v>
      </c>
      <c r="Y25" s="389">
        <v>0</v>
      </c>
      <c r="Z25" s="27">
        <f t="shared" si="8"/>
        <v>0</v>
      </c>
      <c r="AA25" s="112">
        <v>0</v>
      </c>
      <c r="AB25" s="27">
        <f t="shared" si="29"/>
        <v>0</v>
      </c>
      <c r="AC25" s="27">
        <f t="shared" si="30"/>
        <v>14550</v>
      </c>
      <c r="AD25" s="112">
        <v>14550</v>
      </c>
      <c r="AE25" s="112">
        <v>14550</v>
      </c>
      <c r="AF25" s="112">
        <v>14550</v>
      </c>
      <c r="AG25" s="112" t="s">
        <v>494</v>
      </c>
      <c r="AH25" s="112">
        <v>0</v>
      </c>
      <c r="AI25" s="112">
        <v>0</v>
      </c>
      <c r="AJ25" s="112">
        <v>0</v>
      </c>
      <c r="AK25" s="112">
        <f t="shared" si="10"/>
        <v>0</v>
      </c>
      <c r="AL25" s="112">
        <f t="shared" si="3"/>
        <v>0</v>
      </c>
      <c r="AM25" s="112">
        <v>0</v>
      </c>
      <c r="AN25" s="112">
        <f t="shared" si="11"/>
        <v>0</v>
      </c>
      <c r="AO25" s="112">
        <f t="shared" si="12"/>
        <v>0</v>
      </c>
      <c r="AP25" s="112">
        <f t="shared" si="13"/>
        <v>14550</v>
      </c>
      <c r="AQ25" s="388">
        <v>10887.41</v>
      </c>
      <c r="AR25" s="337" t="s">
        <v>528</v>
      </c>
      <c r="AS25" s="387"/>
      <c r="AV25" s="350">
        <v>0</v>
      </c>
      <c r="AW25" s="225">
        <f t="shared" si="14"/>
        <v>0</v>
      </c>
      <c r="AY25" s="350"/>
    </row>
    <row r="26" spans="1:52" s="228" customFormat="1" ht="26.25" customHeight="1" thickBot="1">
      <c r="A26" s="519" t="s">
        <v>68</v>
      </c>
      <c r="B26" s="520"/>
      <c r="C26" s="520"/>
      <c r="D26" s="520"/>
      <c r="E26" s="521"/>
      <c r="F26" s="227">
        <f t="shared" ref="F26:AQ26" si="33">SUM(F7:F25)</f>
        <v>2211214.96</v>
      </c>
      <c r="G26" s="227">
        <f t="shared" si="33"/>
        <v>2105936.3499999996</v>
      </c>
      <c r="H26" s="227">
        <f t="shared" si="33"/>
        <v>2211214.96</v>
      </c>
      <c r="I26" s="227">
        <f t="shared" si="33"/>
        <v>1504346.69</v>
      </c>
      <c r="J26" s="227">
        <f t="shared" si="33"/>
        <v>706868.27</v>
      </c>
      <c r="K26" s="227">
        <f t="shared" si="33"/>
        <v>40911.82</v>
      </c>
      <c r="L26" s="227">
        <f t="shared" si="33"/>
        <v>202347.83</v>
      </c>
      <c r="M26" s="227">
        <f t="shared" si="33"/>
        <v>53306.62</v>
      </c>
      <c r="N26" s="227">
        <f t="shared" si="33"/>
        <v>296566.26999999996</v>
      </c>
      <c r="O26" s="227">
        <f t="shared" si="33"/>
        <v>20575.25</v>
      </c>
      <c r="P26" s="227">
        <f t="shared" si="33"/>
        <v>317141.51999999996</v>
      </c>
      <c r="Q26" s="227">
        <f t="shared" si="33"/>
        <v>100001.4</v>
      </c>
      <c r="R26" s="227">
        <f t="shared" si="33"/>
        <v>1604348.09</v>
      </c>
      <c r="S26" s="227">
        <f t="shared" si="33"/>
        <v>606866.87000000011</v>
      </c>
      <c r="T26" s="227">
        <f t="shared" si="33"/>
        <v>0</v>
      </c>
      <c r="U26" s="227">
        <f t="shared" si="33"/>
        <v>310721.13</v>
      </c>
      <c r="V26" s="227">
        <f t="shared" si="33"/>
        <v>0</v>
      </c>
      <c r="W26" s="227">
        <f t="shared" si="33"/>
        <v>310721.13</v>
      </c>
      <c r="X26" s="227">
        <f t="shared" si="33"/>
        <v>37155.86</v>
      </c>
      <c r="Y26" s="227">
        <f t="shared" si="33"/>
        <v>0</v>
      </c>
      <c r="Z26" s="227">
        <f t="shared" si="33"/>
        <v>347876.98999999993</v>
      </c>
      <c r="AA26" s="227">
        <f t="shared" si="33"/>
        <v>0</v>
      </c>
      <c r="AB26" s="227">
        <f t="shared" si="33"/>
        <v>1604348.09</v>
      </c>
      <c r="AC26" s="227">
        <f t="shared" si="33"/>
        <v>606866.87000000011</v>
      </c>
      <c r="AD26" s="227">
        <f t="shared" si="33"/>
        <v>470945.2</v>
      </c>
      <c r="AE26" s="227">
        <f t="shared" si="33"/>
        <v>220727.75</v>
      </c>
      <c r="AF26" s="227">
        <f t="shared" si="33"/>
        <v>590077.80000000005</v>
      </c>
      <c r="AG26" s="227">
        <f t="shared" si="33"/>
        <v>0</v>
      </c>
      <c r="AH26" s="227">
        <f t="shared" si="33"/>
        <v>0</v>
      </c>
      <c r="AI26" s="227">
        <f t="shared" si="33"/>
        <v>0</v>
      </c>
      <c r="AJ26" s="227">
        <f t="shared" si="33"/>
        <v>0</v>
      </c>
      <c r="AK26" s="227">
        <f t="shared" si="33"/>
        <v>0</v>
      </c>
      <c r="AL26" s="227">
        <f t="shared" si="33"/>
        <v>1604348.09</v>
      </c>
      <c r="AM26" s="227">
        <f t="shared" si="33"/>
        <v>0</v>
      </c>
      <c r="AN26" s="227">
        <f t="shared" si="33"/>
        <v>0</v>
      </c>
      <c r="AO26" s="227">
        <f t="shared" si="33"/>
        <v>1604348.09</v>
      </c>
      <c r="AP26" s="227">
        <f t="shared" si="33"/>
        <v>606866.87000000011</v>
      </c>
      <c r="AQ26" s="227">
        <f t="shared" si="33"/>
        <v>577860.48</v>
      </c>
      <c r="AR26" s="338"/>
      <c r="AS26" s="335">
        <f>SUM(AS7:AS18)</f>
        <v>330721.13</v>
      </c>
      <c r="AT26" s="314"/>
      <c r="AV26" s="476">
        <f>SUM(AV7:AV25)</f>
        <v>0</v>
      </c>
      <c r="AW26" s="476">
        <f>SUM(AW7:AW25)</f>
        <v>0</v>
      </c>
    </row>
    <row r="27" spans="1:52" ht="15.75" thickTop="1">
      <c r="T27" s="232"/>
    </row>
    <row r="28" spans="1:52">
      <c r="AD28" s="225"/>
      <c r="AE28" s="225"/>
    </row>
    <row r="29" spans="1:52">
      <c r="AD29" s="225"/>
      <c r="AE29" s="225"/>
    </row>
  </sheetData>
  <autoFilter ref="A3:AR26"/>
  <mergeCells count="3">
    <mergeCell ref="A2:R2"/>
    <mergeCell ref="A26:E26"/>
    <mergeCell ref="A6:AR6"/>
  </mergeCells>
  <printOptions horizontalCentered="1"/>
  <pageMargins left="0.23622047244094491" right="0.39370078740157483" top="0.19685039370078741" bottom="0.23622047244094491" header="0.19685039370078741" footer="0"/>
  <pageSetup paperSize="9" scale="70" orientation="landscape" horizontalDpi="4294967295" verticalDpi="4294967295" r:id="rId1"/>
  <headerFooter>
    <oddFooter>&amp;R&amp;10&amp;P/&amp;N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
  <sheetViews>
    <sheetView zoomScaleNormal="100" workbookViewId="0">
      <pane ySplit="5" topLeftCell="A6" activePane="bottomLeft" state="frozen"/>
      <selection pane="bottomLeft" activeCell="AE30" sqref="AE30"/>
    </sheetView>
  </sheetViews>
  <sheetFormatPr defaultColWidth="9.140625" defaultRowHeight="12.75"/>
  <cols>
    <col min="1" max="1" width="6.140625" style="16" customWidth="1"/>
    <col min="2" max="3" width="21.5703125" style="174"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3" hidden="1" customWidth="1"/>
    <col min="10" max="10" width="18.85546875" style="133" hidden="1" customWidth="1"/>
    <col min="11" max="11" width="18.42578125" style="133" hidden="1" customWidth="1"/>
    <col min="12" max="12" width="18" style="133" hidden="1" customWidth="1"/>
    <col min="13" max="13" width="18.85546875" style="133" hidden="1" customWidth="1"/>
    <col min="14" max="14" width="18.5703125" style="133" hidden="1" customWidth="1"/>
    <col min="15" max="15" width="16.140625" style="133" hidden="1" customWidth="1"/>
    <col min="16" max="16" width="16.140625" style="1" hidden="1" customWidth="1"/>
    <col min="17" max="17" width="20.7109375" style="16" hidden="1" customWidth="1"/>
    <col min="18" max="18" width="17.42578125" style="16" hidden="1" customWidth="1"/>
    <col min="19" max="19" width="20.28515625" style="174"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bestFit="1" customWidth="1"/>
    <col min="28" max="28" width="16.28515625" style="16" bestFit="1" customWidth="1"/>
    <col min="29" max="29" width="17.28515625" style="133" hidden="1" customWidth="1"/>
    <col min="30" max="30" width="18" style="16" hidden="1" customWidth="1"/>
    <col min="31" max="31" width="18" style="16" bestFit="1" customWidth="1"/>
    <col min="32" max="32" width="16.140625" style="16" customWidth="1"/>
    <col min="33" max="33" width="9.140625" style="134" bestFit="1" customWidth="1"/>
    <col min="34" max="34" width="3.7109375" style="16" bestFit="1" customWidth="1"/>
    <col min="35" max="35" width="9.140625" style="16"/>
    <col min="36" max="36" width="13.42578125" style="357" bestFit="1" customWidth="1"/>
    <col min="37" max="16384" width="9.140625" style="16"/>
  </cols>
  <sheetData>
    <row r="2" spans="1:36" ht="12.75" customHeight="1">
      <c r="A2" s="525" t="s">
        <v>597</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7"/>
    </row>
    <row r="3" spans="1:36" ht="13.5" customHeight="1">
      <c r="A3" s="39"/>
      <c r="B3" s="167"/>
      <c r="C3" s="167"/>
      <c r="D3" s="107"/>
      <c r="E3" s="40"/>
      <c r="F3" s="40"/>
      <c r="G3" s="40"/>
      <c r="H3" s="40"/>
      <c r="I3" s="136"/>
      <c r="J3" s="136"/>
      <c r="K3" s="136"/>
      <c r="L3" s="136"/>
      <c r="M3" s="136"/>
      <c r="N3" s="136"/>
      <c r="O3" s="136"/>
      <c r="P3" s="137"/>
      <c r="Q3" s="139"/>
      <c r="R3" s="40"/>
      <c r="S3" s="167"/>
      <c r="T3" s="40"/>
      <c r="U3" s="40"/>
      <c r="V3" s="40"/>
      <c r="W3" s="40"/>
      <c r="X3" s="137"/>
      <c r="Y3" s="40"/>
      <c r="Z3" s="40"/>
      <c r="AA3" s="137"/>
      <c r="AB3" s="40"/>
      <c r="AC3" s="136"/>
      <c r="AD3" s="40"/>
      <c r="AE3" s="40"/>
    </row>
    <row r="4" spans="1:36" s="174" customFormat="1" ht="56.25">
      <c r="A4" s="175" t="s">
        <v>0</v>
      </c>
      <c r="B4" s="168" t="s">
        <v>1</v>
      </c>
      <c r="C4" s="168" t="s">
        <v>114</v>
      </c>
      <c r="D4" s="168" t="s">
        <v>145</v>
      </c>
      <c r="E4" s="177" t="s">
        <v>25</v>
      </c>
      <c r="F4" s="178" t="s">
        <v>2</v>
      </c>
      <c r="G4" s="179" t="s">
        <v>26</v>
      </c>
      <c r="H4" s="179" t="s">
        <v>138</v>
      </c>
      <c r="I4" s="179" t="s">
        <v>139</v>
      </c>
      <c r="J4" s="179" t="s">
        <v>180</v>
      </c>
      <c r="K4" s="179" t="s">
        <v>158</v>
      </c>
      <c r="L4" s="179" t="s">
        <v>159</v>
      </c>
      <c r="M4" s="179" t="s">
        <v>160</v>
      </c>
      <c r="N4" s="179" t="s">
        <v>240</v>
      </c>
      <c r="O4" s="179" t="s">
        <v>172</v>
      </c>
      <c r="P4" s="179" t="s">
        <v>215</v>
      </c>
      <c r="Q4" s="179" t="s">
        <v>244</v>
      </c>
      <c r="R4" s="179" t="s">
        <v>216</v>
      </c>
      <c r="S4" s="179" t="s">
        <v>291</v>
      </c>
      <c r="T4" s="179" t="s">
        <v>158</v>
      </c>
      <c r="U4" s="179" t="s">
        <v>159</v>
      </c>
      <c r="V4" s="179" t="s">
        <v>160</v>
      </c>
      <c r="W4" s="179" t="s">
        <v>299</v>
      </c>
      <c r="X4" s="179" t="s">
        <v>359</v>
      </c>
      <c r="Y4" s="179" t="s">
        <v>290</v>
      </c>
      <c r="Z4" s="179" t="s">
        <v>499</v>
      </c>
      <c r="AA4" s="179" t="s">
        <v>591</v>
      </c>
      <c r="AB4" s="179" t="s">
        <v>592</v>
      </c>
      <c r="AC4" s="179" t="s">
        <v>220</v>
      </c>
      <c r="AD4" s="179" t="s">
        <v>418</v>
      </c>
      <c r="AE4" s="179" t="s">
        <v>585</v>
      </c>
      <c r="AF4" s="487" t="s">
        <v>3</v>
      </c>
      <c r="AG4" s="181"/>
      <c r="AJ4" s="349"/>
    </row>
    <row r="5" spans="1:36" s="187" customFormat="1" ht="15.75" customHeight="1">
      <c r="A5" s="182" t="s">
        <v>161</v>
      </c>
      <c r="B5" s="169" t="s">
        <v>162</v>
      </c>
      <c r="C5" s="169" t="s">
        <v>163</v>
      </c>
      <c r="D5" s="169" t="s">
        <v>164</v>
      </c>
      <c r="E5" s="183" t="s">
        <v>165</v>
      </c>
      <c r="F5" s="183" t="s">
        <v>166</v>
      </c>
      <c r="G5" s="184" t="s">
        <v>167</v>
      </c>
      <c r="H5" s="183" t="s">
        <v>168</v>
      </c>
      <c r="I5" s="185" t="s">
        <v>169</v>
      </c>
      <c r="J5" s="185">
        <v>10</v>
      </c>
      <c r="K5" s="185">
        <v>11</v>
      </c>
      <c r="L5" s="185">
        <v>12</v>
      </c>
      <c r="M5" s="185" t="s">
        <v>170</v>
      </c>
      <c r="N5" s="185" t="s">
        <v>171</v>
      </c>
      <c r="O5" s="185" t="s">
        <v>175</v>
      </c>
      <c r="P5" s="183" t="s">
        <v>175</v>
      </c>
      <c r="Q5" s="183" t="s">
        <v>168</v>
      </c>
      <c r="R5" s="183" t="s">
        <v>245</v>
      </c>
      <c r="S5" s="210">
        <v>10</v>
      </c>
      <c r="T5" s="210">
        <v>11</v>
      </c>
      <c r="U5" s="210">
        <v>12</v>
      </c>
      <c r="V5" s="183" t="s">
        <v>296</v>
      </c>
      <c r="W5" s="183" t="s">
        <v>171</v>
      </c>
      <c r="X5" s="183"/>
      <c r="Y5" s="183" t="s">
        <v>293</v>
      </c>
      <c r="Z5" s="183"/>
      <c r="AA5" s="183" t="s">
        <v>168</v>
      </c>
      <c r="AB5" s="183" t="s">
        <v>245</v>
      </c>
      <c r="AC5" s="211" t="s">
        <v>294</v>
      </c>
      <c r="AD5" s="212" t="s">
        <v>176</v>
      </c>
      <c r="AE5" s="212" t="s">
        <v>176</v>
      </c>
      <c r="AF5" s="213" t="s">
        <v>177</v>
      </c>
      <c r="AG5" s="186"/>
      <c r="AJ5" s="358"/>
    </row>
    <row r="6" spans="1:36" s="198" customFormat="1" ht="146.25" customHeight="1">
      <c r="A6" s="339">
        <v>1</v>
      </c>
      <c r="B6" s="202" t="s">
        <v>588</v>
      </c>
      <c r="C6" s="340" t="s">
        <v>589</v>
      </c>
      <c r="D6" s="340" t="s">
        <v>590</v>
      </c>
      <c r="E6" s="429">
        <v>867359.99</v>
      </c>
      <c r="F6" s="430">
        <v>0</v>
      </c>
      <c r="G6" s="429">
        <v>867359.99</v>
      </c>
      <c r="H6" s="322"/>
      <c r="I6" s="322"/>
      <c r="J6" s="431"/>
      <c r="K6" s="431"/>
      <c r="L6" s="431"/>
      <c r="M6" s="322"/>
      <c r="N6" s="322"/>
      <c r="O6" s="322"/>
      <c r="P6" s="322"/>
      <c r="Q6" s="322"/>
      <c r="R6" s="322"/>
      <c r="S6" s="432"/>
      <c r="T6" s="432"/>
      <c r="U6" s="432"/>
      <c r="V6" s="322"/>
      <c r="W6" s="322"/>
      <c r="X6" s="322"/>
      <c r="Y6" s="322"/>
      <c r="Z6" s="322"/>
      <c r="AA6" s="322">
        <v>0</v>
      </c>
      <c r="AB6" s="322">
        <f>G6-AA6</f>
        <v>867359.99</v>
      </c>
      <c r="AC6" s="433"/>
      <c r="AD6" s="431"/>
      <c r="AE6" s="431">
        <v>867359.99</v>
      </c>
      <c r="AF6" s="197" t="s">
        <v>613</v>
      </c>
      <c r="AG6" s="186"/>
      <c r="AJ6" s="358"/>
    </row>
    <row r="7" spans="1:36" s="243" customFormat="1" ht="27.75" customHeight="1">
      <c r="A7" s="188"/>
      <c r="B7" s="190" t="s">
        <v>70</v>
      </c>
      <c r="C7" s="190"/>
      <c r="D7" s="190"/>
      <c r="E7" s="321">
        <f>SUM(E6)</f>
        <v>867359.99</v>
      </c>
      <c r="F7" s="321">
        <f t="shared" ref="F7:AE7" si="0">SUM(F6)</f>
        <v>0</v>
      </c>
      <c r="G7" s="321">
        <f t="shared" si="0"/>
        <v>867359.99</v>
      </c>
      <c r="H7" s="321">
        <f t="shared" si="0"/>
        <v>0</v>
      </c>
      <c r="I7" s="321">
        <f t="shared" si="0"/>
        <v>0</v>
      </c>
      <c r="J7" s="321">
        <f t="shared" si="0"/>
        <v>0</v>
      </c>
      <c r="K7" s="321">
        <f t="shared" si="0"/>
        <v>0</v>
      </c>
      <c r="L7" s="321">
        <f t="shared" si="0"/>
        <v>0</v>
      </c>
      <c r="M7" s="321">
        <f t="shared" si="0"/>
        <v>0</v>
      </c>
      <c r="N7" s="321">
        <f t="shared" si="0"/>
        <v>0</v>
      </c>
      <c r="O7" s="321">
        <f t="shared" si="0"/>
        <v>0</v>
      </c>
      <c r="P7" s="321">
        <f t="shared" si="0"/>
        <v>0</v>
      </c>
      <c r="Q7" s="321">
        <f t="shared" si="0"/>
        <v>0</v>
      </c>
      <c r="R7" s="321">
        <f t="shared" si="0"/>
        <v>0</v>
      </c>
      <c r="S7" s="321">
        <f t="shared" si="0"/>
        <v>0</v>
      </c>
      <c r="T7" s="321">
        <f t="shared" si="0"/>
        <v>0</v>
      </c>
      <c r="U7" s="321">
        <f t="shared" si="0"/>
        <v>0</v>
      </c>
      <c r="V7" s="321">
        <f t="shared" si="0"/>
        <v>0</v>
      </c>
      <c r="W7" s="321">
        <f t="shared" si="0"/>
        <v>0</v>
      </c>
      <c r="X7" s="321">
        <f t="shared" si="0"/>
        <v>0</v>
      </c>
      <c r="Y7" s="321">
        <f t="shared" si="0"/>
        <v>0</v>
      </c>
      <c r="Z7" s="321">
        <f t="shared" si="0"/>
        <v>0</v>
      </c>
      <c r="AA7" s="321">
        <f t="shared" si="0"/>
        <v>0</v>
      </c>
      <c r="AB7" s="321">
        <f t="shared" si="0"/>
        <v>867359.99</v>
      </c>
      <c r="AC7" s="321">
        <f t="shared" si="0"/>
        <v>0</v>
      </c>
      <c r="AD7" s="321">
        <f t="shared" si="0"/>
        <v>0</v>
      </c>
      <c r="AE7" s="321">
        <f t="shared" si="0"/>
        <v>867359.99</v>
      </c>
      <c r="AF7" s="444"/>
      <c r="AG7" s="443"/>
      <c r="AJ7" s="443"/>
    </row>
    <row r="8" spans="1:36" s="1" customFormat="1">
      <c r="B8" s="172"/>
      <c r="C8" s="172"/>
      <c r="D8" s="108"/>
      <c r="E8" s="43"/>
      <c r="F8" s="92"/>
      <c r="G8" s="43"/>
      <c r="H8" s="44"/>
      <c r="I8" s="44"/>
      <c r="J8" s="44"/>
      <c r="K8" s="44"/>
      <c r="L8" s="44"/>
      <c r="M8" s="44"/>
      <c r="N8" s="44"/>
      <c r="O8" s="44"/>
      <c r="P8" s="44"/>
      <c r="Q8" s="44"/>
      <c r="R8" s="44"/>
      <c r="S8" s="174"/>
      <c r="T8" s="16"/>
      <c r="U8" s="16"/>
      <c r="V8" s="16"/>
      <c r="W8" s="16"/>
      <c r="Y8" s="16"/>
      <c r="Z8" s="16"/>
      <c r="AB8" s="16"/>
      <c r="AC8" s="207"/>
      <c r="AD8" s="44"/>
      <c r="AE8" s="44"/>
      <c r="AF8" s="41"/>
      <c r="AG8" s="131"/>
      <c r="AJ8" s="350"/>
    </row>
    <row r="9" spans="1:36" s="1" customFormat="1">
      <c r="B9" s="173"/>
      <c r="C9" s="173"/>
      <c r="D9" s="165"/>
      <c r="E9" s="138"/>
      <c r="F9" s="166"/>
      <c r="G9" s="138"/>
      <c r="H9" s="138"/>
      <c r="I9" s="138"/>
      <c r="J9" s="138"/>
      <c r="K9" s="138"/>
      <c r="L9" s="138"/>
      <c r="M9" s="138"/>
      <c r="N9" s="138"/>
      <c r="O9" s="138"/>
      <c r="P9" s="138"/>
      <c r="Q9" s="138"/>
      <c r="R9" s="138"/>
      <c r="S9" s="174"/>
      <c r="T9" s="16"/>
      <c r="U9" s="16"/>
      <c r="V9" s="16"/>
      <c r="W9" s="16"/>
      <c r="Y9" s="16"/>
      <c r="Z9" s="16"/>
      <c r="AB9" s="16"/>
      <c r="AC9" s="208"/>
      <c r="AD9" s="138"/>
      <c r="AE9" s="138"/>
      <c r="AF9" s="138"/>
      <c r="AG9" s="131"/>
      <c r="AJ9" s="350"/>
    </row>
  </sheetData>
  <autoFilter ref="A4:AF8"/>
  <mergeCells count="1">
    <mergeCell ref="A2:AF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4"/>
  <sheetViews>
    <sheetView zoomScaleNormal="100" workbookViewId="0">
      <pane ySplit="5" topLeftCell="A9" activePane="bottomLeft" state="frozen"/>
      <selection pane="bottomLeft" activeCell="AS1" sqref="AS1:AS1048576"/>
    </sheetView>
  </sheetViews>
  <sheetFormatPr defaultColWidth="9.140625" defaultRowHeight="12.75"/>
  <cols>
    <col min="1" max="1" width="6.140625" style="16" customWidth="1"/>
    <col min="2" max="2" width="6.5703125" style="28" customWidth="1"/>
    <col min="3" max="3" width="21.5703125" style="174" customWidth="1"/>
    <col min="4" max="4" width="17.42578125" style="91" customWidth="1"/>
    <col min="5" max="5" width="15.85546875" style="16" customWidth="1"/>
    <col min="6" max="6" width="15.5703125" style="38" customWidth="1"/>
    <col min="7" max="7" width="17" style="16" customWidth="1"/>
    <col min="8" max="8" width="16.140625" style="16" hidden="1" customWidth="1"/>
    <col min="9" max="9" width="16.28515625" style="133" hidden="1" customWidth="1"/>
    <col min="10" max="10" width="18.85546875" style="133" hidden="1" customWidth="1"/>
    <col min="11" max="11" width="18.42578125" style="133" hidden="1" customWidth="1"/>
    <col min="12" max="12" width="18" style="133" hidden="1" customWidth="1"/>
    <col min="13" max="13" width="18.85546875" style="133" hidden="1" customWidth="1"/>
    <col min="14" max="14" width="18.5703125" style="133" hidden="1" customWidth="1"/>
    <col min="15" max="15" width="16.140625" style="133" hidden="1" customWidth="1"/>
    <col min="16" max="16" width="16.140625" style="1" hidden="1" customWidth="1"/>
    <col min="17" max="17" width="20.7109375" style="16" hidden="1" customWidth="1"/>
    <col min="18" max="18" width="17.42578125" style="16" hidden="1" customWidth="1"/>
    <col min="19" max="19" width="20.28515625" style="174" hidden="1" customWidth="1"/>
    <col min="20" max="20" width="20.85546875" style="16" hidden="1" customWidth="1"/>
    <col min="21" max="21" width="19" style="16" hidden="1" customWidth="1"/>
    <col min="22" max="22" width="20" style="16" hidden="1" customWidth="1"/>
    <col min="23" max="23" width="20.42578125" style="16" hidden="1" customWidth="1"/>
    <col min="24" max="24" width="20.42578125" style="1" hidden="1" customWidth="1"/>
    <col min="25" max="25" width="25.7109375" style="16" hidden="1" customWidth="1"/>
    <col min="26" max="26" width="19.7109375" style="16" hidden="1" customWidth="1"/>
    <col min="27" max="27" width="16.7109375" style="1" hidden="1" customWidth="1"/>
    <col min="28" max="28" width="16.28515625" style="16" hidden="1" customWidth="1"/>
    <col min="29" max="29" width="17.28515625" style="133" hidden="1" customWidth="1"/>
    <col min="30" max="34" width="18" style="16" hidden="1" customWidth="1"/>
    <col min="35" max="35" width="18" style="16" customWidth="1"/>
    <col min="36" max="38" width="18" style="16" hidden="1" customWidth="1"/>
    <col min="39" max="39" width="18" style="16" customWidth="1"/>
    <col min="40" max="40" width="18" style="16" bestFit="1" customWidth="1"/>
    <col min="41" max="41" width="19.7109375" style="16" customWidth="1"/>
    <col min="42" max="42" width="11.7109375" style="134" customWidth="1"/>
    <col min="43" max="43" width="3.7109375" style="16" bestFit="1" customWidth="1"/>
    <col min="44" max="16384" width="9.140625" style="16"/>
  </cols>
  <sheetData>
    <row r="2" spans="1:44" ht="12.75" customHeight="1">
      <c r="A2" s="525" t="s">
        <v>624</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7"/>
    </row>
    <row r="3" spans="1:44" ht="13.5" customHeight="1">
      <c r="A3" s="39"/>
      <c r="B3" s="40"/>
      <c r="C3" s="167"/>
      <c r="D3" s="107"/>
      <c r="E3" s="40"/>
      <c r="F3" s="40"/>
      <c r="G3" s="40"/>
      <c r="H3" s="40"/>
      <c r="I3" s="136"/>
      <c r="J3" s="136"/>
      <c r="K3" s="136"/>
      <c r="L3" s="136"/>
      <c r="M3" s="136"/>
      <c r="N3" s="136"/>
      <c r="O3" s="136"/>
      <c r="P3" s="137"/>
      <c r="Q3" s="139"/>
      <c r="R3" s="40"/>
      <c r="S3" s="167"/>
      <c r="T3" s="40"/>
      <c r="U3" s="40"/>
      <c r="V3" s="40"/>
      <c r="W3" s="40"/>
      <c r="X3" s="137"/>
      <c r="Y3" s="40"/>
      <c r="Z3" s="40"/>
      <c r="AA3" s="137"/>
      <c r="AB3" s="446"/>
      <c r="AC3" s="447"/>
      <c r="AD3" s="446"/>
      <c r="AE3" s="446"/>
      <c r="AF3" s="446"/>
      <c r="AG3" s="446"/>
      <c r="AH3" s="446"/>
      <c r="AI3" s="446"/>
      <c r="AJ3" s="446"/>
      <c r="AK3" s="446"/>
      <c r="AL3" s="446"/>
      <c r="AM3" s="446"/>
      <c r="AN3" s="446"/>
    </row>
    <row r="4" spans="1:44" s="174" customFormat="1" ht="63.75">
      <c r="A4" s="175" t="s">
        <v>0</v>
      </c>
      <c r="B4" s="176" t="s">
        <v>56</v>
      </c>
      <c r="C4" s="168" t="s">
        <v>1</v>
      </c>
      <c r="D4" s="168" t="s">
        <v>145</v>
      </c>
      <c r="E4" s="177" t="s">
        <v>25</v>
      </c>
      <c r="F4" s="178" t="s">
        <v>2</v>
      </c>
      <c r="G4" s="179" t="s">
        <v>26</v>
      </c>
      <c r="H4" s="179" t="s">
        <v>138</v>
      </c>
      <c r="I4" s="179" t="s">
        <v>139</v>
      </c>
      <c r="J4" s="179" t="s">
        <v>180</v>
      </c>
      <c r="K4" s="179" t="s">
        <v>158</v>
      </c>
      <c r="L4" s="179" t="s">
        <v>159</v>
      </c>
      <c r="M4" s="179" t="s">
        <v>160</v>
      </c>
      <c r="N4" s="179" t="s">
        <v>240</v>
      </c>
      <c r="O4" s="179" t="s">
        <v>172</v>
      </c>
      <c r="P4" s="179" t="s">
        <v>215</v>
      </c>
      <c r="Q4" s="179" t="s">
        <v>244</v>
      </c>
      <c r="R4" s="179" t="s">
        <v>216</v>
      </c>
      <c r="S4" s="179" t="s">
        <v>291</v>
      </c>
      <c r="T4" s="179" t="s">
        <v>158</v>
      </c>
      <c r="U4" s="179" t="s">
        <v>159</v>
      </c>
      <c r="V4" s="179" t="s">
        <v>160</v>
      </c>
      <c r="W4" s="179" t="s">
        <v>299</v>
      </c>
      <c r="X4" s="179" t="s">
        <v>359</v>
      </c>
      <c r="Y4" s="179" t="s">
        <v>290</v>
      </c>
      <c r="Z4" s="179" t="s">
        <v>499</v>
      </c>
      <c r="AA4" s="179" t="s">
        <v>496</v>
      </c>
      <c r="AB4" s="180" t="s">
        <v>468</v>
      </c>
      <c r="AC4" s="180" t="s">
        <v>220</v>
      </c>
      <c r="AD4" s="180" t="s">
        <v>418</v>
      </c>
      <c r="AE4" s="448" t="s">
        <v>580</v>
      </c>
      <c r="AF4" s="448" t="s">
        <v>581</v>
      </c>
      <c r="AG4" s="448" t="s">
        <v>159</v>
      </c>
      <c r="AH4" s="448" t="s">
        <v>160</v>
      </c>
      <c r="AI4" s="180" t="s">
        <v>584</v>
      </c>
      <c r="AJ4" s="180" t="s">
        <v>582</v>
      </c>
      <c r="AK4" s="180" t="s">
        <v>583</v>
      </c>
      <c r="AL4" s="180" t="s">
        <v>584</v>
      </c>
      <c r="AM4" s="180" t="s">
        <v>677</v>
      </c>
      <c r="AN4" s="180" t="s">
        <v>608</v>
      </c>
      <c r="AO4" s="180" t="s">
        <v>3</v>
      </c>
      <c r="AP4" s="181"/>
    </row>
    <row r="5" spans="1:44" s="187" customFormat="1" ht="15.75" customHeight="1">
      <c r="A5" s="182" t="s">
        <v>161</v>
      </c>
      <c r="B5" s="169" t="s">
        <v>162</v>
      </c>
      <c r="C5" s="169" t="s">
        <v>163</v>
      </c>
      <c r="D5" s="169" t="s">
        <v>164</v>
      </c>
      <c r="E5" s="183" t="s">
        <v>165</v>
      </c>
      <c r="F5" s="183" t="s">
        <v>166</v>
      </c>
      <c r="G5" s="184" t="s">
        <v>167</v>
      </c>
      <c r="H5" s="183" t="s">
        <v>168</v>
      </c>
      <c r="I5" s="185" t="s">
        <v>169</v>
      </c>
      <c r="J5" s="185">
        <v>10</v>
      </c>
      <c r="K5" s="185">
        <v>11</v>
      </c>
      <c r="L5" s="185">
        <v>12</v>
      </c>
      <c r="M5" s="185" t="s">
        <v>170</v>
      </c>
      <c r="N5" s="185" t="s">
        <v>171</v>
      </c>
      <c r="O5" s="185" t="s">
        <v>175</v>
      </c>
      <c r="P5" s="183" t="s">
        <v>175</v>
      </c>
      <c r="Q5" s="183" t="s">
        <v>168</v>
      </c>
      <c r="R5" s="183" t="s">
        <v>245</v>
      </c>
      <c r="S5" s="210">
        <v>10</v>
      </c>
      <c r="T5" s="210">
        <v>11</v>
      </c>
      <c r="U5" s="210">
        <v>12</v>
      </c>
      <c r="V5" s="183" t="s">
        <v>296</v>
      </c>
      <c r="W5" s="183" t="s">
        <v>171</v>
      </c>
      <c r="X5" s="183"/>
      <c r="Y5" s="183" t="s">
        <v>293</v>
      </c>
      <c r="Z5" s="183"/>
      <c r="AA5" s="183" t="s">
        <v>168</v>
      </c>
      <c r="AB5" s="183" t="s">
        <v>245</v>
      </c>
      <c r="AC5" s="211" t="s">
        <v>294</v>
      </c>
      <c r="AD5" s="212" t="s">
        <v>176</v>
      </c>
      <c r="AE5" s="78">
        <v>10</v>
      </c>
      <c r="AF5" s="78">
        <v>11</v>
      </c>
      <c r="AG5" s="78">
        <v>12</v>
      </c>
      <c r="AH5" s="78" t="s">
        <v>296</v>
      </c>
      <c r="AI5" s="78" t="s">
        <v>168</v>
      </c>
      <c r="AJ5" s="78" t="s">
        <v>171</v>
      </c>
      <c r="AK5" s="78" t="s">
        <v>293</v>
      </c>
      <c r="AL5" s="78" t="s">
        <v>497</v>
      </c>
      <c r="AM5" s="78" t="s">
        <v>245</v>
      </c>
      <c r="AN5" s="78" t="s">
        <v>176</v>
      </c>
      <c r="AO5" s="78" t="s">
        <v>177</v>
      </c>
      <c r="AP5" s="186"/>
    </row>
    <row r="6" spans="1:44" s="198" customFormat="1" ht="52.5" customHeight="1">
      <c r="A6" s="492" t="s">
        <v>161</v>
      </c>
      <c r="B6" s="345" t="s">
        <v>57</v>
      </c>
      <c r="C6" s="346" t="s">
        <v>60</v>
      </c>
      <c r="D6" s="340" t="s">
        <v>146</v>
      </c>
      <c r="E6" s="341">
        <v>52000</v>
      </c>
      <c r="F6" s="342">
        <v>0</v>
      </c>
      <c r="G6" s="341">
        <v>52000</v>
      </c>
      <c r="H6" s="194">
        <v>0</v>
      </c>
      <c r="I6" s="194">
        <f t="shared" ref="I6" si="0">G6-H6</f>
        <v>52000</v>
      </c>
      <c r="J6" s="343">
        <v>0</v>
      </c>
      <c r="K6" s="343">
        <v>0</v>
      </c>
      <c r="L6" s="343">
        <v>0</v>
      </c>
      <c r="M6" s="194">
        <f t="shared" ref="M6" si="1">SUM(J6:L6)</f>
        <v>0</v>
      </c>
      <c r="N6" s="194">
        <v>0</v>
      </c>
      <c r="O6" s="194">
        <f t="shared" ref="O6" si="2">M6+N6</f>
        <v>0</v>
      </c>
      <c r="P6" s="194">
        <v>0</v>
      </c>
      <c r="Q6" s="194">
        <f t="shared" ref="Q6" si="3">H6+P6</f>
        <v>0</v>
      </c>
      <c r="R6" s="194">
        <f t="shared" ref="R6" si="4">G6-Q6</f>
        <v>52000</v>
      </c>
      <c r="S6" s="195">
        <v>0</v>
      </c>
      <c r="T6" s="195">
        <v>0</v>
      </c>
      <c r="U6" s="195">
        <v>0</v>
      </c>
      <c r="V6" s="194">
        <f t="shared" ref="V6" si="5">SUM(S6:U6)</f>
        <v>0</v>
      </c>
      <c r="W6" s="194">
        <v>0</v>
      </c>
      <c r="X6" s="194">
        <v>0</v>
      </c>
      <c r="Y6" s="194">
        <f t="shared" ref="Y6" si="6">V6+W6</f>
        <v>0</v>
      </c>
      <c r="Z6" s="194">
        <v>0</v>
      </c>
      <c r="AA6" s="194">
        <f t="shared" ref="AA6:AA11" si="7">Q6+S6+X6+Z6</f>
        <v>0</v>
      </c>
      <c r="AB6" s="194">
        <f t="shared" ref="AB6" si="8">SUM(G6-AA6)</f>
        <v>52000</v>
      </c>
      <c r="AC6" s="344">
        <v>0</v>
      </c>
      <c r="AD6" s="343">
        <v>52000</v>
      </c>
      <c r="AE6" s="343">
        <v>0</v>
      </c>
      <c r="AF6" s="343">
        <v>0</v>
      </c>
      <c r="AG6" s="343">
        <v>0</v>
      </c>
      <c r="AH6" s="343">
        <f t="shared" ref="AH6:AH11" si="9">SUM(AE6:AG6)</f>
        <v>0</v>
      </c>
      <c r="AI6" s="343">
        <f t="shared" ref="AI6:AI11" si="10">AA6+AE6</f>
        <v>0</v>
      </c>
      <c r="AJ6" s="343">
        <v>0</v>
      </c>
      <c r="AK6" s="343">
        <f t="shared" ref="AK6:AK11" si="11">AH6+AJ6</f>
        <v>0</v>
      </c>
      <c r="AL6" s="343">
        <f t="shared" ref="AL6:AL11" si="12">AA6+AK6</f>
        <v>0</v>
      </c>
      <c r="AM6" s="343">
        <f t="shared" ref="AM6:AM11" si="13">G6-AI6</f>
        <v>52000</v>
      </c>
      <c r="AN6" s="343">
        <v>1000</v>
      </c>
      <c r="AO6" s="197" t="s">
        <v>234</v>
      </c>
      <c r="AP6" s="186"/>
    </row>
    <row r="7" spans="1:44" s="198" customFormat="1" ht="64.5" customHeight="1">
      <c r="A7" s="492">
        <f t="shared" ref="A7:A11" si="14">A6+1</f>
        <v>2</v>
      </c>
      <c r="B7" s="345" t="s">
        <v>65</v>
      </c>
      <c r="C7" s="346" t="s">
        <v>386</v>
      </c>
      <c r="D7" s="340" t="s">
        <v>101</v>
      </c>
      <c r="E7" s="341">
        <v>250000</v>
      </c>
      <c r="F7" s="342">
        <v>0</v>
      </c>
      <c r="G7" s="194">
        <v>250000</v>
      </c>
      <c r="H7" s="194">
        <v>0</v>
      </c>
      <c r="I7" s="194">
        <f t="shared" ref="I7:I11" si="15">G7-H7</f>
        <v>250000</v>
      </c>
      <c r="J7" s="343">
        <v>0</v>
      </c>
      <c r="K7" s="343">
        <v>0</v>
      </c>
      <c r="L7" s="343">
        <v>0</v>
      </c>
      <c r="M7" s="194">
        <f t="shared" ref="M7:M11" si="16">SUM(J7:L7)</f>
        <v>0</v>
      </c>
      <c r="N7" s="194">
        <v>0</v>
      </c>
      <c r="O7" s="194">
        <f t="shared" ref="O7:O11" si="17">M7+N7</f>
        <v>0</v>
      </c>
      <c r="P7" s="194">
        <v>0</v>
      </c>
      <c r="Q7" s="194">
        <f t="shared" ref="Q7:Q11" si="18">H7+P7</f>
        <v>0</v>
      </c>
      <c r="R7" s="194">
        <f t="shared" ref="R7:R11" si="19">G7-Q7</f>
        <v>250000</v>
      </c>
      <c r="S7" s="196">
        <v>0</v>
      </c>
      <c r="T7" s="196">
        <v>0</v>
      </c>
      <c r="U7" s="196">
        <v>0</v>
      </c>
      <c r="V7" s="194">
        <f t="shared" ref="V7:V11" si="20">SUM(S7:U7)</f>
        <v>0</v>
      </c>
      <c r="W7" s="194">
        <v>0</v>
      </c>
      <c r="X7" s="194">
        <v>0</v>
      </c>
      <c r="Y7" s="194">
        <f t="shared" ref="Y7:Y11" si="21">V7+W7</f>
        <v>0</v>
      </c>
      <c r="Z7" s="194">
        <v>0</v>
      </c>
      <c r="AA7" s="194">
        <f t="shared" si="7"/>
        <v>0</v>
      </c>
      <c r="AB7" s="194">
        <f t="shared" ref="AB7:AB11" si="22">SUM(G7-AA7)</f>
        <v>250000</v>
      </c>
      <c r="AC7" s="341">
        <v>0</v>
      </c>
      <c r="AD7" s="343">
        <v>10000</v>
      </c>
      <c r="AE7" s="343">
        <v>0</v>
      </c>
      <c r="AF7" s="343">
        <v>0</v>
      </c>
      <c r="AG7" s="343">
        <v>0</v>
      </c>
      <c r="AH7" s="343">
        <f t="shared" si="9"/>
        <v>0</v>
      </c>
      <c r="AI7" s="343">
        <f t="shared" si="10"/>
        <v>0</v>
      </c>
      <c r="AJ7" s="343">
        <v>0</v>
      </c>
      <c r="AK7" s="343">
        <f t="shared" si="11"/>
        <v>0</v>
      </c>
      <c r="AL7" s="343">
        <f t="shared" si="12"/>
        <v>0</v>
      </c>
      <c r="AM7" s="343">
        <f t="shared" si="13"/>
        <v>250000</v>
      </c>
      <c r="AN7" s="343">
        <v>1000</v>
      </c>
      <c r="AO7" s="197" t="s">
        <v>131</v>
      </c>
      <c r="AP7" s="186"/>
    </row>
    <row r="8" spans="1:44" s="198" customFormat="1" ht="60" customHeight="1">
      <c r="A8" s="492">
        <f t="shared" si="14"/>
        <v>3</v>
      </c>
      <c r="B8" s="193" t="s">
        <v>61</v>
      </c>
      <c r="C8" s="171" t="s">
        <v>157</v>
      </c>
      <c r="D8" s="202" t="s">
        <v>100</v>
      </c>
      <c r="E8" s="194">
        <v>1800000</v>
      </c>
      <c r="F8" s="195">
        <v>1800000</v>
      </c>
      <c r="G8" s="194">
        <v>1800000</v>
      </c>
      <c r="H8" s="194">
        <v>156138.97</v>
      </c>
      <c r="I8" s="194">
        <f t="shared" si="15"/>
        <v>1643861.03</v>
      </c>
      <c r="J8" s="196">
        <f>67709.36+52290.64</f>
        <v>120000</v>
      </c>
      <c r="K8" s="196">
        <v>0</v>
      </c>
      <c r="L8" s="196">
        <v>0</v>
      </c>
      <c r="M8" s="194">
        <f t="shared" si="16"/>
        <v>120000</v>
      </c>
      <c r="N8" s="194">
        <v>166504.5901</v>
      </c>
      <c r="O8" s="194">
        <f t="shared" si="17"/>
        <v>286504.59010000003</v>
      </c>
      <c r="P8" s="194">
        <v>286504.59000000003</v>
      </c>
      <c r="Q8" s="194">
        <f t="shared" si="18"/>
        <v>442643.56000000006</v>
      </c>
      <c r="R8" s="194">
        <f t="shared" si="19"/>
        <v>1357356.44</v>
      </c>
      <c r="S8" s="196">
        <v>0</v>
      </c>
      <c r="T8" s="196">
        <v>0</v>
      </c>
      <c r="U8" s="196">
        <v>0</v>
      </c>
      <c r="V8" s="194">
        <f t="shared" si="20"/>
        <v>0</v>
      </c>
      <c r="W8" s="194">
        <v>0</v>
      </c>
      <c r="X8" s="194">
        <v>0</v>
      </c>
      <c r="Y8" s="194">
        <f t="shared" si="21"/>
        <v>0</v>
      </c>
      <c r="Z8" s="194">
        <v>0</v>
      </c>
      <c r="AA8" s="194">
        <f t="shared" si="7"/>
        <v>442643.56000000006</v>
      </c>
      <c r="AB8" s="194">
        <f t="shared" si="22"/>
        <v>1357356.44</v>
      </c>
      <c r="AC8" s="343">
        <v>100000</v>
      </c>
      <c r="AD8" s="343">
        <v>100000</v>
      </c>
      <c r="AE8" s="343">
        <v>0</v>
      </c>
      <c r="AF8" s="343">
        <v>0</v>
      </c>
      <c r="AG8" s="343">
        <v>0</v>
      </c>
      <c r="AH8" s="343">
        <f t="shared" si="9"/>
        <v>0</v>
      </c>
      <c r="AI8" s="343">
        <f t="shared" si="10"/>
        <v>442643.56000000006</v>
      </c>
      <c r="AJ8" s="343">
        <v>0</v>
      </c>
      <c r="AK8" s="343">
        <f t="shared" si="11"/>
        <v>0</v>
      </c>
      <c r="AL8" s="343">
        <f t="shared" si="12"/>
        <v>442643.56000000006</v>
      </c>
      <c r="AM8" s="343">
        <f t="shared" si="13"/>
        <v>1357356.44</v>
      </c>
      <c r="AN8" s="343">
        <v>1000</v>
      </c>
      <c r="AO8" s="197" t="s">
        <v>598</v>
      </c>
      <c r="AP8" s="186"/>
    </row>
    <row r="9" spans="1:44" s="198" customFormat="1" ht="63.75" customHeight="1">
      <c r="A9" s="492">
        <f t="shared" si="14"/>
        <v>4</v>
      </c>
      <c r="B9" s="193" t="s">
        <v>61</v>
      </c>
      <c r="C9" s="171" t="s">
        <v>62</v>
      </c>
      <c r="D9" s="202" t="s">
        <v>100</v>
      </c>
      <c r="E9" s="194">
        <v>1500000</v>
      </c>
      <c r="F9" s="195">
        <v>1500000</v>
      </c>
      <c r="G9" s="194">
        <v>1500000</v>
      </c>
      <c r="H9" s="194">
        <v>4036.71</v>
      </c>
      <c r="I9" s="194">
        <f t="shared" si="15"/>
        <v>1495963.29</v>
      </c>
      <c r="J9" s="196">
        <v>0</v>
      </c>
      <c r="K9" s="196">
        <v>0</v>
      </c>
      <c r="L9" s="196">
        <v>0</v>
      </c>
      <c r="M9" s="194">
        <f t="shared" si="16"/>
        <v>0</v>
      </c>
      <c r="N9" s="194">
        <v>0</v>
      </c>
      <c r="O9" s="194">
        <f t="shared" si="17"/>
        <v>0</v>
      </c>
      <c r="P9" s="194">
        <v>0</v>
      </c>
      <c r="Q9" s="194">
        <f t="shared" si="18"/>
        <v>4036.71</v>
      </c>
      <c r="R9" s="194">
        <f t="shared" si="19"/>
        <v>1495963.29</v>
      </c>
      <c r="S9" s="196">
        <v>0</v>
      </c>
      <c r="T9" s="196">
        <v>0</v>
      </c>
      <c r="U9" s="196">
        <v>0</v>
      </c>
      <c r="V9" s="194">
        <f t="shared" si="20"/>
        <v>0</v>
      </c>
      <c r="W9" s="194">
        <v>0</v>
      </c>
      <c r="X9" s="194">
        <v>0</v>
      </c>
      <c r="Y9" s="194">
        <f t="shared" si="21"/>
        <v>0</v>
      </c>
      <c r="Z9" s="194">
        <v>0</v>
      </c>
      <c r="AA9" s="194">
        <f t="shared" si="7"/>
        <v>4036.71</v>
      </c>
      <c r="AB9" s="194">
        <f t="shared" si="22"/>
        <v>1495963.29</v>
      </c>
      <c r="AC9" s="343">
        <v>100000</v>
      </c>
      <c r="AD9" s="343">
        <v>100000</v>
      </c>
      <c r="AE9" s="343">
        <v>0</v>
      </c>
      <c r="AF9" s="343">
        <v>0</v>
      </c>
      <c r="AG9" s="343">
        <v>0</v>
      </c>
      <c r="AH9" s="343">
        <f t="shared" si="9"/>
        <v>0</v>
      </c>
      <c r="AI9" s="343">
        <f t="shared" si="10"/>
        <v>4036.71</v>
      </c>
      <c r="AJ9" s="343">
        <v>0</v>
      </c>
      <c r="AK9" s="343">
        <f t="shared" si="11"/>
        <v>0</v>
      </c>
      <c r="AL9" s="343">
        <f t="shared" si="12"/>
        <v>4036.71</v>
      </c>
      <c r="AM9" s="343">
        <f t="shared" si="13"/>
        <v>1495963.29</v>
      </c>
      <c r="AN9" s="343">
        <v>1000</v>
      </c>
      <c r="AO9" s="197" t="s">
        <v>598</v>
      </c>
      <c r="AP9" s="186"/>
    </row>
    <row r="10" spans="1:44" s="198" customFormat="1" ht="70.5" customHeight="1">
      <c r="A10" s="492">
        <f t="shared" si="14"/>
        <v>5</v>
      </c>
      <c r="B10" s="193" t="s">
        <v>61</v>
      </c>
      <c r="C10" s="171" t="s">
        <v>63</v>
      </c>
      <c r="D10" s="202" t="s">
        <v>100</v>
      </c>
      <c r="E10" s="194">
        <v>1000000</v>
      </c>
      <c r="F10" s="194">
        <v>1000000</v>
      </c>
      <c r="G10" s="194">
        <v>1000000</v>
      </c>
      <c r="H10" s="194">
        <v>251418.93</v>
      </c>
      <c r="I10" s="194">
        <f t="shared" si="15"/>
        <v>748581.07000000007</v>
      </c>
      <c r="J10" s="196">
        <v>0</v>
      </c>
      <c r="K10" s="196">
        <v>0</v>
      </c>
      <c r="L10" s="196">
        <v>0</v>
      </c>
      <c r="M10" s="194">
        <f t="shared" si="16"/>
        <v>0</v>
      </c>
      <c r="N10" s="194">
        <v>145325.75</v>
      </c>
      <c r="O10" s="194">
        <f t="shared" si="17"/>
        <v>145325.75</v>
      </c>
      <c r="P10" s="194">
        <v>145325.75</v>
      </c>
      <c r="Q10" s="194">
        <f t="shared" si="18"/>
        <v>396744.68</v>
      </c>
      <c r="R10" s="194">
        <f t="shared" si="19"/>
        <v>603255.32000000007</v>
      </c>
      <c r="S10" s="194">
        <v>0</v>
      </c>
      <c r="T10" s="194">
        <v>0</v>
      </c>
      <c r="U10" s="194">
        <v>0</v>
      </c>
      <c r="V10" s="194">
        <f t="shared" si="20"/>
        <v>0</v>
      </c>
      <c r="W10" s="194">
        <v>0</v>
      </c>
      <c r="X10" s="194">
        <v>0</v>
      </c>
      <c r="Y10" s="194">
        <f t="shared" si="21"/>
        <v>0</v>
      </c>
      <c r="Z10" s="194">
        <v>39279.49</v>
      </c>
      <c r="AA10" s="194">
        <f t="shared" si="7"/>
        <v>436024.17</v>
      </c>
      <c r="AB10" s="194">
        <f t="shared" si="22"/>
        <v>563975.83000000007</v>
      </c>
      <c r="AC10" s="341">
        <v>20000</v>
      </c>
      <c r="AD10" s="343">
        <v>40000</v>
      </c>
      <c r="AE10" s="194">
        <v>47875.93</v>
      </c>
      <c r="AF10" s="343">
        <v>0</v>
      </c>
      <c r="AG10" s="343">
        <v>0</v>
      </c>
      <c r="AH10" s="343">
        <f t="shared" si="9"/>
        <v>47875.93</v>
      </c>
      <c r="AI10" s="343">
        <f t="shared" si="10"/>
        <v>483900.1</v>
      </c>
      <c r="AJ10" s="343">
        <v>0</v>
      </c>
      <c r="AK10" s="343">
        <f t="shared" si="11"/>
        <v>47875.93</v>
      </c>
      <c r="AL10" s="343">
        <f t="shared" si="12"/>
        <v>483900.1</v>
      </c>
      <c r="AM10" s="343">
        <f t="shared" si="13"/>
        <v>516099.9</v>
      </c>
      <c r="AN10" s="343">
        <v>20000</v>
      </c>
      <c r="AO10" s="197" t="s">
        <v>235</v>
      </c>
      <c r="AP10" s="186"/>
      <c r="AR10" s="186"/>
    </row>
    <row r="11" spans="1:44" s="198" customFormat="1" ht="81" customHeight="1">
      <c r="A11" s="492">
        <f t="shared" si="14"/>
        <v>6</v>
      </c>
      <c r="B11" s="193" t="s">
        <v>61</v>
      </c>
      <c r="C11" s="171" t="s">
        <v>64</v>
      </c>
      <c r="D11" s="202" t="s">
        <v>95</v>
      </c>
      <c r="E11" s="194">
        <v>536328</v>
      </c>
      <c r="F11" s="195">
        <v>536328</v>
      </c>
      <c r="G11" s="194">
        <v>536328</v>
      </c>
      <c r="H11" s="194">
        <v>508575.89</v>
      </c>
      <c r="I11" s="194">
        <f t="shared" si="15"/>
        <v>27752.109999999986</v>
      </c>
      <c r="J11" s="196">
        <v>0</v>
      </c>
      <c r="K11" s="196">
        <v>0</v>
      </c>
      <c r="L11" s="196">
        <v>0</v>
      </c>
      <c r="M11" s="194">
        <f t="shared" si="16"/>
        <v>0</v>
      </c>
      <c r="N11" s="194">
        <v>0</v>
      </c>
      <c r="O11" s="194">
        <f t="shared" si="17"/>
        <v>0</v>
      </c>
      <c r="P11" s="194">
        <v>0</v>
      </c>
      <c r="Q11" s="194">
        <f t="shared" si="18"/>
        <v>508575.89</v>
      </c>
      <c r="R11" s="194">
        <f t="shared" si="19"/>
        <v>27752.109999999986</v>
      </c>
      <c r="S11" s="196">
        <v>0</v>
      </c>
      <c r="T11" s="196">
        <v>0</v>
      </c>
      <c r="U11" s="196">
        <v>0</v>
      </c>
      <c r="V11" s="194">
        <f t="shared" si="20"/>
        <v>0</v>
      </c>
      <c r="W11" s="196">
        <v>0</v>
      </c>
      <c r="X11" s="196">
        <v>0</v>
      </c>
      <c r="Y11" s="194">
        <f t="shared" si="21"/>
        <v>0</v>
      </c>
      <c r="Z11" s="194">
        <v>0</v>
      </c>
      <c r="AA11" s="194">
        <f t="shared" si="7"/>
        <v>508575.89</v>
      </c>
      <c r="AB11" s="194">
        <f t="shared" si="22"/>
        <v>27752.109999999986</v>
      </c>
      <c r="AC11" s="341">
        <v>0</v>
      </c>
      <c r="AD11" s="343">
        <v>25000</v>
      </c>
      <c r="AE11" s="343">
        <v>0</v>
      </c>
      <c r="AF11" s="343">
        <v>0</v>
      </c>
      <c r="AG11" s="343">
        <v>0</v>
      </c>
      <c r="AH11" s="343">
        <f t="shared" si="9"/>
        <v>0</v>
      </c>
      <c r="AI11" s="343">
        <f t="shared" si="10"/>
        <v>508575.89</v>
      </c>
      <c r="AJ11" s="343">
        <v>0</v>
      </c>
      <c r="AK11" s="343">
        <f t="shared" si="11"/>
        <v>0</v>
      </c>
      <c r="AL11" s="343">
        <f t="shared" si="12"/>
        <v>508575.89</v>
      </c>
      <c r="AM11" s="343">
        <f t="shared" si="13"/>
        <v>27752.109999999986</v>
      </c>
      <c r="AN11" s="343">
        <v>27752.11</v>
      </c>
      <c r="AO11" s="197" t="s">
        <v>599</v>
      </c>
      <c r="AP11" s="186"/>
    </row>
    <row r="12" spans="1:44" s="198" customFormat="1" ht="27.75" customHeight="1">
      <c r="A12" s="188"/>
      <c r="B12" s="205"/>
      <c r="C12" s="170" t="s">
        <v>70</v>
      </c>
      <c r="D12" s="190"/>
      <c r="E12" s="191">
        <f t="shared" ref="E12:AN12" si="23">SUM(E6:E11)</f>
        <v>5138328</v>
      </c>
      <c r="F12" s="191">
        <f t="shared" si="23"/>
        <v>4836328</v>
      </c>
      <c r="G12" s="191">
        <f t="shared" si="23"/>
        <v>5138328</v>
      </c>
      <c r="H12" s="191">
        <f t="shared" si="23"/>
        <v>920170.5</v>
      </c>
      <c r="I12" s="191">
        <f t="shared" si="23"/>
        <v>4218157.5000000009</v>
      </c>
      <c r="J12" s="191">
        <f t="shared" si="23"/>
        <v>120000</v>
      </c>
      <c r="K12" s="191">
        <f t="shared" si="23"/>
        <v>0</v>
      </c>
      <c r="L12" s="191">
        <f t="shared" si="23"/>
        <v>0</v>
      </c>
      <c r="M12" s="191">
        <f t="shared" si="23"/>
        <v>120000</v>
      </c>
      <c r="N12" s="191">
        <f t="shared" si="23"/>
        <v>311830.34010000003</v>
      </c>
      <c r="O12" s="191">
        <f t="shared" si="23"/>
        <v>431830.34010000003</v>
      </c>
      <c r="P12" s="191">
        <f t="shared" si="23"/>
        <v>431830.34</v>
      </c>
      <c r="Q12" s="191">
        <f t="shared" si="23"/>
        <v>1352000.84</v>
      </c>
      <c r="R12" s="191">
        <f t="shared" si="23"/>
        <v>3786327.1599999997</v>
      </c>
      <c r="S12" s="191">
        <f t="shared" si="23"/>
        <v>0</v>
      </c>
      <c r="T12" s="191">
        <f t="shared" si="23"/>
        <v>0</v>
      </c>
      <c r="U12" s="191">
        <f t="shared" si="23"/>
        <v>0</v>
      </c>
      <c r="V12" s="191">
        <f t="shared" si="23"/>
        <v>0</v>
      </c>
      <c r="W12" s="191">
        <f t="shared" si="23"/>
        <v>0</v>
      </c>
      <c r="X12" s="191">
        <f t="shared" si="23"/>
        <v>0</v>
      </c>
      <c r="Y12" s="191">
        <f t="shared" si="23"/>
        <v>0</v>
      </c>
      <c r="Z12" s="191">
        <f t="shared" si="23"/>
        <v>39279.49</v>
      </c>
      <c r="AA12" s="191">
        <f t="shared" si="23"/>
        <v>1391280.33</v>
      </c>
      <c r="AB12" s="191">
        <f t="shared" si="23"/>
        <v>3747047.67</v>
      </c>
      <c r="AC12" s="191">
        <f t="shared" si="23"/>
        <v>220000</v>
      </c>
      <c r="AD12" s="191">
        <f t="shared" si="23"/>
        <v>327000</v>
      </c>
      <c r="AE12" s="191">
        <f t="shared" si="23"/>
        <v>47875.93</v>
      </c>
      <c r="AF12" s="191">
        <f t="shared" si="23"/>
        <v>0</v>
      </c>
      <c r="AG12" s="191">
        <f t="shared" si="23"/>
        <v>0</v>
      </c>
      <c r="AH12" s="191">
        <f t="shared" si="23"/>
        <v>47875.93</v>
      </c>
      <c r="AI12" s="191">
        <f t="shared" si="23"/>
        <v>1439156.2600000002</v>
      </c>
      <c r="AJ12" s="191">
        <f t="shared" si="23"/>
        <v>0</v>
      </c>
      <c r="AK12" s="191">
        <f t="shared" si="23"/>
        <v>47875.93</v>
      </c>
      <c r="AL12" s="191">
        <f t="shared" si="23"/>
        <v>1439156.2600000002</v>
      </c>
      <c r="AM12" s="191">
        <f t="shared" si="23"/>
        <v>3699171.7399999998</v>
      </c>
      <c r="AN12" s="191">
        <f t="shared" si="23"/>
        <v>51752.11</v>
      </c>
      <c r="AO12" s="197"/>
      <c r="AP12" s="186"/>
    </row>
    <row r="13" spans="1:44" s="1" customFormat="1">
      <c r="B13" s="42"/>
      <c r="C13" s="172"/>
      <c r="D13" s="108"/>
      <c r="E13" s="43"/>
      <c r="F13" s="92"/>
      <c r="G13" s="43"/>
      <c r="H13" s="44"/>
      <c r="I13" s="44"/>
      <c r="J13" s="44"/>
      <c r="K13" s="44"/>
      <c r="L13" s="44"/>
      <c r="M13" s="44"/>
      <c r="N13" s="44"/>
      <c r="O13" s="44"/>
      <c r="P13" s="44"/>
      <c r="Q13" s="44"/>
      <c r="R13" s="44"/>
      <c r="S13" s="174"/>
      <c r="T13" s="16"/>
      <c r="U13" s="16"/>
      <c r="V13" s="16"/>
      <c r="W13" s="16"/>
      <c r="Y13" s="16"/>
      <c r="Z13" s="16"/>
      <c r="AB13" s="16"/>
      <c r="AC13" s="207"/>
      <c r="AD13" s="44"/>
      <c r="AE13" s="44"/>
      <c r="AF13" s="44"/>
      <c r="AG13" s="44"/>
      <c r="AH13" s="44"/>
      <c r="AI13" s="44"/>
      <c r="AJ13" s="44"/>
      <c r="AK13" s="44"/>
      <c r="AL13" s="44"/>
      <c r="AM13" s="44"/>
      <c r="AN13" s="44"/>
      <c r="AO13" s="41"/>
      <c r="AP13" s="131"/>
    </row>
    <row r="14" spans="1:44" s="1" customFormat="1">
      <c r="B14" s="164"/>
      <c r="C14" s="173"/>
      <c r="D14" s="165"/>
      <c r="E14" s="138"/>
      <c r="F14" s="166"/>
      <c r="G14" s="138"/>
      <c r="H14" s="138"/>
      <c r="I14" s="138"/>
      <c r="J14" s="138"/>
      <c r="K14" s="138"/>
      <c r="L14" s="138"/>
      <c r="M14" s="138"/>
      <c r="N14" s="138"/>
      <c r="O14" s="138"/>
      <c r="P14" s="138"/>
      <c r="Q14" s="138"/>
      <c r="R14" s="138"/>
      <c r="S14" s="174"/>
      <c r="T14" s="16"/>
      <c r="U14" s="16"/>
      <c r="V14" s="16"/>
      <c r="W14" s="16"/>
      <c r="Y14" s="16"/>
      <c r="Z14" s="16"/>
      <c r="AB14" s="16"/>
      <c r="AC14" s="208"/>
      <c r="AD14" s="138"/>
      <c r="AE14" s="138"/>
      <c r="AF14" s="138"/>
      <c r="AG14" s="138"/>
      <c r="AH14" s="138"/>
      <c r="AI14" s="138"/>
      <c r="AJ14" s="138"/>
      <c r="AK14" s="138"/>
      <c r="AL14" s="138"/>
      <c r="AM14" s="138"/>
      <c r="AN14" s="138"/>
      <c r="AO14" s="138"/>
      <c r="AP14" s="131"/>
    </row>
  </sheetData>
  <autoFilter ref="A4:AO13"/>
  <mergeCells count="1">
    <mergeCell ref="A2:AO2"/>
  </mergeCells>
  <printOptions horizontalCentered="1"/>
  <pageMargins left="0.51181102362204722" right="0.51181102362204722" top="0.78740157480314965" bottom="0.55118110236220474" header="0.31496062992125984" footer="0.31496062992125984"/>
  <pageSetup paperSize="9" scale="75"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2241"/>
  <sheetViews>
    <sheetView topLeftCell="A136" workbookViewId="0">
      <selection activeCell="AE32" sqref="AE32"/>
    </sheetView>
  </sheetViews>
  <sheetFormatPr defaultRowHeight="15"/>
  <cols>
    <col min="1" max="1" width="6.28515625" style="12" customWidth="1"/>
    <col min="2" max="2" width="7" style="12" customWidth="1"/>
    <col min="3" max="3" width="23.7109375" style="115" customWidth="1"/>
    <col min="4" max="4" width="18" style="11" customWidth="1"/>
    <col min="5" max="5" width="16.28515625" style="320" customWidth="1"/>
    <col min="6" max="6" width="17" style="115" customWidth="1"/>
    <col min="7" max="7" width="20.28515625" style="15" customWidth="1"/>
    <col min="8" max="8" width="22.28515625" style="15" hidden="1" customWidth="1"/>
    <col min="9" max="9" width="17.42578125" style="15" hidden="1" customWidth="1"/>
    <col min="10" max="10" width="20.28515625" style="15" hidden="1" customWidth="1"/>
    <col min="11" max="11" width="27.140625" style="15" hidden="1" customWidth="1"/>
    <col min="12" max="12" width="24.7109375" style="15" hidden="1" customWidth="1"/>
    <col min="13" max="13" width="29.5703125" style="15" hidden="1" customWidth="1"/>
    <col min="14" max="14" width="34.85546875" style="15" hidden="1" customWidth="1"/>
    <col min="15" max="15" width="20" style="15" hidden="1" customWidth="1"/>
    <col min="16" max="16" width="19.85546875" style="15" hidden="1" customWidth="1"/>
    <col min="17" max="17" width="21.5703125" style="15" hidden="1" customWidth="1"/>
    <col min="18" max="18" width="17.42578125" style="15" hidden="1" customWidth="1"/>
    <col min="19" max="19" width="20.28515625" style="15" hidden="1" customWidth="1"/>
    <col min="20" max="20" width="27.140625" style="15" hidden="1" customWidth="1"/>
    <col min="21" max="21" width="24.7109375" style="15" hidden="1" customWidth="1"/>
    <col min="22" max="22" width="29.5703125" style="15" hidden="1" customWidth="1"/>
    <col min="23" max="23" width="41.5703125" style="15" hidden="1" customWidth="1"/>
    <col min="24" max="24" width="41.7109375" style="15" hidden="1" customWidth="1"/>
    <col min="25" max="25" width="20" style="15" hidden="1" customWidth="1"/>
    <col min="26" max="26" width="19.7109375" style="15" hidden="1" customWidth="1"/>
    <col min="27" max="28" width="17.7109375" style="15" customWidth="1"/>
    <col min="29" max="29" width="14.140625" style="15" hidden="1" customWidth="1"/>
    <col min="30" max="30" width="17.85546875" style="94" hidden="1" customWidth="1"/>
    <col min="31" max="31" width="17.85546875" style="94" customWidth="1"/>
    <col min="32" max="32" width="27.28515625" style="238" customWidth="1"/>
    <col min="33" max="33" width="6.42578125" style="149" hidden="1" customWidth="1"/>
    <col min="34" max="34" width="9.140625" style="115" hidden="1" customWidth="1"/>
    <col min="35" max="35" width="10.5703125" style="149" hidden="1" customWidth="1"/>
    <col min="36" max="36" width="0" style="115" hidden="1" customWidth="1"/>
    <col min="37" max="37" width="10" style="115" hidden="1" customWidth="1"/>
    <col min="38" max="16384" width="9.140625" style="115"/>
  </cols>
  <sheetData>
    <row r="2" spans="1:35">
      <c r="A2" s="528" t="s">
        <v>658</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row>
    <row r="3" spans="1:35" ht="21" customHeight="1">
      <c r="A3" s="528"/>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row>
    <row r="4" spans="1:35" s="174" customFormat="1" ht="45">
      <c r="A4" s="239" t="s">
        <v>0</v>
      </c>
      <c r="B4" s="240" t="s">
        <v>147</v>
      </c>
      <c r="C4" s="241" t="s">
        <v>1</v>
      </c>
      <c r="D4" s="241" t="s">
        <v>50</v>
      </c>
      <c r="E4" s="241" t="s">
        <v>145</v>
      </c>
      <c r="F4" s="242" t="s">
        <v>51</v>
      </c>
      <c r="G4" s="242" t="s">
        <v>371</v>
      </c>
      <c r="H4" s="242" t="s">
        <v>138</v>
      </c>
      <c r="I4" s="242" t="s">
        <v>139</v>
      </c>
      <c r="J4" s="242" t="s">
        <v>180</v>
      </c>
      <c r="K4" s="242" t="s">
        <v>158</v>
      </c>
      <c r="L4" s="242" t="s">
        <v>159</v>
      </c>
      <c r="M4" s="242" t="s">
        <v>160</v>
      </c>
      <c r="N4" s="242" t="s">
        <v>242</v>
      </c>
      <c r="O4" s="242" t="s">
        <v>172</v>
      </c>
      <c r="P4" s="242" t="s">
        <v>215</v>
      </c>
      <c r="Q4" s="242" t="s">
        <v>244</v>
      </c>
      <c r="R4" s="242" t="s">
        <v>216</v>
      </c>
      <c r="S4" s="242" t="s">
        <v>291</v>
      </c>
      <c r="T4" s="242" t="s">
        <v>158</v>
      </c>
      <c r="U4" s="242" t="s">
        <v>159</v>
      </c>
      <c r="V4" s="242" t="s">
        <v>160</v>
      </c>
      <c r="W4" s="242" t="s">
        <v>300</v>
      </c>
      <c r="X4" s="242" t="s">
        <v>361</v>
      </c>
      <c r="Y4" s="242" t="s">
        <v>290</v>
      </c>
      <c r="Z4" s="242" t="s">
        <v>499</v>
      </c>
      <c r="AA4" s="242" t="s">
        <v>591</v>
      </c>
      <c r="AB4" s="242" t="s">
        <v>592</v>
      </c>
      <c r="AC4" s="242" t="s">
        <v>217</v>
      </c>
      <c r="AD4" s="242" t="s">
        <v>418</v>
      </c>
      <c r="AE4" s="242" t="s">
        <v>585</v>
      </c>
      <c r="AF4" s="242" t="s">
        <v>3</v>
      </c>
      <c r="AG4" s="181"/>
      <c r="AI4" s="400" t="s">
        <v>604</v>
      </c>
    </row>
    <row r="5" spans="1:35" s="187" customFormat="1" ht="20.25" customHeight="1">
      <c r="A5" s="182" t="s">
        <v>161</v>
      </c>
      <c r="B5" s="169" t="s">
        <v>162</v>
      </c>
      <c r="C5" s="169" t="s">
        <v>163</v>
      </c>
      <c r="D5" s="169" t="s">
        <v>164</v>
      </c>
      <c r="E5" s="183" t="s">
        <v>165</v>
      </c>
      <c r="F5" s="183" t="s">
        <v>166</v>
      </c>
      <c r="G5" s="184" t="s">
        <v>167</v>
      </c>
      <c r="H5" s="183" t="s">
        <v>168</v>
      </c>
      <c r="I5" s="183" t="s">
        <v>173</v>
      </c>
      <c r="J5" s="183">
        <v>10</v>
      </c>
      <c r="K5" s="183">
        <v>11</v>
      </c>
      <c r="L5" s="183">
        <v>12</v>
      </c>
      <c r="M5" s="183" t="s">
        <v>170</v>
      </c>
      <c r="N5" s="183" t="s">
        <v>171</v>
      </c>
      <c r="O5" s="183" t="s">
        <v>175</v>
      </c>
      <c r="P5" s="183" t="s">
        <v>175</v>
      </c>
      <c r="Q5" s="183" t="s">
        <v>168</v>
      </c>
      <c r="R5" s="183" t="s">
        <v>320</v>
      </c>
      <c r="S5" s="210">
        <v>10</v>
      </c>
      <c r="T5" s="210">
        <v>11</v>
      </c>
      <c r="U5" s="210">
        <v>12</v>
      </c>
      <c r="V5" s="183" t="s">
        <v>296</v>
      </c>
      <c r="W5" s="183" t="s">
        <v>171</v>
      </c>
      <c r="X5" s="183"/>
      <c r="Y5" s="183" t="s">
        <v>293</v>
      </c>
      <c r="Z5" s="183"/>
      <c r="AA5" s="183" t="s">
        <v>168</v>
      </c>
      <c r="AB5" s="183" t="s">
        <v>320</v>
      </c>
      <c r="AC5" s="212" t="s">
        <v>294</v>
      </c>
      <c r="AD5" s="212" t="s">
        <v>176</v>
      </c>
      <c r="AE5" s="212" t="s">
        <v>176</v>
      </c>
      <c r="AF5" s="213" t="s">
        <v>177</v>
      </c>
      <c r="AG5" s="186"/>
      <c r="AI5" s="186"/>
    </row>
    <row r="6" spans="1:35" s="267" customFormat="1" ht="63" customHeight="1">
      <c r="A6" s="259">
        <v>1</v>
      </c>
      <c r="B6" s="260" t="s">
        <v>57</v>
      </c>
      <c r="C6" s="171" t="s">
        <v>48</v>
      </c>
      <c r="D6" s="261" t="s">
        <v>49</v>
      </c>
      <c r="E6" s="261" t="s">
        <v>99</v>
      </c>
      <c r="F6" s="262">
        <v>674982</v>
      </c>
      <c r="G6" s="262">
        <v>674982</v>
      </c>
      <c r="H6" s="262">
        <v>594069.62</v>
      </c>
      <c r="I6" s="262">
        <f>F6-H6</f>
        <v>80912.38</v>
      </c>
      <c r="J6" s="263">
        <v>0</v>
      </c>
      <c r="K6" s="263">
        <v>0</v>
      </c>
      <c r="L6" s="263">
        <v>0</v>
      </c>
      <c r="M6" s="263">
        <f>SUM(J6:L6)</f>
        <v>0</v>
      </c>
      <c r="N6" s="263">
        <v>0</v>
      </c>
      <c r="O6" s="264">
        <f>M6+N6</f>
        <v>0</v>
      </c>
      <c r="P6" s="264">
        <v>0</v>
      </c>
      <c r="Q6" s="264">
        <f>H6+P6</f>
        <v>594069.62</v>
      </c>
      <c r="R6" s="265">
        <f>F6-Q6</f>
        <v>80912.38</v>
      </c>
      <c r="S6" s="263">
        <v>0</v>
      </c>
      <c r="T6" s="263">
        <v>0</v>
      </c>
      <c r="U6" s="263">
        <v>0</v>
      </c>
      <c r="V6" s="263">
        <f>SUM(S6:U6)</f>
        <v>0</v>
      </c>
      <c r="W6" s="263">
        <v>0</v>
      </c>
      <c r="X6" s="263">
        <v>0</v>
      </c>
      <c r="Y6" s="264">
        <f>V6+W6</f>
        <v>0</v>
      </c>
      <c r="Z6" s="264">
        <v>0</v>
      </c>
      <c r="AA6" s="264">
        <f>Q6+S6+X6+Z6</f>
        <v>594069.62</v>
      </c>
      <c r="AB6" s="265">
        <f t="shared" ref="AB6:AB60" si="0">F6-AA6</f>
        <v>80912.38</v>
      </c>
      <c r="AC6" s="265">
        <v>40000</v>
      </c>
      <c r="AD6" s="265">
        <v>80912.38</v>
      </c>
      <c r="AE6" s="265">
        <v>42000</v>
      </c>
      <c r="AF6" s="258" t="s">
        <v>126</v>
      </c>
      <c r="AG6" s="266"/>
      <c r="AI6" s="266"/>
    </row>
    <row r="7" spans="1:35" s="267" customFormat="1" ht="81" customHeight="1">
      <c r="A7" s="259">
        <v>2</v>
      </c>
      <c r="B7" s="260" t="s">
        <v>57</v>
      </c>
      <c r="C7" s="171" t="s">
        <v>66</v>
      </c>
      <c r="D7" s="261" t="s">
        <v>67</v>
      </c>
      <c r="E7" s="268" t="s">
        <v>99</v>
      </c>
      <c r="F7" s="269">
        <v>968452</v>
      </c>
      <c r="G7" s="262">
        <v>146064.71</v>
      </c>
      <c r="H7" s="262">
        <v>110517.1</v>
      </c>
      <c r="I7" s="262">
        <f>F7-H7</f>
        <v>857934.9</v>
      </c>
      <c r="J7" s="263">
        <v>0</v>
      </c>
      <c r="K7" s="263">
        <v>0</v>
      </c>
      <c r="L7" s="263">
        <v>0</v>
      </c>
      <c r="M7" s="263">
        <f>SUM(J7:L7)</f>
        <v>0</v>
      </c>
      <c r="N7" s="263">
        <v>0</v>
      </c>
      <c r="O7" s="264">
        <f>M7+N7</f>
        <v>0</v>
      </c>
      <c r="P7" s="264">
        <v>0</v>
      </c>
      <c r="Q7" s="264">
        <f>H7+P7</f>
        <v>110517.1</v>
      </c>
      <c r="R7" s="265">
        <f>F7-Q7</f>
        <v>857934.9</v>
      </c>
      <c r="S7" s="263">
        <v>0</v>
      </c>
      <c r="T7" s="263">
        <v>0</v>
      </c>
      <c r="U7" s="263">
        <v>0</v>
      </c>
      <c r="V7" s="263">
        <f>SUM(S7:U7)</f>
        <v>0</v>
      </c>
      <c r="W7" s="263">
        <v>0</v>
      </c>
      <c r="X7" s="263">
        <v>0</v>
      </c>
      <c r="Y7" s="264">
        <f>V7+W7</f>
        <v>0</v>
      </c>
      <c r="Z7" s="264">
        <v>0</v>
      </c>
      <c r="AA7" s="264">
        <f>Q7+S7+X7+Z7</f>
        <v>110517.1</v>
      </c>
      <c r="AB7" s="265">
        <f t="shared" si="0"/>
        <v>857934.9</v>
      </c>
      <c r="AC7" s="265">
        <v>0</v>
      </c>
      <c r="AD7" s="265">
        <v>150000</v>
      </c>
      <c r="AE7" s="265">
        <v>1000</v>
      </c>
      <c r="AF7" s="258" t="s">
        <v>126</v>
      </c>
      <c r="AG7" s="266"/>
      <c r="AI7" s="266"/>
    </row>
    <row r="8" spans="1:35" s="200" customFormat="1" ht="48" customHeight="1">
      <c r="A8" s="188">
        <v>3</v>
      </c>
      <c r="B8" s="189" t="s">
        <v>57</v>
      </c>
      <c r="C8" s="170" t="s">
        <v>44</v>
      </c>
      <c r="D8" s="190" t="s">
        <v>421</v>
      </c>
      <c r="E8" s="321" t="s">
        <v>101</v>
      </c>
      <c r="F8" s="191">
        <v>700000</v>
      </c>
      <c r="G8" s="191">
        <v>603729.32999999996</v>
      </c>
      <c r="H8" s="191">
        <v>700000</v>
      </c>
      <c r="I8" s="191">
        <v>0</v>
      </c>
      <c r="J8" s="191">
        <v>584545.28000000003</v>
      </c>
      <c r="K8" s="191">
        <v>0</v>
      </c>
      <c r="L8" s="191">
        <v>0</v>
      </c>
      <c r="M8" s="191">
        <v>0</v>
      </c>
      <c r="N8" s="191">
        <v>0</v>
      </c>
      <c r="O8" s="191">
        <v>20750.87</v>
      </c>
      <c r="P8" s="191">
        <v>20750.87</v>
      </c>
      <c r="Q8" s="191">
        <v>187660.84999999998</v>
      </c>
      <c r="R8" s="191">
        <v>188115.57</v>
      </c>
      <c r="S8" s="204">
        <v>511884.43</v>
      </c>
      <c r="T8" s="204">
        <v>6252.85</v>
      </c>
      <c r="U8" s="204">
        <v>102907.32999999999</v>
      </c>
      <c r="V8" s="191">
        <v>0</v>
      </c>
      <c r="W8" s="191">
        <v>109160.18</v>
      </c>
      <c r="X8" s="191">
        <v>245000</v>
      </c>
      <c r="Y8" s="191">
        <v>305444.26</v>
      </c>
      <c r="Z8" s="191">
        <v>7024.23</v>
      </c>
      <c r="AA8" s="191">
        <v>595114.6</v>
      </c>
      <c r="AB8" s="191">
        <f t="shared" si="0"/>
        <v>104885.40000000002</v>
      </c>
      <c r="AC8" s="191">
        <v>200187.31999999995</v>
      </c>
      <c r="AD8" s="191">
        <f>SUM(AD9:AD10)</f>
        <v>40000</v>
      </c>
      <c r="AE8" s="191">
        <v>104885.4</v>
      </c>
      <c r="AF8" s="493" t="s">
        <v>24</v>
      </c>
      <c r="AG8" s="199"/>
      <c r="AI8" s="199"/>
    </row>
    <row r="9" spans="1:35" s="224" customFormat="1" ht="63" customHeight="1">
      <c r="A9" s="22">
        <v>3.1</v>
      </c>
      <c r="B9" s="192" t="s">
        <v>57</v>
      </c>
      <c r="C9" s="171" t="s">
        <v>395</v>
      </c>
      <c r="D9" s="202" t="s">
        <v>421</v>
      </c>
      <c r="E9" s="24" t="s">
        <v>109</v>
      </c>
      <c r="F9" s="26">
        <v>14807.46</v>
      </c>
      <c r="G9" s="25">
        <v>14807.46</v>
      </c>
      <c r="H9" s="27">
        <v>20000</v>
      </c>
      <c r="I9" s="27">
        <v>0</v>
      </c>
      <c r="J9" s="27">
        <v>20000</v>
      </c>
      <c r="K9" s="27">
        <v>0</v>
      </c>
      <c r="L9" s="27">
        <v>0</v>
      </c>
      <c r="M9" s="27">
        <v>0</v>
      </c>
      <c r="N9" s="27">
        <v>0</v>
      </c>
      <c r="O9" s="27">
        <v>0</v>
      </c>
      <c r="P9" s="27">
        <v>0</v>
      </c>
      <c r="Q9" s="27">
        <v>0</v>
      </c>
      <c r="R9" s="27">
        <v>0</v>
      </c>
      <c r="S9" s="27">
        <v>20000</v>
      </c>
      <c r="T9" s="27">
        <v>0</v>
      </c>
      <c r="U9" s="27">
        <v>0</v>
      </c>
      <c r="V9" s="27">
        <v>0</v>
      </c>
      <c r="W9" s="27">
        <v>0</v>
      </c>
      <c r="X9" s="27">
        <v>20000</v>
      </c>
      <c r="Y9" s="27">
        <v>0</v>
      </c>
      <c r="Z9" s="27">
        <v>0</v>
      </c>
      <c r="AA9" s="27">
        <v>11081.43</v>
      </c>
      <c r="AB9" s="194">
        <f t="shared" si="0"/>
        <v>3726.0299999999988</v>
      </c>
      <c r="AC9" s="112">
        <v>20000</v>
      </c>
      <c r="AD9" s="113">
        <v>20000</v>
      </c>
      <c r="AE9" s="113">
        <f>AB9</f>
        <v>3726.0299999999988</v>
      </c>
      <c r="AF9" s="258" t="s">
        <v>200</v>
      </c>
      <c r="AG9" s="225"/>
      <c r="AI9" s="225"/>
    </row>
    <row r="10" spans="1:35" s="224" customFormat="1" ht="63" customHeight="1">
      <c r="A10" s="22">
        <v>3.2</v>
      </c>
      <c r="B10" s="192" t="s">
        <v>57</v>
      </c>
      <c r="C10" s="171" t="s">
        <v>396</v>
      </c>
      <c r="D10" s="202" t="s">
        <v>421</v>
      </c>
      <c r="E10" s="24" t="s">
        <v>104</v>
      </c>
      <c r="F10" s="26">
        <v>18229.28</v>
      </c>
      <c r="G10" s="25">
        <v>18229.28</v>
      </c>
      <c r="H10" s="27">
        <v>20000</v>
      </c>
      <c r="I10" s="27">
        <v>0</v>
      </c>
      <c r="J10" s="27">
        <v>20000</v>
      </c>
      <c r="K10" s="27">
        <v>0</v>
      </c>
      <c r="L10" s="27">
        <v>0</v>
      </c>
      <c r="M10" s="27">
        <v>0</v>
      </c>
      <c r="N10" s="27">
        <v>0</v>
      </c>
      <c r="O10" s="27">
        <v>0</v>
      </c>
      <c r="P10" s="27">
        <v>0</v>
      </c>
      <c r="Q10" s="27">
        <v>0</v>
      </c>
      <c r="R10" s="27">
        <v>0</v>
      </c>
      <c r="S10" s="27">
        <v>20000</v>
      </c>
      <c r="T10" s="27">
        <v>0</v>
      </c>
      <c r="U10" s="27">
        <v>0</v>
      </c>
      <c r="V10" s="27">
        <v>0</v>
      </c>
      <c r="W10" s="27">
        <v>0</v>
      </c>
      <c r="X10" s="27">
        <v>20000</v>
      </c>
      <c r="Y10" s="27">
        <v>0</v>
      </c>
      <c r="Z10" s="27">
        <v>0</v>
      </c>
      <c r="AA10" s="27">
        <v>14894.35</v>
      </c>
      <c r="AB10" s="194">
        <f t="shared" si="0"/>
        <v>3334.9299999999985</v>
      </c>
      <c r="AC10" s="112">
        <v>20000</v>
      </c>
      <c r="AD10" s="113">
        <v>20000</v>
      </c>
      <c r="AE10" s="113">
        <f>AB10</f>
        <v>3334.9299999999985</v>
      </c>
      <c r="AF10" s="258" t="s">
        <v>200</v>
      </c>
      <c r="AG10" s="225"/>
      <c r="AI10" s="225"/>
    </row>
    <row r="11" spans="1:35" s="224" customFormat="1" ht="63" customHeight="1">
      <c r="A11" s="22">
        <v>3.3</v>
      </c>
      <c r="B11" s="192" t="s">
        <v>57</v>
      </c>
      <c r="C11" s="171" t="s">
        <v>767</v>
      </c>
      <c r="D11" s="202" t="s">
        <v>421</v>
      </c>
      <c r="E11" s="24" t="s">
        <v>108</v>
      </c>
      <c r="F11" s="26">
        <v>50000</v>
      </c>
      <c r="G11" s="25">
        <v>0</v>
      </c>
      <c r="H11" s="27"/>
      <c r="I11" s="27"/>
      <c r="J11" s="27"/>
      <c r="K11" s="27"/>
      <c r="L11" s="27"/>
      <c r="M11" s="27"/>
      <c r="N11" s="27"/>
      <c r="O11" s="27"/>
      <c r="P11" s="27"/>
      <c r="Q11" s="27"/>
      <c r="R11" s="27"/>
      <c r="S11" s="27"/>
      <c r="T11" s="27"/>
      <c r="U11" s="27"/>
      <c r="V11" s="27"/>
      <c r="W11" s="27"/>
      <c r="X11" s="27"/>
      <c r="Y11" s="27"/>
      <c r="Z11" s="27"/>
      <c r="AA11" s="27">
        <v>0</v>
      </c>
      <c r="AB11" s="194">
        <f>F11-AA11</f>
        <v>50000</v>
      </c>
      <c r="AC11" s="112"/>
      <c r="AD11" s="113"/>
      <c r="AE11" s="113">
        <v>50000</v>
      </c>
      <c r="AF11" s="258" t="s">
        <v>368</v>
      </c>
      <c r="AG11" s="225"/>
      <c r="AI11" s="225"/>
    </row>
    <row r="12" spans="1:35" s="224" customFormat="1" ht="63" customHeight="1">
      <c r="A12" s="22">
        <v>3.4</v>
      </c>
      <c r="B12" s="192" t="s">
        <v>57</v>
      </c>
      <c r="C12" s="171" t="s">
        <v>544</v>
      </c>
      <c r="D12" s="202" t="s">
        <v>421</v>
      </c>
      <c r="E12" s="24" t="s">
        <v>101</v>
      </c>
      <c r="F12" s="26">
        <v>47824.44</v>
      </c>
      <c r="G12" s="25">
        <v>0</v>
      </c>
      <c r="H12" s="27">
        <v>35000</v>
      </c>
      <c r="I12" s="27">
        <v>0</v>
      </c>
      <c r="J12" s="27">
        <v>35000</v>
      </c>
      <c r="K12" s="27">
        <v>0</v>
      </c>
      <c r="L12" s="27">
        <v>0</v>
      </c>
      <c r="M12" s="27">
        <v>0</v>
      </c>
      <c r="N12" s="27">
        <v>0</v>
      </c>
      <c r="O12" s="27">
        <v>0</v>
      </c>
      <c r="P12" s="27">
        <v>0</v>
      </c>
      <c r="Q12" s="27">
        <v>0</v>
      </c>
      <c r="R12" s="27">
        <v>0</v>
      </c>
      <c r="S12" s="27">
        <v>35000</v>
      </c>
      <c r="T12" s="27">
        <v>0</v>
      </c>
      <c r="U12" s="27">
        <v>0</v>
      </c>
      <c r="V12" s="27">
        <v>0</v>
      </c>
      <c r="W12" s="27">
        <v>0</v>
      </c>
      <c r="X12" s="27">
        <v>20000</v>
      </c>
      <c r="Y12" s="27">
        <v>0</v>
      </c>
      <c r="Z12" s="27">
        <v>0</v>
      </c>
      <c r="AA12" s="27">
        <v>0</v>
      </c>
      <c r="AB12" s="194">
        <f t="shared" si="0"/>
        <v>47824.44</v>
      </c>
      <c r="AC12" s="112">
        <v>35000</v>
      </c>
      <c r="AD12" s="113">
        <v>35000</v>
      </c>
      <c r="AE12" s="113">
        <f>AB12</f>
        <v>47824.44</v>
      </c>
      <c r="AF12" s="197" t="s">
        <v>246</v>
      </c>
      <c r="AG12" s="225"/>
      <c r="AI12" s="225"/>
    </row>
    <row r="13" spans="1:35" s="200" customFormat="1" ht="88.5" customHeight="1">
      <c r="A13" s="188">
        <v>4</v>
      </c>
      <c r="B13" s="189" t="s">
        <v>57</v>
      </c>
      <c r="C13" s="170" t="s">
        <v>45</v>
      </c>
      <c r="D13" s="190" t="s">
        <v>422</v>
      </c>
      <c r="E13" s="324" t="s">
        <v>101</v>
      </c>
      <c r="F13" s="203">
        <v>1000000</v>
      </c>
      <c r="G13" s="203">
        <v>591582.53</v>
      </c>
      <c r="H13" s="203">
        <v>1000000</v>
      </c>
      <c r="I13" s="191">
        <v>0</v>
      </c>
      <c r="J13" s="203">
        <v>1000000</v>
      </c>
      <c r="K13" s="203">
        <v>0</v>
      </c>
      <c r="L13" s="203">
        <v>0</v>
      </c>
      <c r="M13" s="203">
        <v>0</v>
      </c>
      <c r="N13" s="203">
        <v>0</v>
      </c>
      <c r="O13" s="191">
        <v>0</v>
      </c>
      <c r="P13" s="203">
        <v>0</v>
      </c>
      <c r="Q13" s="191">
        <v>33025.9</v>
      </c>
      <c r="R13" s="191">
        <v>33935.339999999997</v>
      </c>
      <c r="S13" s="204">
        <v>966064.66</v>
      </c>
      <c r="T13" s="204">
        <v>70215.25</v>
      </c>
      <c r="U13" s="204">
        <v>10225.209999999999</v>
      </c>
      <c r="V13" s="191">
        <v>0</v>
      </c>
      <c r="W13" s="191">
        <v>80440.459999999992</v>
      </c>
      <c r="X13" s="191">
        <v>150000</v>
      </c>
      <c r="Y13" s="191">
        <v>107729.91999999998</v>
      </c>
      <c r="Z13" s="191">
        <v>232596.58</v>
      </c>
      <c r="AA13" s="191">
        <v>448238.51</v>
      </c>
      <c r="AB13" s="191">
        <f t="shared" si="0"/>
        <v>551761.49</v>
      </c>
      <c r="AC13" s="203">
        <v>788119.49</v>
      </c>
      <c r="AD13" s="203">
        <f>SUM(AD14:AD19)</f>
        <v>538039.02</v>
      </c>
      <c r="AE13" s="203">
        <v>551761.49</v>
      </c>
      <c r="AF13" s="493" t="s">
        <v>24</v>
      </c>
      <c r="AG13" s="199"/>
      <c r="AI13" s="199"/>
    </row>
    <row r="14" spans="1:35" s="198" customFormat="1" ht="53.25" customHeight="1">
      <c r="A14" s="201">
        <v>4.0999999999999996</v>
      </c>
      <c r="B14" s="192" t="s">
        <v>57</v>
      </c>
      <c r="C14" s="171" t="s">
        <v>461</v>
      </c>
      <c r="D14" s="202" t="s">
        <v>422</v>
      </c>
      <c r="E14" s="322" t="s">
        <v>100</v>
      </c>
      <c r="F14" s="195">
        <v>40920.01</v>
      </c>
      <c r="G14" s="194">
        <v>40920.01</v>
      </c>
      <c r="H14" s="194">
        <v>72951.740000000005</v>
      </c>
      <c r="I14" s="194">
        <v>0</v>
      </c>
      <c r="J14" s="196">
        <v>72951.740000000005</v>
      </c>
      <c r="K14" s="196">
        <v>0</v>
      </c>
      <c r="L14" s="196">
        <v>0</v>
      </c>
      <c r="M14" s="194">
        <v>0</v>
      </c>
      <c r="N14" s="194">
        <v>0</v>
      </c>
      <c r="O14" s="194">
        <v>0</v>
      </c>
      <c r="P14" s="194">
        <v>0</v>
      </c>
      <c r="Q14" s="194">
        <v>0</v>
      </c>
      <c r="R14" s="194">
        <v>0</v>
      </c>
      <c r="S14" s="196">
        <v>72951.740000000005</v>
      </c>
      <c r="T14" s="196">
        <v>61661.279999999999</v>
      </c>
      <c r="U14" s="196">
        <v>10225.209999999999</v>
      </c>
      <c r="V14" s="194">
        <v>0</v>
      </c>
      <c r="W14" s="194">
        <v>71886.489999999991</v>
      </c>
      <c r="X14" s="194">
        <v>0</v>
      </c>
      <c r="Y14" s="194">
        <v>10225.209999999999</v>
      </c>
      <c r="Z14" s="194">
        <v>0</v>
      </c>
      <c r="AA14" s="194">
        <v>0</v>
      </c>
      <c r="AB14" s="194">
        <f t="shared" si="0"/>
        <v>40920.01</v>
      </c>
      <c r="AC14" s="194">
        <v>1065.2500000000146</v>
      </c>
      <c r="AD14" s="196">
        <v>1065.25</v>
      </c>
      <c r="AE14" s="196">
        <v>40920.01</v>
      </c>
      <c r="AF14" s="197" t="s">
        <v>126</v>
      </c>
      <c r="AG14" s="186"/>
      <c r="AI14" s="186"/>
    </row>
    <row r="15" spans="1:35" s="198" customFormat="1" ht="53.25" customHeight="1">
      <c r="A15" s="201">
        <f>A14+0.1</f>
        <v>4.1999999999999993</v>
      </c>
      <c r="B15" s="192" t="s">
        <v>57</v>
      </c>
      <c r="C15" s="171" t="s">
        <v>576</v>
      </c>
      <c r="D15" s="202" t="s">
        <v>422</v>
      </c>
      <c r="E15" s="322" t="s">
        <v>101</v>
      </c>
      <c r="F15" s="195">
        <v>140000</v>
      </c>
      <c r="G15" s="194">
        <v>0</v>
      </c>
      <c r="H15" s="194">
        <v>72951.740000000005</v>
      </c>
      <c r="I15" s="194">
        <v>0</v>
      </c>
      <c r="J15" s="196">
        <v>72951.740000000005</v>
      </c>
      <c r="K15" s="196">
        <v>0</v>
      </c>
      <c r="L15" s="196">
        <v>0</v>
      </c>
      <c r="M15" s="194">
        <v>0</v>
      </c>
      <c r="N15" s="194">
        <v>0</v>
      </c>
      <c r="O15" s="194">
        <v>0</v>
      </c>
      <c r="P15" s="194">
        <v>0</v>
      </c>
      <c r="Q15" s="194">
        <v>0</v>
      </c>
      <c r="R15" s="194">
        <v>0</v>
      </c>
      <c r="S15" s="196">
        <v>72951.740000000005</v>
      </c>
      <c r="T15" s="196">
        <v>61661.279999999999</v>
      </c>
      <c r="U15" s="196">
        <v>10225.209999999999</v>
      </c>
      <c r="V15" s="194">
        <v>0</v>
      </c>
      <c r="W15" s="194">
        <v>71886.489999999991</v>
      </c>
      <c r="X15" s="194">
        <v>0</v>
      </c>
      <c r="Y15" s="194">
        <v>10225.209999999999</v>
      </c>
      <c r="Z15" s="194">
        <v>0</v>
      </c>
      <c r="AA15" s="194">
        <v>0</v>
      </c>
      <c r="AB15" s="194">
        <f t="shared" si="0"/>
        <v>140000</v>
      </c>
      <c r="AC15" s="194">
        <v>1065.2500000000146</v>
      </c>
      <c r="AD15" s="196">
        <v>1065.25</v>
      </c>
      <c r="AE15" s="196">
        <v>140000</v>
      </c>
      <c r="AF15" s="197" t="s">
        <v>707</v>
      </c>
      <c r="AG15" s="186"/>
      <c r="AI15" s="186"/>
    </row>
    <row r="16" spans="1:35" s="198" customFormat="1" ht="53.25" customHeight="1">
      <c r="A16" s="201">
        <f t="shared" ref="A16:A19" si="1">A15+0.1</f>
        <v>4.2999999999999989</v>
      </c>
      <c r="B16" s="192" t="s">
        <v>57</v>
      </c>
      <c r="C16" s="171" t="s">
        <v>663</v>
      </c>
      <c r="D16" s="202" t="s">
        <v>422</v>
      </c>
      <c r="E16" s="322" t="s">
        <v>110</v>
      </c>
      <c r="F16" s="195">
        <v>30256.01</v>
      </c>
      <c r="G16" s="194">
        <v>30256.01</v>
      </c>
      <c r="H16" s="194">
        <v>72951.740000000005</v>
      </c>
      <c r="I16" s="194">
        <v>0</v>
      </c>
      <c r="J16" s="196">
        <v>72951.740000000005</v>
      </c>
      <c r="K16" s="196">
        <v>0</v>
      </c>
      <c r="L16" s="196">
        <v>0</v>
      </c>
      <c r="M16" s="194">
        <v>0</v>
      </c>
      <c r="N16" s="194">
        <v>0</v>
      </c>
      <c r="O16" s="194">
        <v>0</v>
      </c>
      <c r="P16" s="194">
        <v>0</v>
      </c>
      <c r="Q16" s="194">
        <v>0</v>
      </c>
      <c r="R16" s="194">
        <v>0</v>
      </c>
      <c r="S16" s="196">
        <v>72951.740000000005</v>
      </c>
      <c r="T16" s="196">
        <v>61661.279999999999</v>
      </c>
      <c r="U16" s="196">
        <v>10225.209999999999</v>
      </c>
      <c r="V16" s="194">
        <v>0</v>
      </c>
      <c r="W16" s="194">
        <v>71886.489999999991</v>
      </c>
      <c r="X16" s="194">
        <v>0</v>
      </c>
      <c r="Y16" s="194">
        <v>10225.209999999999</v>
      </c>
      <c r="Z16" s="194">
        <v>0</v>
      </c>
      <c r="AA16" s="194">
        <v>0</v>
      </c>
      <c r="AB16" s="194">
        <f t="shared" si="0"/>
        <v>30256.01</v>
      </c>
      <c r="AC16" s="194">
        <v>1065.2500000000146</v>
      </c>
      <c r="AD16" s="196">
        <v>1065.25</v>
      </c>
      <c r="AE16" s="196">
        <v>30256.01</v>
      </c>
      <c r="AF16" s="197" t="s">
        <v>126</v>
      </c>
      <c r="AG16" s="186"/>
      <c r="AI16" s="186"/>
    </row>
    <row r="17" spans="1:36" s="198" customFormat="1" ht="53.25" customHeight="1">
      <c r="A17" s="201">
        <f t="shared" si="1"/>
        <v>4.3999999999999986</v>
      </c>
      <c r="B17" s="192" t="s">
        <v>57</v>
      </c>
      <c r="C17" s="171" t="s">
        <v>664</v>
      </c>
      <c r="D17" s="202" t="s">
        <v>422</v>
      </c>
      <c r="E17" s="322" t="s">
        <v>98</v>
      </c>
      <c r="F17" s="195">
        <v>39432</v>
      </c>
      <c r="G17" s="194">
        <v>39432</v>
      </c>
      <c r="H17" s="194">
        <v>72951.740000000005</v>
      </c>
      <c r="I17" s="194">
        <v>0</v>
      </c>
      <c r="J17" s="196">
        <v>72951.740000000005</v>
      </c>
      <c r="K17" s="196">
        <v>0</v>
      </c>
      <c r="L17" s="196">
        <v>0</v>
      </c>
      <c r="M17" s="194">
        <v>0</v>
      </c>
      <c r="N17" s="194">
        <v>0</v>
      </c>
      <c r="O17" s="194">
        <v>0</v>
      </c>
      <c r="P17" s="194">
        <v>0</v>
      </c>
      <c r="Q17" s="194">
        <v>0</v>
      </c>
      <c r="R17" s="194">
        <v>0</v>
      </c>
      <c r="S17" s="196">
        <v>72951.740000000005</v>
      </c>
      <c r="T17" s="196">
        <v>61661.279999999999</v>
      </c>
      <c r="U17" s="196">
        <v>10225.209999999999</v>
      </c>
      <c r="V17" s="194">
        <v>0</v>
      </c>
      <c r="W17" s="194">
        <v>71886.489999999991</v>
      </c>
      <c r="X17" s="194">
        <v>0</v>
      </c>
      <c r="Y17" s="194">
        <v>10225.209999999999</v>
      </c>
      <c r="Z17" s="194">
        <v>0</v>
      </c>
      <c r="AA17" s="194">
        <v>0</v>
      </c>
      <c r="AB17" s="194">
        <f t="shared" si="0"/>
        <v>39432</v>
      </c>
      <c r="AC17" s="194">
        <v>1065.2500000000146</v>
      </c>
      <c r="AD17" s="196">
        <v>1065.25</v>
      </c>
      <c r="AE17" s="196">
        <f>AB17</f>
        <v>39432</v>
      </c>
      <c r="AF17" s="197" t="s">
        <v>768</v>
      </c>
      <c r="AG17" s="186"/>
      <c r="AI17" s="186"/>
    </row>
    <row r="18" spans="1:36" s="198" customFormat="1" ht="53.25" customHeight="1">
      <c r="A18" s="201">
        <f t="shared" si="1"/>
        <v>4.4999999999999982</v>
      </c>
      <c r="B18" s="192" t="s">
        <v>57</v>
      </c>
      <c r="C18" s="171" t="s">
        <v>665</v>
      </c>
      <c r="D18" s="202" t="s">
        <v>422</v>
      </c>
      <c r="E18" s="322" t="s">
        <v>113</v>
      </c>
      <c r="F18" s="195">
        <v>32736</v>
      </c>
      <c r="G18" s="194">
        <v>32736</v>
      </c>
      <c r="H18" s="194">
        <v>72951.740000000005</v>
      </c>
      <c r="I18" s="194">
        <v>0</v>
      </c>
      <c r="J18" s="196">
        <v>72951.740000000005</v>
      </c>
      <c r="K18" s="196">
        <v>0</v>
      </c>
      <c r="L18" s="196">
        <v>0</v>
      </c>
      <c r="M18" s="194">
        <v>0</v>
      </c>
      <c r="N18" s="194">
        <v>0</v>
      </c>
      <c r="O18" s="194">
        <v>0</v>
      </c>
      <c r="P18" s="194">
        <v>0</v>
      </c>
      <c r="Q18" s="194">
        <v>0</v>
      </c>
      <c r="R18" s="194">
        <v>0</v>
      </c>
      <c r="S18" s="196">
        <v>72951.740000000005</v>
      </c>
      <c r="T18" s="196">
        <v>61661.279999999999</v>
      </c>
      <c r="U18" s="196">
        <v>10225.209999999999</v>
      </c>
      <c r="V18" s="194">
        <v>0</v>
      </c>
      <c r="W18" s="194">
        <v>71886.489999999991</v>
      </c>
      <c r="X18" s="194">
        <v>0</v>
      </c>
      <c r="Y18" s="194">
        <v>10225.209999999999</v>
      </c>
      <c r="Z18" s="194">
        <v>0</v>
      </c>
      <c r="AA18" s="194">
        <v>0</v>
      </c>
      <c r="AB18" s="194">
        <f t="shared" si="0"/>
        <v>32736</v>
      </c>
      <c r="AC18" s="194">
        <v>1065.2500000000146</v>
      </c>
      <c r="AD18" s="196">
        <v>1065.25</v>
      </c>
      <c r="AE18" s="196">
        <v>32736</v>
      </c>
      <c r="AF18" s="197" t="s">
        <v>126</v>
      </c>
      <c r="AG18" s="186"/>
      <c r="AI18" s="186"/>
    </row>
    <row r="19" spans="1:36" s="198" customFormat="1" ht="86.25" customHeight="1">
      <c r="A19" s="201">
        <f t="shared" si="1"/>
        <v>4.5999999999999979</v>
      </c>
      <c r="B19" s="192" t="s">
        <v>57</v>
      </c>
      <c r="C19" s="171" t="s">
        <v>137</v>
      </c>
      <c r="D19" s="202" t="s">
        <v>422</v>
      </c>
      <c r="E19" s="322" t="s">
        <v>101</v>
      </c>
      <c r="F19" s="195">
        <v>268417.46999999997</v>
      </c>
      <c r="G19" s="194">
        <v>0</v>
      </c>
      <c r="H19" s="194">
        <v>532712.77</v>
      </c>
      <c r="I19" s="194">
        <v>0</v>
      </c>
      <c r="J19" s="196">
        <v>532712.77</v>
      </c>
      <c r="K19" s="196">
        <v>0</v>
      </c>
      <c r="L19" s="196">
        <v>0</v>
      </c>
      <c r="M19" s="194">
        <v>0</v>
      </c>
      <c r="N19" s="194">
        <v>0</v>
      </c>
      <c r="O19" s="194">
        <v>0</v>
      </c>
      <c r="P19" s="194">
        <v>0</v>
      </c>
      <c r="Q19" s="194">
        <v>0</v>
      </c>
      <c r="R19" s="194">
        <v>0</v>
      </c>
      <c r="S19" s="196">
        <v>532712.77</v>
      </c>
      <c r="T19" s="196">
        <v>0</v>
      </c>
      <c r="U19" s="196">
        <v>0</v>
      </c>
      <c r="V19" s="194">
        <v>0</v>
      </c>
      <c r="W19" s="194">
        <v>0</v>
      </c>
      <c r="X19" s="194">
        <v>0</v>
      </c>
      <c r="Y19" s="194">
        <v>0</v>
      </c>
      <c r="Z19" s="194">
        <v>0</v>
      </c>
      <c r="AA19" s="194">
        <v>0</v>
      </c>
      <c r="AB19" s="194">
        <f t="shared" si="0"/>
        <v>268417.46999999997</v>
      </c>
      <c r="AC19" s="196">
        <v>532712.77</v>
      </c>
      <c r="AD19" s="196">
        <v>532712.77</v>
      </c>
      <c r="AE19" s="196">
        <f>AB19</f>
        <v>268417.46999999997</v>
      </c>
      <c r="AF19" s="197" t="s">
        <v>246</v>
      </c>
      <c r="AI19" s="186"/>
    </row>
    <row r="20" spans="1:36" s="200" customFormat="1" ht="46.5" customHeight="1">
      <c r="A20" s="188">
        <v>5</v>
      </c>
      <c r="B20" s="189" t="s">
        <v>57</v>
      </c>
      <c r="C20" s="170" t="s">
        <v>46</v>
      </c>
      <c r="D20" s="190" t="s">
        <v>440</v>
      </c>
      <c r="E20" s="190" t="s">
        <v>99</v>
      </c>
      <c r="F20" s="191">
        <v>1300000</v>
      </c>
      <c r="G20" s="191">
        <v>944423.03</v>
      </c>
      <c r="H20" s="191">
        <f>SUM(H21:H21)</f>
        <v>0</v>
      </c>
      <c r="I20" s="191">
        <f>G20-H20</f>
        <v>944423.03</v>
      </c>
      <c r="J20" s="191">
        <f>SUM(J21:J21)</f>
        <v>0</v>
      </c>
      <c r="K20" s="191">
        <f>SUM(K21:K21)</f>
        <v>0</v>
      </c>
      <c r="L20" s="191">
        <f>SUM(L21:L21)</f>
        <v>0</v>
      </c>
      <c r="M20" s="191">
        <f>SUM(J20:L20)</f>
        <v>0</v>
      </c>
      <c r="N20" s="191">
        <f>SUM(N21:N21)</f>
        <v>0</v>
      </c>
      <c r="O20" s="191">
        <f>M20+N20</f>
        <v>0</v>
      </c>
      <c r="P20" s="191">
        <f>SUM(P21:P21)</f>
        <v>0</v>
      </c>
      <c r="Q20" s="191">
        <v>556.79999999999995</v>
      </c>
      <c r="R20" s="191">
        <f>G20-Q20</f>
        <v>943866.23</v>
      </c>
      <c r="S20" s="204">
        <f>SUM(S21:S23)</f>
        <v>9320.9</v>
      </c>
      <c r="T20" s="204">
        <f>SUM(T21:T23)</f>
        <v>153201.1</v>
      </c>
      <c r="U20" s="204">
        <f>SUM(U21:U23)</f>
        <v>0</v>
      </c>
      <c r="V20" s="191">
        <f>SUM(S20:U20)</f>
        <v>162522</v>
      </c>
      <c r="W20" s="191">
        <f>SUM(W21:W23)</f>
        <v>0</v>
      </c>
      <c r="X20" s="191">
        <f>SUM(X21:X23)</f>
        <v>580703.84</v>
      </c>
      <c r="Y20" s="191">
        <f>V20+W20</f>
        <v>162522</v>
      </c>
      <c r="Z20" s="191">
        <v>286094.71999999997</v>
      </c>
      <c r="AA20" s="191">
        <v>706074.45</v>
      </c>
      <c r="AB20" s="191">
        <f t="shared" si="0"/>
        <v>593925.55000000005</v>
      </c>
      <c r="AC20" s="191">
        <v>1299443.2</v>
      </c>
      <c r="AD20" s="191">
        <f>SUM(AD21:AD23)</f>
        <v>1604723.22</v>
      </c>
      <c r="AE20" s="191">
        <v>593928.55000000005</v>
      </c>
      <c r="AF20" s="493" t="s">
        <v>24</v>
      </c>
      <c r="AG20" s="199"/>
      <c r="AI20" s="199"/>
    </row>
    <row r="21" spans="1:36" s="198" customFormat="1" ht="73.5" customHeight="1">
      <c r="A21" s="201">
        <v>5.0999999999999996</v>
      </c>
      <c r="B21" s="192" t="s">
        <v>57</v>
      </c>
      <c r="C21" s="171" t="s">
        <v>46</v>
      </c>
      <c r="D21" s="202" t="s">
        <v>440</v>
      </c>
      <c r="E21" s="202" t="s">
        <v>99</v>
      </c>
      <c r="F21" s="194">
        <v>887156.61</v>
      </c>
      <c r="G21" s="194">
        <f>F21</f>
        <v>887156.61</v>
      </c>
      <c r="H21" s="194">
        <v>0</v>
      </c>
      <c r="I21" s="194">
        <f>G21-H21</f>
        <v>887156.61</v>
      </c>
      <c r="J21" s="196">
        <v>0</v>
      </c>
      <c r="K21" s="196">
        <v>0</v>
      </c>
      <c r="L21" s="196">
        <v>0</v>
      </c>
      <c r="M21" s="194">
        <f>SUM(J21:L21)</f>
        <v>0</v>
      </c>
      <c r="N21" s="194">
        <v>0</v>
      </c>
      <c r="O21" s="194">
        <f>M21+N21</f>
        <v>0</v>
      </c>
      <c r="P21" s="194">
        <v>0</v>
      </c>
      <c r="Q21" s="194">
        <f>H21+P21</f>
        <v>0</v>
      </c>
      <c r="R21" s="194">
        <f>G21-Q21</f>
        <v>887156.61</v>
      </c>
      <c r="S21" s="196">
        <v>4660.45</v>
      </c>
      <c r="T21" s="196">
        <v>76600.55</v>
      </c>
      <c r="U21" s="196">
        <v>0</v>
      </c>
      <c r="V21" s="194">
        <f>SUM(S21:U21)</f>
        <v>81261</v>
      </c>
      <c r="W21" s="194">
        <v>0</v>
      </c>
      <c r="X21" s="194">
        <f>76600.55+213751.37</f>
        <v>290351.92</v>
      </c>
      <c r="Y21" s="194">
        <f>V21+W21</f>
        <v>81261</v>
      </c>
      <c r="Z21" s="194">
        <f>196748.33+89346.39</f>
        <v>286094.71999999997</v>
      </c>
      <c r="AA21" s="194">
        <v>659930.9</v>
      </c>
      <c r="AB21" s="194">
        <f t="shared" si="0"/>
        <v>227225.70999999996</v>
      </c>
      <c r="AC21" s="194">
        <v>1299443.2</v>
      </c>
      <c r="AD21" s="196">
        <v>600292.39</v>
      </c>
      <c r="AE21" s="194">
        <f>AB21</f>
        <v>227225.70999999996</v>
      </c>
      <c r="AF21" s="197" t="s">
        <v>769</v>
      </c>
      <c r="AG21" s="186"/>
      <c r="AI21" s="186">
        <f>196748.33+89346.39</f>
        <v>286094.71999999997</v>
      </c>
    </row>
    <row r="22" spans="1:36" s="198" customFormat="1" ht="61.5" customHeight="1">
      <c r="A22" s="201">
        <f>A21+0.1</f>
        <v>5.1999999999999993</v>
      </c>
      <c r="B22" s="192" t="s">
        <v>57</v>
      </c>
      <c r="C22" s="171" t="s">
        <v>441</v>
      </c>
      <c r="D22" s="202" t="s">
        <v>440</v>
      </c>
      <c r="E22" s="202" t="s">
        <v>99</v>
      </c>
      <c r="F22" s="194">
        <v>54478.080000000002</v>
      </c>
      <c r="G22" s="195">
        <v>54478.080000000002</v>
      </c>
      <c r="H22" s="194">
        <v>0</v>
      </c>
      <c r="I22" s="194">
        <f>G22-H22</f>
        <v>54478.080000000002</v>
      </c>
      <c r="J22" s="196">
        <v>0</v>
      </c>
      <c r="K22" s="196">
        <v>0</v>
      </c>
      <c r="L22" s="196">
        <v>0</v>
      </c>
      <c r="M22" s="194">
        <f>SUM(J22:L22)</f>
        <v>0</v>
      </c>
      <c r="N22" s="194">
        <v>0</v>
      </c>
      <c r="O22" s="194">
        <f>M22+N22</f>
        <v>0</v>
      </c>
      <c r="P22" s="194">
        <v>0</v>
      </c>
      <c r="Q22" s="194">
        <f>H22+P22</f>
        <v>0</v>
      </c>
      <c r="R22" s="194">
        <f>G22-Q22</f>
        <v>54478.080000000002</v>
      </c>
      <c r="S22" s="196">
        <v>4660.45</v>
      </c>
      <c r="T22" s="196">
        <v>76600.55</v>
      </c>
      <c r="U22" s="196">
        <v>0</v>
      </c>
      <c r="V22" s="194">
        <f>SUM(S22:U22)</f>
        <v>81261</v>
      </c>
      <c r="W22" s="194">
        <v>0</v>
      </c>
      <c r="X22" s="194">
        <f>76600.55+213751.37</f>
        <v>290351.92</v>
      </c>
      <c r="Y22" s="194">
        <f>V22+W22</f>
        <v>81261</v>
      </c>
      <c r="Z22" s="194">
        <v>0</v>
      </c>
      <c r="AA22" s="194">
        <v>43343.21</v>
      </c>
      <c r="AB22" s="194">
        <f t="shared" si="0"/>
        <v>11134.870000000003</v>
      </c>
      <c r="AC22" s="194">
        <v>1299443.2</v>
      </c>
      <c r="AD22" s="196">
        <v>600292.39</v>
      </c>
      <c r="AE22" s="196">
        <v>11134.87</v>
      </c>
      <c r="AF22" s="258" t="s">
        <v>200</v>
      </c>
      <c r="AG22" s="186"/>
      <c r="AI22" s="186"/>
    </row>
    <row r="23" spans="1:36" s="198" customFormat="1" ht="55.5" customHeight="1">
      <c r="A23" s="201">
        <f>A22+0.1</f>
        <v>5.2999999999999989</v>
      </c>
      <c r="B23" s="192" t="s">
        <v>57</v>
      </c>
      <c r="C23" s="171" t="s">
        <v>304</v>
      </c>
      <c r="D23" s="202" t="s">
        <v>440</v>
      </c>
      <c r="E23" s="202" t="s">
        <v>101</v>
      </c>
      <c r="F23" s="194">
        <v>355567.97</v>
      </c>
      <c r="G23" s="195">
        <v>0</v>
      </c>
      <c r="H23" s="194">
        <v>0</v>
      </c>
      <c r="I23" s="194">
        <f>G23-H23</f>
        <v>0</v>
      </c>
      <c r="J23" s="196">
        <v>0</v>
      </c>
      <c r="K23" s="196">
        <v>0</v>
      </c>
      <c r="L23" s="196">
        <v>0</v>
      </c>
      <c r="M23" s="194">
        <f>SUM(J23:L23)</f>
        <v>0</v>
      </c>
      <c r="N23" s="194">
        <v>0</v>
      </c>
      <c r="O23" s="194">
        <f>M23+N23</f>
        <v>0</v>
      </c>
      <c r="P23" s="194">
        <v>0</v>
      </c>
      <c r="Q23" s="194">
        <f>H23+P23</f>
        <v>0</v>
      </c>
      <c r="R23" s="194">
        <f>G23-Q23</f>
        <v>0</v>
      </c>
      <c r="S23" s="196">
        <v>0</v>
      </c>
      <c r="T23" s="196">
        <v>0</v>
      </c>
      <c r="U23" s="196">
        <v>0</v>
      </c>
      <c r="V23" s="194">
        <f>SUM(S23:U23)</f>
        <v>0</v>
      </c>
      <c r="W23" s="194">
        <v>0</v>
      </c>
      <c r="X23" s="194">
        <v>0</v>
      </c>
      <c r="Y23" s="194">
        <f>V23+W23</f>
        <v>0</v>
      </c>
      <c r="Z23" s="194">
        <v>0</v>
      </c>
      <c r="AA23" s="194">
        <f>Q23+S23+X23</f>
        <v>0</v>
      </c>
      <c r="AB23" s="194">
        <f t="shared" si="0"/>
        <v>355567.97</v>
      </c>
      <c r="AC23" s="194">
        <v>1299443.2</v>
      </c>
      <c r="AD23" s="196">
        <v>404138.44</v>
      </c>
      <c r="AE23" s="196">
        <f>AB23</f>
        <v>355567.97</v>
      </c>
      <c r="AF23" s="494" t="s">
        <v>246</v>
      </c>
      <c r="AG23" s="186"/>
      <c r="AI23" s="186"/>
    </row>
    <row r="24" spans="1:36" s="200" customFormat="1" ht="36.75" customHeight="1">
      <c r="A24" s="188">
        <v>6</v>
      </c>
      <c r="B24" s="189" t="s">
        <v>57</v>
      </c>
      <c r="C24" s="170" t="s">
        <v>47</v>
      </c>
      <c r="D24" s="190" t="s">
        <v>423</v>
      </c>
      <c r="E24" s="321" t="s">
        <v>100</v>
      </c>
      <c r="F24" s="191">
        <v>1000000</v>
      </c>
      <c r="G24" s="191">
        <v>768187.52</v>
      </c>
      <c r="H24" s="191">
        <v>1000000</v>
      </c>
      <c r="I24" s="191">
        <v>0</v>
      </c>
      <c r="J24" s="191">
        <v>1000000</v>
      </c>
      <c r="K24" s="191">
        <v>0</v>
      </c>
      <c r="L24" s="191">
        <v>0</v>
      </c>
      <c r="M24" s="191">
        <v>0</v>
      </c>
      <c r="N24" s="191">
        <v>0</v>
      </c>
      <c r="O24" s="191">
        <v>0</v>
      </c>
      <c r="P24" s="191">
        <v>0</v>
      </c>
      <c r="Q24" s="191">
        <v>0</v>
      </c>
      <c r="R24" s="191">
        <v>649.6</v>
      </c>
      <c r="S24" s="203">
        <v>999350.4</v>
      </c>
      <c r="T24" s="203">
        <v>15954.8</v>
      </c>
      <c r="U24" s="203">
        <v>0</v>
      </c>
      <c r="V24" s="203">
        <v>0</v>
      </c>
      <c r="W24" s="203">
        <v>15954.8</v>
      </c>
      <c r="X24" s="203">
        <v>25000</v>
      </c>
      <c r="Y24" s="191">
        <v>6495.27</v>
      </c>
      <c r="Z24" s="191">
        <v>13384.32</v>
      </c>
      <c r="AA24" s="191">
        <v>69355.360000000001</v>
      </c>
      <c r="AB24" s="191">
        <v>930644.64</v>
      </c>
      <c r="AC24" s="191">
        <v>976900.33</v>
      </c>
      <c r="AD24" s="191">
        <v>976900.33</v>
      </c>
      <c r="AE24" s="191">
        <v>930644.64</v>
      </c>
      <c r="AF24" s="493" t="s">
        <v>24</v>
      </c>
      <c r="AG24" s="199"/>
      <c r="AI24" s="199"/>
    </row>
    <row r="25" spans="1:36" s="198" customFormat="1" ht="59.25" customHeight="1">
      <c r="A25" s="201">
        <v>6.1</v>
      </c>
      <c r="B25" s="192" t="s">
        <v>57</v>
      </c>
      <c r="C25" s="171" t="s">
        <v>221</v>
      </c>
      <c r="D25" s="202" t="s">
        <v>423</v>
      </c>
      <c r="E25" s="322" t="s">
        <v>100</v>
      </c>
      <c r="F25" s="195">
        <v>54347.05</v>
      </c>
      <c r="G25" s="194">
        <v>54347.05</v>
      </c>
      <c r="H25" s="194">
        <v>64000</v>
      </c>
      <c r="I25" s="194">
        <v>0</v>
      </c>
      <c r="J25" s="195">
        <v>64000</v>
      </c>
      <c r="K25" s="195">
        <v>0</v>
      </c>
      <c r="L25" s="195">
        <v>0</v>
      </c>
      <c r="M25" s="194">
        <v>0</v>
      </c>
      <c r="N25" s="194">
        <v>0</v>
      </c>
      <c r="O25" s="194">
        <v>0</v>
      </c>
      <c r="P25" s="194">
        <v>0</v>
      </c>
      <c r="Q25" s="194">
        <v>0</v>
      </c>
      <c r="R25" s="194">
        <v>0</v>
      </c>
      <c r="S25" s="196">
        <v>64000</v>
      </c>
      <c r="T25" s="196">
        <v>0</v>
      </c>
      <c r="U25" s="196">
        <v>0</v>
      </c>
      <c r="V25" s="194">
        <v>0</v>
      </c>
      <c r="W25" s="194">
        <v>0</v>
      </c>
      <c r="X25" s="194">
        <v>20000</v>
      </c>
      <c r="Y25" s="194">
        <v>0</v>
      </c>
      <c r="Z25" s="194">
        <v>13384.32</v>
      </c>
      <c r="AA25" s="194">
        <v>46255.69</v>
      </c>
      <c r="AB25" s="194">
        <f t="shared" si="0"/>
        <v>8091.3600000000006</v>
      </c>
      <c r="AC25" s="194">
        <v>64000</v>
      </c>
      <c r="AD25" s="194">
        <v>64000</v>
      </c>
      <c r="AE25" s="194">
        <v>8091.36</v>
      </c>
      <c r="AF25" s="197" t="s">
        <v>200</v>
      </c>
      <c r="AG25" s="186"/>
      <c r="AI25" s="186">
        <f>7800.64+5583.68</f>
        <v>13384.32</v>
      </c>
      <c r="AJ25" s="198" t="s">
        <v>711</v>
      </c>
    </row>
    <row r="26" spans="1:36" s="198" customFormat="1" ht="45" customHeight="1">
      <c r="A26" s="201">
        <f>A25+0.1</f>
        <v>6.1999999999999993</v>
      </c>
      <c r="B26" s="192" t="s">
        <v>57</v>
      </c>
      <c r="C26" s="171" t="s">
        <v>373</v>
      </c>
      <c r="D26" s="202" t="s">
        <v>423</v>
      </c>
      <c r="E26" s="322" t="s">
        <v>100</v>
      </c>
      <c r="F26" s="195">
        <v>73656</v>
      </c>
      <c r="G26" s="194">
        <v>73656</v>
      </c>
      <c r="H26" s="194">
        <v>911554.99</v>
      </c>
      <c r="I26" s="194">
        <v>0</v>
      </c>
      <c r="J26" s="195">
        <v>911554.99</v>
      </c>
      <c r="K26" s="195">
        <v>0</v>
      </c>
      <c r="L26" s="195">
        <v>0</v>
      </c>
      <c r="M26" s="194">
        <v>0</v>
      </c>
      <c r="N26" s="194">
        <v>0</v>
      </c>
      <c r="O26" s="194">
        <v>0</v>
      </c>
      <c r="P26" s="194">
        <v>0</v>
      </c>
      <c r="Q26" s="194">
        <v>0</v>
      </c>
      <c r="R26" s="194">
        <v>0</v>
      </c>
      <c r="S26" s="196">
        <v>911554.99</v>
      </c>
      <c r="T26" s="196">
        <v>0</v>
      </c>
      <c r="U26" s="196">
        <v>0</v>
      </c>
      <c r="V26" s="194">
        <v>0</v>
      </c>
      <c r="W26" s="194">
        <v>0</v>
      </c>
      <c r="X26" s="194">
        <v>0</v>
      </c>
      <c r="Y26" s="194">
        <v>0</v>
      </c>
      <c r="Z26" s="194">
        <v>0</v>
      </c>
      <c r="AA26" s="194">
        <f>Z26</f>
        <v>0</v>
      </c>
      <c r="AB26" s="194">
        <f t="shared" si="0"/>
        <v>73656</v>
      </c>
      <c r="AC26" s="194">
        <v>911554.99</v>
      </c>
      <c r="AD26" s="194">
        <v>911554.99</v>
      </c>
      <c r="AE26" s="194">
        <v>73656</v>
      </c>
      <c r="AF26" s="258" t="s">
        <v>126</v>
      </c>
      <c r="AG26" s="186"/>
      <c r="AI26" s="186"/>
    </row>
    <row r="27" spans="1:36" s="198" customFormat="1" ht="45" customHeight="1">
      <c r="A27" s="201">
        <f>A26+0.1</f>
        <v>6.2999999999999989</v>
      </c>
      <c r="B27" s="192" t="s">
        <v>57</v>
      </c>
      <c r="C27" s="171" t="s">
        <v>442</v>
      </c>
      <c r="D27" s="202" t="s">
        <v>423</v>
      </c>
      <c r="E27" s="322" t="s">
        <v>100</v>
      </c>
      <c r="F27" s="195">
        <v>617084.80000000005</v>
      </c>
      <c r="G27" s="194">
        <v>617084.80000000005</v>
      </c>
      <c r="H27" s="194">
        <v>911554.99</v>
      </c>
      <c r="I27" s="194">
        <v>0</v>
      </c>
      <c r="J27" s="195">
        <v>911554.99</v>
      </c>
      <c r="K27" s="195">
        <v>0</v>
      </c>
      <c r="L27" s="195">
        <v>0</v>
      </c>
      <c r="M27" s="194">
        <v>0</v>
      </c>
      <c r="N27" s="194">
        <v>0</v>
      </c>
      <c r="O27" s="194">
        <v>0</v>
      </c>
      <c r="P27" s="194">
        <v>0</v>
      </c>
      <c r="Q27" s="194">
        <v>0</v>
      </c>
      <c r="R27" s="194">
        <v>0</v>
      </c>
      <c r="S27" s="196">
        <v>911554.99</v>
      </c>
      <c r="T27" s="196">
        <v>0</v>
      </c>
      <c r="U27" s="196">
        <v>0</v>
      </c>
      <c r="V27" s="194">
        <v>0</v>
      </c>
      <c r="W27" s="194">
        <v>0</v>
      </c>
      <c r="X27" s="194">
        <v>0</v>
      </c>
      <c r="Y27" s="194">
        <v>0</v>
      </c>
      <c r="Z27" s="194">
        <v>0</v>
      </c>
      <c r="AA27" s="194">
        <f>Z27</f>
        <v>0</v>
      </c>
      <c r="AB27" s="194">
        <f t="shared" si="0"/>
        <v>617084.80000000005</v>
      </c>
      <c r="AC27" s="194">
        <v>911554.99</v>
      </c>
      <c r="AD27" s="194">
        <v>911554.99</v>
      </c>
      <c r="AE27" s="194">
        <v>617084.80000000005</v>
      </c>
      <c r="AF27" s="258" t="s">
        <v>126</v>
      </c>
      <c r="AG27" s="186"/>
      <c r="AI27" s="186"/>
    </row>
    <row r="28" spans="1:36" s="198" customFormat="1" ht="45" customHeight="1">
      <c r="A28" s="201">
        <f t="shared" ref="A28:A29" si="2">A27+0.1</f>
        <v>6.3999999999999986</v>
      </c>
      <c r="B28" s="192" t="s">
        <v>57</v>
      </c>
      <c r="C28" s="171" t="s">
        <v>443</v>
      </c>
      <c r="D28" s="202" t="s">
        <v>423</v>
      </c>
      <c r="E28" s="322" t="s">
        <v>100</v>
      </c>
      <c r="F28" s="195">
        <v>230000</v>
      </c>
      <c r="G28" s="194">
        <v>0</v>
      </c>
      <c r="H28" s="194">
        <v>911554.99</v>
      </c>
      <c r="I28" s="194">
        <v>0</v>
      </c>
      <c r="J28" s="195">
        <v>911554.99</v>
      </c>
      <c r="K28" s="195">
        <v>0</v>
      </c>
      <c r="L28" s="195">
        <v>0</v>
      </c>
      <c r="M28" s="194">
        <v>0</v>
      </c>
      <c r="N28" s="194">
        <v>0</v>
      </c>
      <c r="O28" s="194">
        <v>0</v>
      </c>
      <c r="P28" s="194">
        <v>0</v>
      </c>
      <c r="Q28" s="194">
        <v>0</v>
      </c>
      <c r="R28" s="194">
        <v>0</v>
      </c>
      <c r="S28" s="196">
        <v>911554.99</v>
      </c>
      <c r="T28" s="196">
        <v>0</v>
      </c>
      <c r="U28" s="196">
        <v>0</v>
      </c>
      <c r="V28" s="194">
        <v>0</v>
      </c>
      <c r="W28" s="194">
        <v>0</v>
      </c>
      <c r="X28" s="194">
        <v>0</v>
      </c>
      <c r="Y28" s="194">
        <v>0</v>
      </c>
      <c r="Z28" s="194">
        <v>0</v>
      </c>
      <c r="AA28" s="194">
        <f>Z28</f>
        <v>0</v>
      </c>
      <c r="AB28" s="194">
        <f t="shared" si="0"/>
        <v>230000</v>
      </c>
      <c r="AC28" s="194">
        <v>911554.99</v>
      </c>
      <c r="AD28" s="194">
        <v>911554.99</v>
      </c>
      <c r="AE28" s="194">
        <f>AB28</f>
        <v>230000</v>
      </c>
      <c r="AF28" s="494" t="s">
        <v>218</v>
      </c>
      <c r="AG28" s="186"/>
      <c r="AI28" s="186"/>
    </row>
    <row r="29" spans="1:36" s="198" customFormat="1" ht="45" customHeight="1">
      <c r="A29" s="201">
        <f t="shared" si="2"/>
        <v>6.4999999999999982</v>
      </c>
      <c r="B29" s="192" t="s">
        <v>57</v>
      </c>
      <c r="C29" s="171" t="s">
        <v>443</v>
      </c>
      <c r="D29" s="202" t="s">
        <v>423</v>
      </c>
      <c r="E29" s="322" t="s">
        <v>100</v>
      </c>
      <c r="F29" s="195">
        <v>1812.48</v>
      </c>
      <c r="G29" s="194">
        <v>0</v>
      </c>
      <c r="H29" s="194">
        <v>911554.99</v>
      </c>
      <c r="I29" s="194">
        <v>0</v>
      </c>
      <c r="J29" s="195">
        <v>911554.99</v>
      </c>
      <c r="K29" s="195">
        <v>0</v>
      </c>
      <c r="L29" s="195">
        <v>0</v>
      </c>
      <c r="M29" s="194">
        <v>0</v>
      </c>
      <c r="N29" s="194">
        <v>0</v>
      </c>
      <c r="O29" s="194">
        <v>0</v>
      </c>
      <c r="P29" s="194">
        <v>0</v>
      </c>
      <c r="Q29" s="194">
        <v>0</v>
      </c>
      <c r="R29" s="194">
        <v>0</v>
      </c>
      <c r="S29" s="196">
        <v>911554.99</v>
      </c>
      <c r="T29" s="196">
        <v>0</v>
      </c>
      <c r="U29" s="196">
        <v>0</v>
      </c>
      <c r="V29" s="194">
        <v>0</v>
      </c>
      <c r="W29" s="194">
        <v>0</v>
      </c>
      <c r="X29" s="194">
        <v>0</v>
      </c>
      <c r="Y29" s="194">
        <v>0</v>
      </c>
      <c r="Z29" s="194">
        <v>0</v>
      </c>
      <c r="AA29" s="194">
        <f>Z29</f>
        <v>0</v>
      </c>
      <c r="AB29" s="194">
        <f t="shared" ref="AB29" si="3">F29-AA29</f>
        <v>1812.48</v>
      </c>
      <c r="AC29" s="194">
        <v>911554.99</v>
      </c>
      <c r="AD29" s="194">
        <v>911554.99</v>
      </c>
      <c r="AE29" s="194">
        <f>AB29</f>
        <v>1812.48</v>
      </c>
      <c r="AF29" s="494" t="s">
        <v>246</v>
      </c>
      <c r="AG29" s="186"/>
      <c r="AI29" s="186"/>
    </row>
    <row r="30" spans="1:36" s="267" customFormat="1" ht="63" customHeight="1">
      <c r="A30" s="259">
        <v>7</v>
      </c>
      <c r="B30" s="260" t="s">
        <v>148</v>
      </c>
      <c r="C30" s="171" t="s">
        <v>119</v>
      </c>
      <c r="D30" s="270" t="s">
        <v>123</v>
      </c>
      <c r="E30" s="271" t="s">
        <v>96</v>
      </c>
      <c r="F30" s="272">
        <v>69668.36</v>
      </c>
      <c r="G30" s="265">
        <v>69668.36</v>
      </c>
      <c r="H30" s="265">
        <v>0</v>
      </c>
      <c r="I30" s="262">
        <f>F30-H30</f>
        <v>69668.36</v>
      </c>
      <c r="J30" s="264">
        <v>0</v>
      </c>
      <c r="K30" s="264">
        <v>0</v>
      </c>
      <c r="L30" s="264">
        <v>0</v>
      </c>
      <c r="M30" s="263">
        <f>SUM(J30:L30)</f>
        <v>0</v>
      </c>
      <c r="N30" s="263">
        <v>6306.39</v>
      </c>
      <c r="O30" s="264">
        <f>M30+N30</f>
        <v>6306.39</v>
      </c>
      <c r="P30" s="264">
        <v>5079.3100000000004</v>
      </c>
      <c r="Q30" s="264">
        <f>H30+P30</f>
        <v>5079.3100000000004</v>
      </c>
      <c r="R30" s="265">
        <f>F30-Q30</f>
        <v>64589.05</v>
      </c>
      <c r="S30" s="264">
        <v>8648.86</v>
      </c>
      <c r="T30" s="264">
        <v>0</v>
      </c>
      <c r="U30" s="264">
        <v>1227.08</v>
      </c>
      <c r="V30" s="263">
        <f>SUM(S30:U30)</f>
        <v>9875.94</v>
      </c>
      <c r="W30" s="263">
        <v>0</v>
      </c>
      <c r="X30" s="263">
        <v>0</v>
      </c>
      <c r="Y30" s="264">
        <f>V30+W30</f>
        <v>9875.94</v>
      </c>
      <c r="Z30" s="264">
        <v>0</v>
      </c>
      <c r="AA30" s="264">
        <f>Q30+S30+X30</f>
        <v>13728.170000000002</v>
      </c>
      <c r="AB30" s="265">
        <f t="shared" si="0"/>
        <v>55940.19</v>
      </c>
      <c r="AC30" s="273">
        <v>64589.05</v>
      </c>
      <c r="AD30" s="273">
        <v>55940.19</v>
      </c>
      <c r="AE30" s="273">
        <v>16575.48</v>
      </c>
      <c r="AF30" s="258"/>
      <c r="AG30" s="266"/>
      <c r="AI30" s="266"/>
    </row>
    <row r="31" spans="1:36" s="267" customFormat="1" ht="70.5" customHeight="1">
      <c r="A31" s="259">
        <v>8</v>
      </c>
      <c r="B31" s="260" t="s">
        <v>148</v>
      </c>
      <c r="C31" s="171" t="s">
        <v>430</v>
      </c>
      <c r="D31" s="270" t="s">
        <v>431</v>
      </c>
      <c r="E31" s="271" t="s">
        <v>109</v>
      </c>
      <c r="F31" s="272">
        <v>200000</v>
      </c>
      <c r="G31" s="265">
        <v>0</v>
      </c>
      <c r="H31" s="265">
        <v>0</v>
      </c>
      <c r="I31" s="262">
        <f>F31-H31</f>
        <v>200000</v>
      </c>
      <c r="J31" s="264">
        <v>0</v>
      </c>
      <c r="K31" s="264">
        <v>0</v>
      </c>
      <c r="L31" s="264">
        <v>0</v>
      </c>
      <c r="M31" s="263">
        <f>SUM(J31:L31)</f>
        <v>0</v>
      </c>
      <c r="N31" s="263">
        <v>0</v>
      </c>
      <c r="O31" s="264">
        <f>M31+N31</f>
        <v>0</v>
      </c>
      <c r="P31" s="264">
        <v>0</v>
      </c>
      <c r="Q31" s="264">
        <f>H31+P31</f>
        <v>0</v>
      </c>
      <c r="R31" s="265">
        <f>F31-Q31</f>
        <v>200000</v>
      </c>
      <c r="S31" s="264">
        <v>0</v>
      </c>
      <c r="T31" s="264">
        <v>0</v>
      </c>
      <c r="U31" s="264">
        <v>0</v>
      </c>
      <c r="V31" s="263">
        <f>SUM(S31:U31)</f>
        <v>0</v>
      </c>
      <c r="W31" s="263">
        <v>0</v>
      </c>
      <c r="X31" s="263">
        <v>0</v>
      </c>
      <c r="Y31" s="264">
        <f>V31+W31</f>
        <v>0</v>
      </c>
      <c r="Z31" s="264">
        <v>0</v>
      </c>
      <c r="AA31" s="264">
        <f>Q31+S31+X31</f>
        <v>0</v>
      </c>
      <c r="AB31" s="265">
        <f t="shared" si="0"/>
        <v>200000</v>
      </c>
      <c r="AC31" s="265">
        <v>0</v>
      </c>
      <c r="AD31" s="265">
        <v>0</v>
      </c>
      <c r="AE31" s="265">
        <v>1000</v>
      </c>
      <c r="AF31" s="258" t="s">
        <v>552</v>
      </c>
      <c r="AG31" s="266"/>
      <c r="AI31" s="266"/>
    </row>
    <row r="32" spans="1:36" s="288" customFormat="1" ht="48" customHeight="1">
      <c r="A32" s="279">
        <v>9</v>
      </c>
      <c r="B32" s="280" t="s">
        <v>65</v>
      </c>
      <c r="C32" s="170" t="s">
        <v>335</v>
      </c>
      <c r="D32" s="281" t="s">
        <v>336</v>
      </c>
      <c r="E32" s="282" t="s">
        <v>101</v>
      </c>
      <c r="F32" s="283">
        <v>7000000</v>
      </c>
      <c r="G32" s="283">
        <v>3029875.67</v>
      </c>
      <c r="H32" s="283">
        <f t="shared" ref="H32:Y32" si="4">SUM(H33:H54)</f>
        <v>0</v>
      </c>
      <c r="I32" s="283">
        <f t="shared" si="4"/>
        <v>0</v>
      </c>
      <c r="J32" s="283">
        <f t="shared" si="4"/>
        <v>0</v>
      </c>
      <c r="K32" s="283">
        <f t="shared" si="4"/>
        <v>0</v>
      </c>
      <c r="L32" s="283">
        <f t="shared" si="4"/>
        <v>0</v>
      </c>
      <c r="M32" s="283">
        <f t="shared" si="4"/>
        <v>0</v>
      </c>
      <c r="N32" s="283">
        <f t="shared" si="4"/>
        <v>0</v>
      </c>
      <c r="O32" s="283">
        <f t="shared" si="4"/>
        <v>0</v>
      </c>
      <c r="P32" s="283">
        <f t="shared" si="4"/>
        <v>0</v>
      </c>
      <c r="Q32" s="283">
        <f t="shared" si="4"/>
        <v>0</v>
      </c>
      <c r="R32" s="283">
        <f t="shared" si="4"/>
        <v>2853509.29</v>
      </c>
      <c r="S32" s="283">
        <f t="shared" si="4"/>
        <v>0</v>
      </c>
      <c r="T32" s="283">
        <f t="shared" si="4"/>
        <v>0</v>
      </c>
      <c r="U32" s="283">
        <f t="shared" si="4"/>
        <v>0</v>
      </c>
      <c r="V32" s="283">
        <f t="shared" si="4"/>
        <v>0</v>
      </c>
      <c r="W32" s="283">
        <f t="shared" si="4"/>
        <v>10000</v>
      </c>
      <c r="X32" s="285">
        <f t="shared" si="4"/>
        <v>0</v>
      </c>
      <c r="Y32" s="283">
        <f t="shared" si="4"/>
        <v>10000</v>
      </c>
      <c r="Z32" s="285">
        <v>86693.14</v>
      </c>
      <c r="AA32" s="284">
        <v>1701186.81</v>
      </c>
      <c r="AB32" s="285">
        <f t="shared" si="0"/>
        <v>5298813.1899999995</v>
      </c>
      <c r="AC32" s="283">
        <f>SUM(AC33:AC54)</f>
        <v>0</v>
      </c>
      <c r="AD32" s="283">
        <f>SUM(AD33:AD54)</f>
        <v>5452937.9699999997</v>
      </c>
      <c r="AE32" s="283">
        <v>5293512.25</v>
      </c>
      <c r="AF32" s="286" t="s">
        <v>24</v>
      </c>
      <c r="AG32" s="287"/>
      <c r="AI32" s="287"/>
    </row>
    <row r="33" spans="1:35" s="267" customFormat="1" ht="53.25" customHeight="1">
      <c r="A33" s="259">
        <f>A32+0.1</f>
        <v>9.1</v>
      </c>
      <c r="B33" s="260" t="s">
        <v>65</v>
      </c>
      <c r="C33" s="171" t="s">
        <v>338</v>
      </c>
      <c r="D33" s="274" t="s">
        <v>336</v>
      </c>
      <c r="E33" s="275" t="s">
        <v>106</v>
      </c>
      <c r="F33" s="276">
        <v>35451.17</v>
      </c>
      <c r="G33" s="277">
        <v>35451.17</v>
      </c>
      <c r="H33" s="277"/>
      <c r="I33" s="262"/>
      <c r="J33" s="264"/>
      <c r="K33" s="264"/>
      <c r="L33" s="264"/>
      <c r="M33" s="263"/>
      <c r="N33" s="263"/>
      <c r="O33" s="264"/>
      <c r="P33" s="264"/>
      <c r="Q33" s="264">
        <v>0</v>
      </c>
      <c r="R33" s="265">
        <f t="shared" ref="R33:R56" si="5">F33-Q33</f>
        <v>35451.17</v>
      </c>
      <c r="S33" s="264">
        <v>0</v>
      </c>
      <c r="T33" s="264">
        <v>0</v>
      </c>
      <c r="U33" s="264">
        <v>0</v>
      </c>
      <c r="V33" s="262">
        <f t="shared" ref="V33:V54" si="6">S33+T33+U33</f>
        <v>0</v>
      </c>
      <c r="W33" s="263">
        <v>10000</v>
      </c>
      <c r="X33" s="263">
        <v>0</v>
      </c>
      <c r="Y33" s="264">
        <f t="shared" ref="Y33:Y56" si="7">V33+W33</f>
        <v>10000</v>
      </c>
      <c r="Z33" s="264">
        <v>0</v>
      </c>
      <c r="AA33" s="264">
        <v>33033.480000000003</v>
      </c>
      <c r="AB33" s="265">
        <f t="shared" si="0"/>
        <v>2417.6899999999951</v>
      </c>
      <c r="AC33" s="278"/>
      <c r="AD33" s="278">
        <v>53051</v>
      </c>
      <c r="AE33" s="278">
        <v>2417.69</v>
      </c>
      <c r="AF33" s="258" t="s">
        <v>200</v>
      </c>
      <c r="AG33" s="266"/>
      <c r="AH33" s="496"/>
      <c r="AI33" s="266"/>
    </row>
    <row r="34" spans="1:35" s="267" customFormat="1" ht="53.25" customHeight="1">
      <c r="A34" s="259">
        <f>A33+0.1</f>
        <v>9.1999999999999993</v>
      </c>
      <c r="B34" s="260" t="s">
        <v>65</v>
      </c>
      <c r="C34" s="171" t="s">
        <v>420</v>
      </c>
      <c r="D34" s="274" t="s">
        <v>336</v>
      </c>
      <c r="E34" s="290" t="s">
        <v>96</v>
      </c>
      <c r="F34" s="276">
        <v>122881.62</v>
      </c>
      <c r="G34" s="277">
        <v>122881.62</v>
      </c>
      <c r="H34" s="277"/>
      <c r="I34" s="262"/>
      <c r="J34" s="264"/>
      <c r="K34" s="264"/>
      <c r="L34" s="264"/>
      <c r="M34" s="263"/>
      <c r="N34" s="263"/>
      <c r="O34" s="264"/>
      <c r="P34" s="264"/>
      <c r="Q34" s="264">
        <v>0</v>
      </c>
      <c r="R34" s="265">
        <f t="shared" si="5"/>
        <v>122881.62</v>
      </c>
      <c r="S34" s="264">
        <v>0</v>
      </c>
      <c r="T34" s="264">
        <v>0</v>
      </c>
      <c r="U34" s="264">
        <v>0</v>
      </c>
      <c r="V34" s="262">
        <f t="shared" si="6"/>
        <v>0</v>
      </c>
      <c r="W34" s="263">
        <v>0</v>
      </c>
      <c r="X34" s="263">
        <v>0</v>
      </c>
      <c r="Y34" s="264">
        <f t="shared" si="7"/>
        <v>0</v>
      </c>
      <c r="Z34" s="264">
        <v>0</v>
      </c>
      <c r="AA34" s="264">
        <v>0</v>
      </c>
      <c r="AB34" s="265">
        <f t="shared" si="0"/>
        <v>122881.62</v>
      </c>
      <c r="AC34" s="278"/>
      <c r="AD34" s="278">
        <v>186000</v>
      </c>
      <c r="AE34" s="278">
        <v>122881.62</v>
      </c>
      <c r="AF34" s="258" t="s">
        <v>722</v>
      </c>
      <c r="AG34" s="266"/>
      <c r="AH34" s="495"/>
      <c r="AI34" s="266"/>
    </row>
    <row r="35" spans="1:35" s="267" customFormat="1" ht="53.25" customHeight="1">
      <c r="A35" s="259">
        <f t="shared" ref="A35:A37" si="8">A34+0.1</f>
        <v>9.2999999999999989</v>
      </c>
      <c r="B35" s="260" t="s">
        <v>65</v>
      </c>
      <c r="C35" s="171" t="s">
        <v>445</v>
      </c>
      <c r="D35" s="274" t="s">
        <v>336</v>
      </c>
      <c r="E35" s="275" t="s">
        <v>110</v>
      </c>
      <c r="F35" s="276">
        <v>37665.019999999997</v>
      </c>
      <c r="G35" s="277">
        <v>37665.019999999997</v>
      </c>
      <c r="H35" s="277"/>
      <c r="I35" s="262"/>
      <c r="J35" s="264"/>
      <c r="K35" s="264"/>
      <c r="L35" s="264"/>
      <c r="M35" s="263"/>
      <c r="N35" s="263"/>
      <c r="O35" s="264"/>
      <c r="P35" s="264"/>
      <c r="Q35" s="264">
        <v>0</v>
      </c>
      <c r="R35" s="265">
        <f t="shared" si="5"/>
        <v>37665.019999999997</v>
      </c>
      <c r="S35" s="264">
        <v>0</v>
      </c>
      <c r="T35" s="264">
        <v>0</v>
      </c>
      <c r="U35" s="264">
        <v>0</v>
      </c>
      <c r="V35" s="262">
        <f t="shared" si="6"/>
        <v>0</v>
      </c>
      <c r="W35" s="263">
        <v>0</v>
      </c>
      <c r="X35" s="263">
        <v>0</v>
      </c>
      <c r="Y35" s="264">
        <f t="shared" si="7"/>
        <v>0</v>
      </c>
      <c r="Z35" s="264">
        <v>0</v>
      </c>
      <c r="AA35" s="264">
        <f t="shared" ref="AA35:AA73" si="9">Q35+S35+X35+Z35</f>
        <v>0</v>
      </c>
      <c r="AB35" s="265">
        <f t="shared" si="0"/>
        <v>37665.019999999997</v>
      </c>
      <c r="AC35" s="278"/>
      <c r="AD35" s="278">
        <v>300000</v>
      </c>
      <c r="AE35" s="278">
        <v>37665.019999999997</v>
      </c>
      <c r="AF35" s="258" t="s">
        <v>126</v>
      </c>
      <c r="AG35" s="266"/>
      <c r="AH35" s="495"/>
      <c r="AI35" s="266"/>
    </row>
    <row r="36" spans="1:35" s="267" customFormat="1" ht="53.25" customHeight="1">
      <c r="A36" s="259">
        <f>A35+0.1</f>
        <v>9.3999999999999986</v>
      </c>
      <c r="B36" s="260" t="s">
        <v>65</v>
      </c>
      <c r="C36" s="171" t="s">
        <v>399</v>
      </c>
      <c r="D36" s="274" t="s">
        <v>336</v>
      </c>
      <c r="E36" s="290" t="s">
        <v>104</v>
      </c>
      <c r="F36" s="276">
        <v>47509.46</v>
      </c>
      <c r="G36" s="277">
        <v>47509.46</v>
      </c>
      <c r="H36" s="277"/>
      <c r="I36" s="262"/>
      <c r="J36" s="264"/>
      <c r="K36" s="264"/>
      <c r="L36" s="264"/>
      <c r="M36" s="263"/>
      <c r="N36" s="263"/>
      <c r="O36" s="264"/>
      <c r="P36" s="264"/>
      <c r="Q36" s="264">
        <v>0</v>
      </c>
      <c r="R36" s="265">
        <f t="shared" si="5"/>
        <v>47509.46</v>
      </c>
      <c r="S36" s="264">
        <v>0</v>
      </c>
      <c r="T36" s="264">
        <v>0</v>
      </c>
      <c r="U36" s="264">
        <v>0</v>
      </c>
      <c r="V36" s="262">
        <f t="shared" si="6"/>
        <v>0</v>
      </c>
      <c r="W36" s="263">
        <v>0</v>
      </c>
      <c r="X36" s="263">
        <v>0</v>
      </c>
      <c r="Y36" s="264">
        <f t="shared" si="7"/>
        <v>0</v>
      </c>
      <c r="Z36" s="264">
        <v>0</v>
      </c>
      <c r="AA36" s="264">
        <v>27653.54</v>
      </c>
      <c r="AB36" s="265">
        <f t="shared" si="0"/>
        <v>19855.919999999998</v>
      </c>
      <c r="AC36" s="278"/>
      <c r="AD36" s="278">
        <v>300000</v>
      </c>
      <c r="AE36" s="278">
        <v>19855.919999999998</v>
      </c>
      <c r="AF36" s="258" t="s">
        <v>126</v>
      </c>
      <c r="AG36" s="266"/>
      <c r="AH36" s="495"/>
      <c r="AI36" s="266"/>
    </row>
    <row r="37" spans="1:35" s="267" customFormat="1" ht="53.25" customHeight="1">
      <c r="A37" s="259">
        <f t="shared" si="8"/>
        <v>9.4999999999999982</v>
      </c>
      <c r="B37" s="260" t="s">
        <v>65</v>
      </c>
      <c r="C37" s="171" t="s">
        <v>444</v>
      </c>
      <c r="D37" s="274" t="s">
        <v>336</v>
      </c>
      <c r="E37" s="290" t="s">
        <v>97</v>
      </c>
      <c r="F37" s="276">
        <v>42408.06</v>
      </c>
      <c r="G37" s="277">
        <f>F37</f>
        <v>42408.06</v>
      </c>
      <c r="H37" s="277"/>
      <c r="I37" s="262"/>
      <c r="J37" s="264"/>
      <c r="K37" s="264"/>
      <c r="L37" s="264"/>
      <c r="M37" s="263"/>
      <c r="N37" s="263"/>
      <c r="O37" s="264"/>
      <c r="P37" s="264"/>
      <c r="Q37" s="264">
        <v>0</v>
      </c>
      <c r="R37" s="265">
        <f t="shared" si="5"/>
        <v>42408.06</v>
      </c>
      <c r="S37" s="264">
        <v>0</v>
      </c>
      <c r="T37" s="264">
        <v>0</v>
      </c>
      <c r="U37" s="264">
        <v>0</v>
      </c>
      <c r="V37" s="262">
        <f t="shared" si="6"/>
        <v>0</v>
      </c>
      <c r="W37" s="263">
        <v>0</v>
      </c>
      <c r="X37" s="263">
        <v>0</v>
      </c>
      <c r="Y37" s="264">
        <f t="shared" si="7"/>
        <v>0</v>
      </c>
      <c r="Z37" s="264">
        <v>0</v>
      </c>
      <c r="AA37" s="264">
        <v>20202.2</v>
      </c>
      <c r="AB37" s="265">
        <f t="shared" si="0"/>
        <v>22205.859999999997</v>
      </c>
      <c r="AC37" s="278"/>
      <c r="AD37" s="278">
        <v>300000</v>
      </c>
      <c r="AE37" s="278">
        <f>AB37</f>
        <v>22205.859999999997</v>
      </c>
      <c r="AF37" s="258" t="s">
        <v>126</v>
      </c>
      <c r="AG37" s="266"/>
      <c r="AH37" s="495"/>
      <c r="AI37" s="266"/>
    </row>
    <row r="38" spans="1:35" s="267" customFormat="1" ht="53.25" customHeight="1">
      <c r="A38" s="259">
        <f>A37+0.1</f>
        <v>9.5999999999999979</v>
      </c>
      <c r="B38" s="260" t="s">
        <v>65</v>
      </c>
      <c r="C38" s="171" t="s">
        <v>446</v>
      </c>
      <c r="D38" s="274" t="s">
        <v>336</v>
      </c>
      <c r="E38" s="290" t="s">
        <v>447</v>
      </c>
      <c r="F38" s="276">
        <v>46002.75</v>
      </c>
      <c r="G38" s="277">
        <v>46002.75</v>
      </c>
      <c r="H38" s="277"/>
      <c r="I38" s="262"/>
      <c r="J38" s="264"/>
      <c r="K38" s="264"/>
      <c r="L38" s="264"/>
      <c r="M38" s="263"/>
      <c r="N38" s="263"/>
      <c r="O38" s="264"/>
      <c r="P38" s="264"/>
      <c r="Q38" s="264">
        <v>0</v>
      </c>
      <c r="R38" s="265">
        <f t="shared" si="5"/>
        <v>46002.75</v>
      </c>
      <c r="S38" s="264">
        <v>0</v>
      </c>
      <c r="T38" s="264">
        <v>0</v>
      </c>
      <c r="U38" s="264">
        <v>0</v>
      </c>
      <c r="V38" s="262">
        <f t="shared" si="6"/>
        <v>0</v>
      </c>
      <c r="W38" s="263">
        <v>0</v>
      </c>
      <c r="X38" s="263">
        <v>0</v>
      </c>
      <c r="Y38" s="264">
        <f t="shared" si="7"/>
        <v>0</v>
      </c>
      <c r="Z38" s="264">
        <v>0</v>
      </c>
      <c r="AA38" s="264">
        <v>42826.13</v>
      </c>
      <c r="AB38" s="265">
        <f t="shared" si="0"/>
        <v>3176.6200000000026</v>
      </c>
      <c r="AC38" s="278"/>
      <c r="AD38" s="278">
        <v>500000</v>
      </c>
      <c r="AE38" s="278">
        <v>3176.62</v>
      </c>
      <c r="AF38" s="258" t="s">
        <v>126</v>
      </c>
      <c r="AG38" s="266"/>
      <c r="AH38" s="495"/>
      <c r="AI38" s="266"/>
    </row>
    <row r="39" spans="1:35" s="267" customFormat="1" ht="53.25" customHeight="1">
      <c r="A39" s="259">
        <f>A38+0.1</f>
        <v>9.6999999999999975</v>
      </c>
      <c r="B39" s="260" t="s">
        <v>65</v>
      </c>
      <c r="C39" s="171" t="s">
        <v>448</v>
      </c>
      <c r="D39" s="274" t="s">
        <v>336</v>
      </c>
      <c r="E39" s="290" t="s">
        <v>109</v>
      </c>
      <c r="F39" s="276">
        <v>48293.57</v>
      </c>
      <c r="G39" s="277">
        <f>F39</f>
        <v>48293.57</v>
      </c>
      <c r="H39" s="277"/>
      <c r="I39" s="262"/>
      <c r="J39" s="264"/>
      <c r="K39" s="264"/>
      <c r="L39" s="264"/>
      <c r="M39" s="263"/>
      <c r="N39" s="263"/>
      <c r="O39" s="264"/>
      <c r="P39" s="264"/>
      <c r="Q39" s="264">
        <v>0</v>
      </c>
      <c r="R39" s="265">
        <f t="shared" si="5"/>
        <v>48293.57</v>
      </c>
      <c r="S39" s="264">
        <v>0</v>
      </c>
      <c r="T39" s="264">
        <v>0</v>
      </c>
      <c r="U39" s="264">
        <v>0</v>
      </c>
      <c r="V39" s="262">
        <f t="shared" si="6"/>
        <v>0</v>
      </c>
      <c r="W39" s="263">
        <v>0</v>
      </c>
      <c r="X39" s="263">
        <v>0</v>
      </c>
      <c r="Y39" s="264">
        <f t="shared" si="7"/>
        <v>0</v>
      </c>
      <c r="Z39" s="264">
        <v>0</v>
      </c>
      <c r="AA39" s="264">
        <v>20240.490000000002</v>
      </c>
      <c r="AB39" s="265">
        <f t="shared" si="0"/>
        <v>28053.079999999998</v>
      </c>
      <c r="AC39" s="278"/>
      <c r="AD39" s="278">
        <v>500000</v>
      </c>
      <c r="AE39" s="278">
        <v>28059.49</v>
      </c>
      <c r="AF39" s="258" t="s">
        <v>126</v>
      </c>
      <c r="AG39" s="266"/>
      <c r="AH39" s="495"/>
      <c r="AI39" s="266"/>
    </row>
    <row r="40" spans="1:35" s="267" customFormat="1" ht="53.25" customHeight="1">
      <c r="A40" s="259">
        <f>A39+0.1</f>
        <v>9.7999999999999972</v>
      </c>
      <c r="B40" s="260" t="s">
        <v>65</v>
      </c>
      <c r="C40" s="171" t="s">
        <v>465</v>
      </c>
      <c r="D40" s="274" t="s">
        <v>336</v>
      </c>
      <c r="E40" s="275" t="s">
        <v>98</v>
      </c>
      <c r="F40" s="276">
        <v>290269.46999999997</v>
      </c>
      <c r="G40" s="277">
        <v>290269.46999999997</v>
      </c>
      <c r="H40" s="277"/>
      <c r="I40" s="262"/>
      <c r="J40" s="264"/>
      <c r="K40" s="264"/>
      <c r="L40" s="264"/>
      <c r="M40" s="263"/>
      <c r="N40" s="263"/>
      <c r="O40" s="264"/>
      <c r="P40" s="264"/>
      <c r="Q40" s="264">
        <v>0</v>
      </c>
      <c r="R40" s="265">
        <f t="shared" si="5"/>
        <v>290269.46999999997</v>
      </c>
      <c r="S40" s="264">
        <v>0</v>
      </c>
      <c r="T40" s="264">
        <v>0</v>
      </c>
      <c r="U40" s="264">
        <v>0</v>
      </c>
      <c r="V40" s="262">
        <f t="shared" si="6"/>
        <v>0</v>
      </c>
      <c r="W40" s="263">
        <v>0</v>
      </c>
      <c r="X40" s="263">
        <v>0</v>
      </c>
      <c r="Y40" s="264">
        <f t="shared" si="7"/>
        <v>0</v>
      </c>
      <c r="Z40" s="264">
        <v>0</v>
      </c>
      <c r="AA40" s="264">
        <v>78279.19</v>
      </c>
      <c r="AB40" s="265">
        <f t="shared" si="0"/>
        <v>211990.27999999997</v>
      </c>
      <c r="AC40" s="278"/>
      <c r="AD40" s="278">
        <v>500000</v>
      </c>
      <c r="AE40" s="278">
        <v>211990.28</v>
      </c>
      <c r="AF40" s="258" t="s">
        <v>126</v>
      </c>
      <c r="AG40" s="266"/>
      <c r="AH40" s="495"/>
      <c r="AI40" s="266"/>
    </row>
    <row r="41" spans="1:35" s="267" customFormat="1" ht="53.25" customHeight="1">
      <c r="A41" s="450">
        <f>A40+0.1</f>
        <v>9.8999999999999968</v>
      </c>
      <c r="B41" s="260" t="s">
        <v>65</v>
      </c>
      <c r="C41" s="171" t="s">
        <v>464</v>
      </c>
      <c r="D41" s="274" t="s">
        <v>336</v>
      </c>
      <c r="E41" s="275" t="s">
        <v>110</v>
      </c>
      <c r="F41" s="276">
        <v>226356.26</v>
      </c>
      <c r="G41" s="277">
        <v>226356.26</v>
      </c>
      <c r="H41" s="277"/>
      <c r="I41" s="262"/>
      <c r="J41" s="264"/>
      <c r="K41" s="264"/>
      <c r="L41" s="264"/>
      <c r="M41" s="263"/>
      <c r="N41" s="263"/>
      <c r="O41" s="264"/>
      <c r="P41" s="264"/>
      <c r="Q41" s="264">
        <v>0</v>
      </c>
      <c r="R41" s="265">
        <f t="shared" si="5"/>
        <v>226356.26</v>
      </c>
      <c r="S41" s="264">
        <v>0</v>
      </c>
      <c r="T41" s="264">
        <v>0</v>
      </c>
      <c r="U41" s="264">
        <v>0</v>
      </c>
      <c r="V41" s="262">
        <f t="shared" si="6"/>
        <v>0</v>
      </c>
      <c r="W41" s="263">
        <v>0</v>
      </c>
      <c r="X41" s="263">
        <v>0</v>
      </c>
      <c r="Y41" s="264">
        <f t="shared" si="7"/>
        <v>0</v>
      </c>
      <c r="Z41" s="264">
        <v>0</v>
      </c>
      <c r="AA41" s="264">
        <v>2461.0700000000002</v>
      </c>
      <c r="AB41" s="265">
        <f t="shared" si="0"/>
        <v>223895.19</v>
      </c>
      <c r="AC41" s="278"/>
      <c r="AD41" s="278">
        <v>300000</v>
      </c>
      <c r="AE41" s="278">
        <v>223895.19</v>
      </c>
      <c r="AF41" s="258" t="s">
        <v>126</v>
      </c>
      <c r="AG41" s="266"/>
      <c r="AH41" s="495"/>
      <c r="AI41" s="266"/>
    </row>
    <row r="42" spans="1:35" s="267" customFormat="1" ht="53.25" customHeight="1">
      <c r="A42" s="289">
        <v>9.1</v>
      </c>
      <c r="B42" s="260" t="s">
        <v>65</v>
      </c>
      <c r="C42" s="171" t="s">
        <v>449</v>
      </c>
      <c r="D42" s="270" t="s">
        <v>336</v>
      </c>
      <c r="E42" s="268" t="s">
        <v>398</v>
      </c>
      <c r="F42" s="272">
        <v>650000</v>
      </c>
      <c r="G42" s="265">
        <v>0</v>
      </c>
      <c r="H42" s="277"/>
      <c r="I42" s="262"/>
      <c r="J42" s="264"/>
      <c r="K42" s="264"/>
      <c r="L42" s="264"/>
      <c r="M42" s="263"/>
      <c r="N42" s="263"/>
      <c r="O42" s="264"/>
      <c r="P42" s="264"/>
      <c r="Q42" s="264">
        <v>0</v>
      </c>
      <c r="R42" s="265">
        <f t="shared" si="5"/>
        <v>650000</v>
      </c>
      <c r="S42" s="264">
        <v>0</v>
      </c>
      <c r="T42" s="264">
        <v>0</v>
      </c>
      <c r="U42" s="264">
        <v>0</v>
      </c>
      <c r="V42" s="262">
        <f t="shared" si="6"/>
        <v>0</v>
      </c>
      <c r="W42" s="263">
        <v>0</v>
      </c>
      <c r="X42" s="263">
        <v>0</v>
      </c>
      <c r="Y42" s="264">
        <f t="shared" si="7"/>
        <v>0</v>
      </c>
      <c r="Z42" s="264">
        <v>0</v>
      </c>
      <c r="AA42" s="265">
        <f t="shared" si="9"/>
        <v>0</v>
      </c>
      <c r="AB42" s="265">
        <f t="shared" si="0"/>
        <v>650000</v>
      </c>
      <c r="AC42" s="278"/>
      <c r="AD42" s="278">
        <v>500000</v>
      </c>
      <c r="AE42" s="265">
        <f>AB42</f>
        <v>650000</v>
      </c>
      <c r="AF42" s="258" t="s">
        <v>270</v>
      </c>
      <c r="AG42" s="266"/>
      <c r="AH42" s="495"/>
      <c r="AI42" s="266"/>
    </row>
    <row r="43" spans="1:35" s="267" customFormat="1" ht="53.25" customHeight="1">
      <c r="A43" s="289">
        <f>A42+0.01</f>
        <v>9.11</v>
      </c>
      <c r="B43" s="260" t="s">
        <v>65</v>
      </c>
      <c r="C43" s="171" t="s">
        <v>450</v>
      </c>
      <c r="D43" s="274" t="s">
        <v>336</v>
      </c>
      <c r="E43" s="290" t="s">
        <v>104</v>
      </c>
      <c r="F43" s="276">
        <v>582917.12</v>
      </c>
      <c r="G43" s="277">
        <f>F43</f>
        <v>582917.12</v>
      </c>
      <c r="H43" s="277"/>
      <c r="I43" s="262"/>
      <c r="J43" s="264"/>
      <c r="K43" s="264"/>
      <c r="L43" s="264"/>
      <c r="M43" s="263"/>
      <c r="N43" s="263"/>
      <c r="O43" s="264"/>
      <c r="P43" s="264"/>
      <c r="Q43" s="264">
        <v>0</v>
      </c>
      <c r="R43" s="265">
        <f t="shared" si="5"/>
        <v>582917.12</v>
      </c>
      <c r="S43" s="264">
        <v>0</v>
      </c>
      <c r="T43" s="264">
        <v>0</v>
      </c>
      <c r="U43" s="264">
        <v>0</v>
      </c>
      <c r="V43" s="262">
        <f t="shared" si="6"/>
        <v>0</v>
      </c>
      <c r="W43" s="263">
        <v>0</v>
      </c>
      <c r="X43" s="263">
        <v>0</v>
      </c>
      <c r="Y43" s="264">
        <f t="shared" si="7"/>
        <v>0</v>
      </c>
      <c r="Z43" s="264">
        <v>0</v>
      </c>
      <c r="AA43" s="264">
        <f t="shared" si="9"/>
        <v>0</v>
      </c>
      <c r="AB43" s="265">
        <f t="shared" si="0"/>
        <v>582917.12</v>
      </c>
      <c r="AC43" s="278"/>
      <c r="AD43" s="278">
        <v>300000</v>
      </c>
      <c r="AE43" s="278">
        <f>AB43</f>
        <v>582917.12</v>
      </c>
      <c r="AF43" s="258" t="s">
        <v>126</v>
      </c>
      <c r="AG43" s="266"/>
      <c r="AH43" s="495"/>
      <c r="AI43" s="266"/>
    </row>
    <row r="44" spans="1:35" s="267" customFormat="1" ht="53.25" customHeight="1">
      <c r="A44" s="289">
        <f t="shared" ref="A44:A51" si="10">A43+0.01</f>
        <v>9.1199999999999992</v>
      </c>
      <c r="B44" s="260" t="s">
        <v>65</v>
      </c>
      <c r="C44" s="171" t="s">
        <v>702</v>
      </c>
      <c r="D44" s="274" t="s">
        <v>336</v>
      </c>
      <c r="E44" s="290" t="s">
        <v>99</v>
      </c>
      <c r="F44" s="276">
        <v>150000</v>
      </c>
      <c r="G44" s="277">
        <v>0</v>
      </c>
      <c r="H44" s="277"/>
      <c r="I44" s="262"/>
      <c r="J44" s="264"/>
      <c r="K44" s="264"/>
      <c r="L44" s="264"/>
      <c r="M44" s="263"/>
      <c r="N44" s="263"/>
      <c r="O44" s="264"/>
      <c r="P44" s="264"/>
      <c r="Q44" s="264">
        <v>0</v>
      </c>
      <c r="R44" s="265">
        <f t="shared" si="5"/>
        <v>150000</v>
      </c>
      <c r="S44" s="264">
        <v>0</v>
      </c>
      <c r="T44" s="264">
        <v>0</v>
      </c>
      <c r="U44" s="264">
        <v>0</v>
      </c>
      <c r="V44" s="262">
        <f t="shared" si="6"/>
        <v>0</v>
      </c>
      <c r="W44" s="263">
        <v>0</v>
      </c>
      <c r="X44" s="263">
        <v>0</v>
      </c>
      <c r="Y44" s="264">
        <f t="shared" si="7"/>
        <v>0</v>
      </c>
      <c r="Z44" s="264">
        <v>0</v>
      </c>
      <c r="AA44" s="264">
        <f>Q44+S44+X44+Z44</f>
        <v>0</v>
      </c>
      <c r="AB44" s="265">
        <f t="shared" si="0"/>
        <v>150000</v>
      </c>
      <c r="AC44" s="278"/>
      <c r="AD44" s="278">
        <v>300000</v>
      </c>
      <c r="AE44" s="278">
        <v>150000</v>
      </c>
      <c r="AF44" s="258" t="s">
        <v>270</v>
      </c>
      <c r="AG44" s="266"/>
      <c r="AH44" s="495"/>
      <c r="AI44" s="266"/>
    </row>
    <row r="45" spans="1:35" s="267" customFormat="1" ht="53.25" customHeight="1">
      <c r="A45" s="289">
        <f t="shared" si="10"/>
        <v>9.129999999999999</v>
      </c>
      <c r="B45" s="260" t="s">
        <v>65</v>
      </c>
      <c r="C45" s="171" t="s">
        <v>577</v>
      </c>
      <c r="D45" s="274" t="s">
        <v>336</v>
      </c>
      <c r="E45" s="290" t="s">
        <v>95</v>
      </c>
      <c r="F45" s="276">
        <v>74400</v>
      </c>
      <c r="G45" s="277">
        <v>0</v>
      </c>
      <c r="H45" s="277"/>
      <c r="I45" s="262"/>
      <c r="J45" s="264"/>
      <c r="K45" s="264"/>
      <c r="L45" s="264"/>
      <c r="M45" s="263"/>
      <c r="N45" s="263"/>
      <c r="O45" s="264"/>
      <c r="P45" s="264"/>
      <c r="Q45" s="264">
        <v>0</v>
      </c>
      <c r="R45" s="265">
        <f t="shared" si="5"/>
        <v>74400</v>
      </c>
      <c r="S45" s="264">
        <v>0</v>
      </c>
      <c r="T45" s="264">
        <v>0</v>
      </c>
      <c r="U45" s="264">
        <v>0</v>
      </c>
      <c r="V45" s="262">
        <f t="shared" si="6"/>
        <v>0</v>
      </c>
      <c r="W45" s="263">
        <v>0</v>
      </c>
      <c r="X45" s="263">
        <v>0</v>
      </c>
      <c r="Y45" s="264">
        <f t="shared" si="7"/>
        <v>0</v>
      </c>
      <c r="Z45" s="264">
        <v>0</v>
      </c>
      <c r="AA45" s="264">
        <f>Q45+S45+X45+Z45</f>
        <v>0</v>
      </c>
      <c r="AB45" s="265">
        <f t="shared" si="0"/>
        <v>74400</v>
      </c>
      <c r="AC45" s="278"/>
      <c r="AD45" s="278">
        <v>300000</v>
      </c>
      <c r="AE45" s="278">
        <v>74400</v>
      </c>
      <c r="AF45" s="258" t="s">
        <v>707</v>
      </c>
      <c r="AG45" s="266"/>
      <c r="AH45" s="495"/>
      <c r="AI45" s="266"/>
    </row>
    <row r="46" spans="1:35" s="267" customFormat="1" ht="53.25" customHeight="1">
      <c r="A46" s="289">
        <f t="shared" si="10"/>
        <v>9.1399999999999988</v>
      </c>
      <c r="B46" s="260" t="s">
        <v>65</v>
      </c>
      <c r="C46" s="171" t="s">
        <v>647</v>
      </c>
      <c r="D46" s="274" t="s">
        <v>336</v>
      </c>
      <c r="E46" s="290" t="s">
        <v>113</v>
      </c>
      <c r="F46" s="276">
        <v>72912</v>
      </c>
      <c r="G46" s="277">
        <v>72912</v>
      </c>
      <c r="H46" s="277"/>
      <c r="I46" s="262"/>
      <c r="J46" s="264"/>
      <c r="K46" s="264"/>
      <c r="L46" s="264"/>
      <c r="M46" s="263"/>
      <c r="N46" s="263"/>
      <c r="O46" s="264"/>
      <c r="P46" s="264"/>
      <c r="Q46" s="264">
        <v>0</v>
      </c>
      <c r="R46" s="265">
        <f t="shared" si="5"/>
        <v>72912</v>
      </c>
      <c r="S46" s="264">
        <v>0</v>
      </c>
      <c r="T46" s="264">
        <v>0</v>
      </c>
      <c r="U46" s="264">
        <v>0</v>
      </c>
      <c r="V46" s="262">
        <f t="shared" si="6"/>
        <v>0</v>
      </c>
      <c r="W46" s="263">
        <v>0</v>
      </c>
      <c r="X46" s="263">
        <v>0</v>
      </c>
      <c r="Y46" s="264">
        <f t="shared" si="7"/>
        <v>0</v>
      </c>
      <c r="Z46" s="264">
        <v>0</v>
      </c>
      <c r="AA46" s="264">
        <f>Q46+S46+X46+Z46</f>
        <v>0</v>
      </c>
      <c r="AB46" s="265">
        <f t="shared" si="0"/>
        <v>72912</v>
      </c>
      <c r="AC46" s="278"/>
      <c r="AD46" s="278">
        <v>300000</v>
      </c>
      <c r="AE46" s="278">
        <v>72912</v>
      </c>
      <c r="AF46" s="258" t="s">
        <v>126</v>
      </c>
      <c r="AG46" s="266"/>
      <c r="AH46" s="495"/>
      <c r="AI46" s="266"/>
    </row>
    <row r="47" spans="1:35" s="267" customFormat="1" ht="53.25" customHeight="1">
      <c r="A47" s="289">
        <f t="shared" si="10"/>
        <v>9.1499999999999986</v>
      </c>
      <c r="B47" s="260" t="s">
        <v>65</v>
      </c>
      <c r="C47" s="171" t="s">
        <v>661</v>
      </c>
      <c r="D47" s="274" t="s">
        <v>336</v>
      </c>
      <c r="E47" s="290" t="s">
        <v>142</v>
      </c>
      <c r="F47" s="276">
        <v>250000</v>
      </c>
      <c r="G47" s="277">
        <v>0</v>
      </c>
      <c r="H47" s="277"/>
      <c r="I47" s="262"/>
      <c r="J47" s="264"/>
      <c r="K47" s="264"/>
      <c r="L47" s="264"/>
      <c r="M47" s="263"/>
      <c r="N47" s="263"/>
      <c r="O47" s="264"/>
      <c r="P47" s="264"/>
      <c r="Q47" s="264">
        <v>0</v>
      </c>
      <c r="R47" s="265">
        <f t="shared" si="5"/>
        <v>250000</v>
      </c>
      <c r="S47" s="264">
        <v>0</v>
      </c>
      <c r="T47" s="264">
        <v>0</v>
      </c>
      <c r="U47" s="264">
        <v>0</v>
      </c>
      <c r="V47" s="262">
        <f t="shared" si="6"/>
        <v>0</v>
      </c>
      <c r="W47" s="263">
        <v>0</v>
      </c>
      <c r="X47" s="263">
        <v>0</v>
      </c>
      <c r="Y47" s="264">
        <f t="shared" si="7"/>
        <v>0</v>
      </c>
      <c r="Z47" s="264">
        <v>0</v>
      </c>
      <c r="AA47" s="264">
        <f>Q47+S47+X47+Z47</f>
        <v>0</v>
      </c>
      <c r="AB47" s="265">
        <f t="shared" si="0"/>
        <v>250000</v>
      </c>
      <c r="AC47" s="278"/>
      <c r="AD47" s="278">
        <v>300000</v>
      </c>
      <c r="AE47" s="278">
        <v>250000</v>
      </c>
      <c r="AF47" s="258" t="s">
        <v>770</v>
      </c>
      <c r="AG47" s="266"/>
      <c r="AH47" s="495"/>
      <c r="AI47" s="266"/>
    </row>
    <row r="48" spans="1:35" s="267" customFormat="1" ht="53.25" customHeight="1">
      <c r="A48" s="289">
        <f t="shared" si="10"/>
        <v>9.1599999999999984</v>
      </c>
      <c r="B48" s="260" t="s">
        <v>65</v>
      </c>
      <c r="C48" s="171" t="s">
        <v>723</v>
      </c>
      <c r="D48" s="274" t="s">
        <v>336</v>
      </c>
      <c r="E48" s="290" t="s">
        <v>96</v>
      </c>
      <c r="F48" s="276">
        <v>810000</v>
      </c>
      <c r="G48" s="277">
        <v>0</v>
      </c>
      <c r="H48" s="277"/>
      <c r="I48" s="262"/>
      <c r="J48" s="264"/>
      <c r="K48" s="264"/>
      <c r="L48" s="264"/>
      <c r="M48" s="263"/>
      <c r="N48" s="263"/>
      <c r="O48" s="264"/>
      <c r="P48" s="264"/>
      <c r="Q48" s="264"/>
      <c r="R48" s="265"/>
      <c r="S48" s="264"/>
      <c r="T48" s="264"/>
      <c r="U48" s="264"/>
      <c r="V48" s="262"/>
      <c r="W48" s="263"/>
      <c r="X48" s="263"/>
      <c r="Y48" s="264"/>
      <c r="Z48" s="264"/>
      <c r="AA48" s="264">
        <v>0</v>
      </c>
      <c r="AB48" s="265">
        <v>810000</v>
      </c>
      <c r="AC48" s="278"/>
      <c r="AD48" s="278"/>
      <c r="AE48" s="278">
        <v>810000</v>
      </c>
      <c r="AF48" s="258" t="s">
        <v>771</v>
      </c>
      <c r="AG48" s="266"/>
      <c r="AH48" s="495"/>
      <c r="AI48" s="266"/>
    </row>
    <row r="49" spans="1:35" s="267" customFormat="1" ht="53.25" customHeight="1">
      <c r="A49" s="289">
        <f t="shared" si="10"/>
        <v>9.1699999999999982</v>
      </c>
      <c r="B49" s="260" t="s">
        <v>65</v>
      </c>
      <c r="C49" s="171" t="s">
        <v>667</v>
      </c>
      <c r="D49" s="274" t="s">
        <v>336</v>
      </c>
      <c r="E49" s="275" t="s">
        <v>101</v>
      </c>
      <c r="F49" s="276">
        <v>10000</v>
      </c>
      <c r="G49" s="277">
        <v>718.46</v>
      </c>
      <c r="H49" s="277"/>
      <c r="I49" s="262"/>
      <c r="J49" s="264"/>
      <c r="K49" s="264"/>
      <c r="L49" s="264"/>
      <c r="M49" s="263"/>
      <c r="N49" s="263"/>
      <c r="O49" s="264"/>
      <c r="P49" s="264"/>
      <c r="Q49" s="264"/>
      <c r="R49" s="265"/>
      <c r="S49" s="264"/>
      <c r="T49" s="264"/>
      <c r="U49" s="264"/>
      <c r="V49" s="262"/>
      <c r="W49" s="263"/>
      <c r="X49" s="263"/>
      <c r="Y49" s="264"/>
      <c r="Z49" s="264"/>
      <c r="AA49" s="264">
        <v>0</v>
      </c>
      <c r="AB49" s="265">
        <v>10000</v>
      </c>
      <c r="AC49" s="278"/>
      <c r="AD49" s="278"/>
      <c r="AE49" s="278">
        <v>10000</v>
      </c>
      <c r="AF49" s="258" t="s">
        <v>772</v>
      </c>
      <c r="AG49" s="266"/>
      <c r="AH49" s="495"/>
      <c r="AI49" s="266"/>
    </row>
    <row r="50" spans="1:35" s="267" customFormat="1" ht="53.25" customHeight="1">
      <c r="A50" s="289">
        <f t="shared" si="10"/>
        <v>9.1799999999999979</v>
      </c>
      <c r="B50" s="260" t="s">
        <v>65</v>
      </c>
      <c r="C50" s="171" t="s">
        <v>740</v>
      </c>
      <c r="D50" s="274" t="s">
        <v>336</v>
      </c>
      <c r="E50" s="275" t="s">
        <v>99</v>
      </c>
      <c r="F50" s="276">
        <v>500000</v>
      </c>
      <c r="G50" s="277">
        <v>0</v>
      </c>
      <c r="H50" s="277"/>
      <c r="I50" s="262"/>
      <c r="J50" s="264"/>
      <c r="K50" s="264"/>
      <c r="L50" s="264"/>
      <c r="M50" s="263"/>
      <c r="N50" s="263"/>
      <c r="O50" s="264"/>
      <c r="P50" s="264"/>
      <c r="Q50" s="264"/>
      <c r="R50" s="265"/>
      <c r="S50" s="264"/>
      <c r="T50" s="264"/>
      <c r="U50" s="264"/>
      <c r="V50" s="262"/>
      <c r="W50" s="263"/>
      <c r="X50" s="263"/>
      <c r="Y50" s="264"/>
      <c r="Z50" s="264"/>
      <c r="AA50" s="277">
        <v>0</v>
      </c>
      <c r="AB50" s="265">
        <f t="shared" ref="AB50:AB54" si="11">F50-AA50</f>
        <v>500000</v>
      </c>
      <c r="AC50" s="278"/>
      <c r="AD50" s="278"/>
      <c r="AE50" s="278">
        <f>AB50</f>
        <v>500000</v>
      </c>
      <c r="AF50" s="258" t="s">
        <v>771</v>
      </c>
      <c r="AG50" s="266"/>
      <c r="AH50" s="495"/>
      <c r="AI50" s="266"/>
    </row>
    <row r="51" spans="1:35" s="267" customFormat="1" ht="53.25" customHeight="1">
      <c r="A51" s="289">
        <f t="shared" si="10"/>
        <v>9.1899999999999977</v>
      </c>
      <c r="B51" s="260" t="s">
        <v>65</v>
      </c>
      <c r="C51" s="171" t="s">
        <v>741</v>
      </c>
      <c r="D51" s="274" t="s">
        <v>336</v>
      </c>
      <c r="E51" s="275" t="s">
        <v>100</v>
      </c>
      <c r="F51" s="276">
        <v>350000</v>
      </c>
      <c r="G51" s="277">
        <v>0</v>
      </c>
      <c r="H51" s="277"/>
      <c r="I51" s="262"/>
      <c r="J51" s="264"/>
      <c r="K51" s="264"/>
      <c r="L51" s="264"/>
      <c r="M51" s="263"/>
      <c r="N51" s="263"/>
      <c r="O51" s="264"/>
      <c r="P51" s="264"/>
      <c r="Q51" s="264"/>
      <c r="R51" s="265"/>
      <c r="S51" s="264"/>
      <c r="T51" s="264"/>
      <c r="U51" s="264"/>
      <c r="V51" s="262"/>
      <c r="W51" s="263"/>
      <c r="X51" s="263"/>
      <c r="Y51" s="264"/>
      <c r="Z51" s="264"/>
      <c r="AA51" s="277">
        <v>0</v>
      </c>
      <c r="AB51" s="265">
        <f t="shared" si="11"/>
        <v>350000</v>
      </c>
      <c r="AC51" s="278"/>
      <c r="AD51" s="278"/>
      <c r="AE51" s="278">
        <f t="shared" ref="AE51:AE53" si="12">AB51</f>
        <v>350000</v>
      </c>
      <c r="AF51" s="258" t="s">
        <v>771</v>
      </c>
      <c r="AG51" s="266"/>
      <c r="AH51" s="495"/>
      <c r="AI51" s="266"/>
    </row>
    <row r="52" spans="1:35" s="267" customFormat="1" ht="53.25" customHeight="1">
      <c r="A52" s="289">
        <f t="shared" ref="A52:A54" si="13">A51+0.01</f>
        <v>9.1999999999999975</v>
      </c>
      <c r="B52" s="260" t="s">
        <v>65</v>
      </c>
      <c r="C52" s="171" t="s">
        <v>742</v>
      </c>
      <c r="D52" s="274" t="s">
        <v>336</v>
      </c>
      <c r="E52" s="275" t="s">
        <v>109</v>
      </c>
      <c r="F52" s="276">
        <v>250000</v>
      </c>
      <c r="G52" s="277">
        <v>0</v>
      </c>
      <c r="H52" s="277"/>
      <c r="I52" s="262"/>
      <c r="J52" s="264"/>
      <c r="K52" s="264"/>
      <c r="L52" s="264"/>
      <c r="M52" s="263"/>
      <c r="N52" s="263"/>
      <c r="O52" s="264"/>
      <c r="P52" s="264"/>
      <c r="Q52" s="264"/>
      <c r="R52" s="265"/>
      <c r="S52" s="264"/>
      <c r="T52" s="264"/>
      <c r="U52" s="264"/>
      <c r="V52" s="262"/>
      <c r="W52" s="263"/>
      <c r="X52" s="263"/>
      <c r="Y52" s="264"/>
      <c r="Z52" s="264"/>
      <c r="AA52" s="277">
        <v>0</v>
      </c>
      <c r="AB52" s="265">
        <f t="shared" si="11"/>
        <v>250000</v>
      </c>
      <c r="AC52" s="278"/>
      <c r="AD52" s="278"/>
      <c r="AE52" s="278">
        <f t="shared" si="12"/>
        <v>250000</v>
      </c>
      <c r="AF52" s="258" t="s">
        <v>771</v>
      </c>
      <c r="AG52" s="266"/>
      <c r="AH52" s="495"/>
      <c r="AI52" s="266"/>
    </row>
    <row r="53" spans="1:35" s="267" customFormat="1" ht="53.25" customHeight="1">
      <c r="A53" s="289">
        <f t="shared" si="13"/>
        <v>9.2099999999999973</v>
      </c>
      <c r="B53" s="260" t="s">
        <v>65</v>
      </c>
      <c r="C53" s="171" t="s">
        <v>743</v>
      </c>
      <c r="D53" s="274" t="s">
        <v>336</v>
      </c>
      <c r="E53" s="275" t="s">
        <v>98</v>
      </c>
      <c r="F53" s="276">
        <v>750000</v>
      </c>
      <c r="G53" s="277">
        <v>0</v>
      </c>
      <c r="H53" s="277"/>
      <c r="I53" s="262"/>
      <c r="J53" s="264"/>
      <c r="K53" s="264"/>
      <c r="L53" s="264"/>
      <c r="M53" s="263"/>
      <c r="N53" s="263"/>
      <c r="O53" s="264"/>
      <c r="P53" s="264"/>
      <c r="Q53" s="264"/>
      <c r="R53" s="265"/>
      <c r="S53" s="264"/>
      <c r="T53" s="264"/>
      <c r="U53" s="264"/>
      <c r="V53" s="262"/>
      <c r="W53" s="263"/>
      <c r="X53" s="263"/>
      <c r="Y53" s="264"/>
      <c r="Z53" s="264"/>
      <c r="AA53" s="277">
        <v>0</v>
      </c>
      <c r="AB53" s="265">
        <f t="shared" si="11"/>
        <v>750000</v>
      </c>
      <c r="AC53" s="278"/>
      <c r="AD53" s="278"/>
      <c r="AE53" s="278">
        <f t="shared" si="12"/>
        <v>750000</v>
      </c>
      <c r="AF53" s="258" t="s">
        <v>771</v>
      </c>
      <c r="AG53" s="266"/>
      <c r="AH53" s="495"/>
      <c r="AI53" s="266"/>
    </row>
    <row r="54" spans="1:35" s="267" customFormat="1" ht="53.25" customHeight="1">
      <c r="A54" s="289">
        <f t="shared" si="13"/>
        <v>9.2199999999999971</v>
      </c>
      <c r="B54" s="260" t="s">
        <v>65</v>
      </c>
      <c r="C54" s="171" t="s">
        <v>339</v>
      </c>
      <c r="D54" s="274" t="s">
        <v>336</v>
      </c>
      <c r="E54" s="275" t="s">
        <v>101</v>
      </c>
      <c r="F54" s="276">
        <v>176442.79</v>
      </c>
      <c r="G54" s="277">
        <v>0</v>
      </c>
      <c r="H54" s="277"/>
      <c r="I54" s="262"/>
      <c r="J54" s="264"/>
      <c r="K54" s="264"/>
      <c r="L54" s="264"/>
      <c r="M54" s="263"/>
      <c r="N54" s="263"/>
      <c r="O54" s="264"/>
      <c r="P54" s="264"/>
      <c r="Q54" s="264">
        <v>0</v>
      </c>
      <c r="R54" s="265">
        <f t="shared" si="5"/>
        <v>176442.79</v>
      </c>
      <c r="S54" s="264">
        <v>0</v>
      </c>
      <c r="T54" s="264">
        <v>0</v>
      </c>
      <c r="U54" s="264">
        <v>0</v>
      </c>
      <c r="V54" s="262">
        <f t="shared" si="6"/>
        <v>0</v>
      </c>
      <c r="W54" s="263">
        <v>0</v>
      </c>
      <c r="X54" s="263">
        <v>0</v>
      </c>
      <c r="Y54" s="264">
        <f t="shared" si="7"/>
        <v>0</v>
      </c>
      <c r="Z54" s="264">
        <v>0</v>
      </c>
      <c r="AA54" s="277">
        <v>0</v>
      </c>
      <c r="AB54" s="265">
        <f t="shared" si="11"/>
        <v>176442.79</v>
      </c>
      <c r="AC54" s="278"/>
      <c r="AD54" s="278">
        <v>513886.97</v>
      </c>
      <c r="AE54" s="278">
        <v>171135.44</v>
      </c>
      <c r="AF54" s="258" t="s">
        <v>130</v>
      </c>
      <c r="AG54" s="266"/>
      <c r="AH54" s="496"/>
      <c r="AI54" s="266"/>
    </row>
    <row r="55" spans="1:35" s="288" customFormat="1" ht="75" customHeight="1">
      <c r="A55" s="279">
        <v>10</v>
      </c>
      <c r="B55" s="280" t="s">
        <v>65</v>
      </c>
      <c r="C55" s="170" t="s">
        <v>124</v>
      </c>
      <c r="D55" s="281" t="s">
        <v>125</v>
      </c>
      <c r="E55" s="282" t="s">
        <v>133</v>
      </c>
      <c r="F55" s="283">
        <v>1200000</v>
      </c>
      <c r="G55" s="409">
        <v>800000</v>
      </c>
      <c r="H55" s="409">
        <v>0</v>
      </c>
      <c r="I55" s="410">
        <f>F55-H55</f>
        <v>1200000</v>
      </c>
      <c r="J55" s="284">
        <v>0</v>
      </c>
      <c r="K55" s="284">
        <v>0</v>
      </c>
      <c r="L55" s="284">
        <v>0</v>
      </c>
      <c r="M55" s="411">
        <f>SUM(J55:L55)</f>
        <v>0</v>
      </c>
      <c r="N55" s="411">
        <v>0</v>
      </c>
      <c r="O55" s="284">
        <f>M55+N55</f>
        <v>0</v>
      </c>
      <c r="P55" s="284">
        <v>35735.370000000003</v>
      </c>
      <c r="Q55" s="284">
        <f>H55+P55</f>
        <v>35735.370000000003</v>
      </c>
      <c r="R55" s="285">
        <f t="shared" si="5"/>
        <v>1164264.6299999999</v>
      </c>
      <c r="S55" s="284">
        <f>33484.98+15225</f>
        <v>48709.98</v>
      </c>
      <c r="T55" s="284">
        <f>38274.05+4350+16530</f>
        <v>59154.05</v>
      </c>
      <c r="U55" s="284">
        <v>0</v>
      </c>
      <c r="V55" s="411">
        <f t="shared" ref="V55:V73" si="14">SUM(S55:U55)</f>
        <v>107864.03</v>
      </c>
      <c r="W55" s="411">
        <v>0</v>
      </c>
      <c r="X55" s="411">
        <v>88703.44</v>
      </c>
      <c r="Y55" s="284">
        <f t="shared" si="7"/>
        <v>107864.03</v>
      </c>
      <c r="Z55" s="284">
        <v>117876.33</v>
      </c>
      <c r="AA55" s="284">
        <f t="shared" si="9"/>
        <v>291025.12</v>
      </c>
      <c r="AB55" s="285">
        <f>F55-AA55</f>
        <v>908974.88</v>
      </c>
      <c r="AC55" s="409">
        <v>332248.8</v>
      </c>
      <c r="AD55" s="409">
        <v>200000</v>
      </c>
      <c r="AE55" s="409">
        <v>125000</v>
      </c>
      <c r="AF55" s="286" t="s">
        <v>630</v>
      </c>
      <c r="AG55" s="287"/>
      <c r="AH55" s="502"/>
      <c r="AI55" s="287"/>
    </row>
    <row r="56" spans="1:35" s="267" customFormat="1" ht="75" customHeight="1">
      <c r="A56" s="259">
        <f>A55+0.1</f>
        <v>10.1</v>
      </c>
      <c r="B56" s="260" t="s">
        <v>65</v>
      </c>
      <c r="C56" s="171" t="s">
        <v>568</v>
      </c>
      <c r="D56" s="274" t="s">
        <v>125</v>
      </c>
      <c r="E56" s="275" t="s">
        <v>133</v>
      </c>
      <c r="F56" s="276">
        <v>173476</v>
      </c>
      <c r="G56" s="277">
        <v>173476</v>
      </c>
      <c r="H56" s="277">
        <v>0</v>
      </c>
      <c r="I56" s="262">
        <f>F56-H56</f>
        <v>173476</v>
      </c>
      <c r="J56" s="264">
        <v>0</v>
      </c>
      <c r="K56" s="264">
        <v>0</v>
      </c>
      <c r="L56" s="264">
        <v>0</v>
      </c>
      <c r="M56" s="263">
        <f>SUM(J56:L56)</f>
        <v>0</v>
      </c>
      <c r="N56" s="263">
        <v>0</v>
      </c>
      <c r="O56" s="264">
        <f>M56+N56</f>
        <v>0</v>
      </c>
      <c r="P56" s="264">
        <v>35735.370000000003</v>
      </c>
      <c r="Q56" s="264">
        <f>H56+P56</f>
        <v>35735.370000000003</v>
      </c>
      <c r="R56" s="265">
        <f t="shared" si="5"/>
        <v>137740.63</v>
      </c>
      <c r="S56" s="264">
        <f>33484.98+15225</f>
        <v>48709.98</v>
      </c>
      <c r="T56" s="264">
        <f>38274.05+4350+16530</f>
        <v>59154.05</v>
      </c>
      <c r="U56" s="264">
        <v>0</v>
      </c>
      <c r="V56" s="263">
        <f>SUM(S56:U56)</f>
        <v>107864.03</v>
      </c>
      <c r="W56" s="263">
        <v>0</v>
      </c>
      <c r="X56" s="263">
        <v>88703.44</v>
      </c>
      <c r="Y56" s="264">
        <f t="shared" si="7"/>
        <v>107864.03</v>
      </c>
      <c r="Z56" s="264">
        <v>117876.33</v>
      </c>
      <c r="AA56" s="264">
        <v>0</v>
      </c>
      <c r="AB56" s="265">
        <f t="shared" si="0"/>
        <v>173476</v>
      </c>
      <c r="AC56" s="277">
        <v>332248.8</v>
      </c>
      <c r="AD56" s="277">
        <v>200000</v>
      </c>
      <c r="AE56" s="277">
        <v>60000</v>
      </c>
      <c r="AF56" s="258" t="s">
        <v>126</v>
      </c>
      <c r="AG56" s="266"/>
      <c r="AH56" s="496"/>
      <c r="AI56" s="266"/>
    </row>
    <row r="57" spans="1:35" s="267" customFormat="1" ht="75" customHeight="1">
      <c r="A57" s="259">
        <f>A56+0.1</f>
        <v>10.199999999999999</v>
      </c>
      <c r="B57" s="260" t="s">
        <v>65</v>
      </c>
      <c r="C57" s="171" t="s">
        <v>744</v>
      </c>
      <c r="D57" s="274" t="s">
        <v>125</v>
      </c>
      <c r="E57" s="275" t="s">
        <v>133</v>
      </c>
      <c r="F57" s="276">
        <v>173476</v>
      </c>
      <c r="G57" s="277">
        <v>173476</v>
      </c>
      <c r="H57" s="277">
        <v>0</v>
      </c>
      <c r="I57" s="262">
        <f>F57-H57</f>
        <v>173476</v>
      </c>
      <c r="J57" s="264">
        <v>0</v>
      </c>
      <c r="K57" s="264">
        <v>0</v>
      </c>
      <c r="L57" s="264">
        <v>0</v>
      </c>
      <c r="M57" s="263">
        <f>SUM(J57:L57)</f>
        <v>0</v>
      </c>
      <c r="N57" s="263">
        <v>0</v>
      </c>
      <c r="O57" s="264">
        <f>M57+N57</f>
        <v>0</v>
      </c>
      <c r="P57" s="264">
        <v>35735.370000000003</v>
      </c>
      <c r="Q57" s="264">
        <f>H57+P57</f>
        <v>35735.370000000003</v>
      </c>
      <c r="R57" s="265">
        <f t="shared" ref="R57" si="15">F57-Q57</f>
        <v>137740.63</v>
      </c>
      <c r="S57" s="264">
        <f>33484.98+15225</f>
        <v>48709.98</v>
      </c>
      <c r="T57" s="264">
        <f>38274.05+4350+16530</f>
        <v>59154.05</v>
      </c>
      <c r="U57" s="264">
        <v>0</v>
      </c>
      <c r="V57" s="263">
        <f>SUM(S57:U57)</f>
        <v>107864.03</v>
      </c>
      <c r="W57" s="263">
        <v>0</v>
      </c>
      <c r="X57" s="263">
        <v>88703.44</v>
      </c>
      <c r="Y57" s="264">
        <f t="shared" ref="Y57" si="16">V57+W57</f>
        <v>107864.03</v>
      </c>
      <c r="Z57" s="264">
        <v>117876.33</v>
      </c>
      <c r="AA57" s="264">
        <v>0</v>
      </c>
      <c r="AB57" s="265">
        <f t="shared" ref="AB57" si="17">F57-AA57</f>
        <v>173476</v>
      </c>
      <c r="AC57" s="277">
        <v>332248.8</v>
      </c>
      <c r="AD57" s="277">
        <v>200000</v>
      </c>
      <c r="AE57" s="277">
        <v>35000</v>
      </c>
      <c r="AF57" s="258" t="s">
        <v>773</v>
      </c>
      <c r="AG57" s="266"/>
      <c r="AH57" s="496"/>
      <c r="AI57" s="266"/>
    </row>
    <row r="58" spans="1:35" s="288" customFormat="1" ht="51" customHeight="1">
      <c r="A58" s="279">
        <v>11</v>
      </c>
      <c r="B58" s="280" t="s">
        <v>65</v>
      </c>
      <c r="C58" s="170" t="s">
        <v>42</v>
      </c>
      <c r="D58" s="281" t="s">
        <v>341</v>
      </c>
      <c r="E58" s="282" t="s">
        <v>101</v>
      </c>
      <c r="F58" s="283">
        <v>2700000</v>
      </c>
      <c r="G58" s="283">
        <v>759688.27</v>
      </c>
      <c r="H58" s="283">
        <f t="shared" ref="H58:W58" si="18">SUM(H59:H73)</f>
        <v>0</v>
      </c>
      <c r="I58" s="283">
        <f t="shared" si="18"/>
        <v>0</v>
      </c>
      <c r="J58" s="283">
        <f t="shared" si="18"/>
        <v>0</v>
      </c>
      <c r="K58" s="283">
        <f t="shared" si="18"/>
        <v>0</v>
      </c>
      <c r="L58" s="283">
        <f t="shared" si="18"/>
        <v>0</v>
      </c>
      <c r="M58" s="283">
        <f t="shared" si="18"/>
        <v>0</v>
      </c>
      <c r="N58" s="283">
        <f t="shared" si="18"/>
        <v>0</v>
      </c>
      <c r="O58" s="283">
        <f t="shared" si="18"/>
        <v>0</v>
      </c>
      <c r="P58" s="283">
        <f t="shared" si="18"/>
        <v>0</v>
      </c>
      <c r="Q58" s="285">
        <f t="shared" si="18"/>
        <v>21402</v>
      </c>
      <c r="R58" s="285">
        <f t="shared" si="18"/>
        <v>2505722.0299999998</v>
      </c>
      <c r="S58" s="285">
        <f t="shared" si="18"/>
        <v>128421.86</v>
      </c>
      <c r="T58" s="285">
        <f t="shared" si="18"/>
        <v>0</v>
      </c>
      <c r="U58" s="285">
        <f t="shared" si="18"/>
        <v>0</v>
      </c>
      <c r="V58" s="285">
        <f t="shared" si="18"/>
        <v>128421.86</v>
      </c>
      <c r="W58" s="285">
        <f t="shared" si="18"/>
        <v>111853.02</v>
      </c>
      <c r="X58" s="285">
        <v>171030.28</v>
      </c>
      <c r="Y58" s="285">
        <f>SUM(Y59:Y73)</f>
        <v>240274.88</v>
      </c>
      <c r="Z58" s="284">
        <v>215295.96</v>
      </c>
      <c r="AA58" s="284">
        <v>675513.02</v>
      </c>
      <c r="AB58" s="285">
        <f t="shared" si="0"/>
        <v>2024486.98</v>
      </c>
      <c r="AC58" s="285">
        <f>SUM(AC59:AC73)</f>
        <v>0</v>
      </c>
      <c r="AD58" s="285">
        <f>SUM(AD59:AD73)</f>
        <v>2035097.28</v>
      </c>
      <c r="AE58" s="285">
        <v>1533132.74</v>
      </c>
      <c r="AF58" s="286" t="s">
        <v>24</v>
      </c>
      <c r="AG58" s="287"/>
      <c r="AH58" s="502"/>
      <c r="AI58" s="287"/>
    </row>
    <row r="59" spans="1:35" s="267" customFormat="1" ht="102.75" customHeight="1">
      <c r="A59" s="259">
        <f>A58+0.1</f>
        <v>11.1</v>
      </c>
      <c r="B59" s="260" t="s">
        <v>65</v>
      </c>
      <c r="C59" s="171" t="s">
        <v>43</v>
      </c>
      <c r="D59" s="274" t="s">
        <v>341</v>
      </c>
      <c r="E59" s="275" t="s">
        <v>132</v>
      </c>
      <c r="F59" s="276">
        <v>327442.55</v>
      </c>
      <c r="G59" s="276">
        <v>327442.55</v>
      </c>
      <c r="H59" s="277"/>
      <c r="I59" s="262"/>
      <c r="J59" s="264"/>
      <c r="K59" s="264"/>
      <c r="L59" s="264"/>
      <c r="M59" s="263"/>
      <c r="N59" s="263"/>
      <c r="O59" s="264"/>
      <c r="P59" s="264"/>
      <c r="Q59" s="264">
        <v>21402</v>
      </c>
      <c r="R59" s="265">
        <f t="shared" ref="R59:R73" si="19">F59-Q59</f>
        <v>306040.55</v>
      </c>
      <c r="S59" s="264">
        <v>122090</v>
      </c>
      <c r="T59" s="264">
        <v>0</v>
      </c>
      <c r="U59" s="264">
        <v>0</v>
      </c>
      <c r="V59" s="263">
        <f t="shared" si="14"/>
        <v>122090</v>
      </c>
      <c r="W59" s="263">
        <v>80000</v>
      </c>
      <c r="X59" s="263">
        <f>83187-312</f>
        <v>82875</v>
      </c>
      <c r="Y59" s="264">
        <f t="shared" ref="Y59:Y73" si="20">V59+W59</f>
        <v>202090</v>
      </c>
      <c r="Z59" s="264">
        <v>72608.5</v>
      </c>
      <c r="AA59" s="264">
        <f t="shared" si="9"/>
        <v>298975.5</v>
      </c>
      <c r="AB59" s="265">
        <f t="shared" si="0"/>
        <v>28467.049999999988</v>
      </c>
      <c r="AC59" s="278"/>
      <c r="AD59" s="278">
        <v>101922.74</v>
      </c>
      <c r="AE59" s="278">
        <v>28467.05</v>
      </c>
      <c r="AF59" s="258" t="s">
        <v>200</v>
      </c>
      <c r="AG59" s="266"/>
      <c r="AH59" s="496"/>
      <c r="AI59" s="266">
        <f>312+50468+7006+14822.5</f>
        <v>72608.5</v>
      </c>
    </row>
    <row r="60" spans="1:35" s="267" customFormat="1" ht="85.5" customHeight="1">
      <c r="A60" s="259">
        <f t="shared" ref="A60:A67" si="21">A59+0.1</f>
        <v>11.2</v>
      </c>
      <c r="B60" s="260" t="s">
        <v>65</v>
      </c>
      <c r="C60" s="171" t="s">
        <v>342</v>
      </c>
      <c r="D60" s="274" t="s">
        <v>341</v>
      </c>
      <c r="E60" s="275" t="s">
        <v>100</v>
      </c>
      <c r="F60" s="276">
        <v>48398.5</v>
      </c>
      <c r="G60" s="277">
        <v>48398.5</v>
      </c>
      <c r="H60" s="277"/>
      <c r="I60" s="262"/>
      <c r="J60" s="264"/>
      <c r="K60" s="264"/>
      <c r="L60" s="264"/>
      <c r="M60" s="263"/>
      <c r="N60" s="263"/>
      <c r="O60" s="264"/>
      <c r="P60" s="264"/>
      <c r="Q60" s="264">
        <v>0</v>
      </c>
      <c r="R60" s="265">
        <f t="shared" si="19"/>
        <v>48398.5</v>
      </c>
      <c r="S60" s="264">
        <v>6331.86</v>
      </c>
      <c r="T60" s="264">
        <v>0</v>
      </c>
      <c r="U60" s="264">
        <v>0</v>
      </c>
      <c r="V60" s="263">
        <f t="shared" si="14"/>
        <v>6331.86</v>
      </c>
      <c r="W60" s="263">
        <v>31853.02</v>
      </c>
      <c r="X60" s="263">
        <v>31853.02</v>
      </c>
      <c r="Y60" s="264">
        <f t="shared" si="20"/>
        <v>38184.879999999997</v>
      </c>
      <c r="Z60" s="264">
        <v>0</v>
      </c>
      <c r="AA60" s="264">
        <f t="shared" si="9"/>
        <v>38184.879999999997</v>
      </c>
      <c r="AB60" s="265">
        <f t="shared" si="0"/>
        <v>10213.620000000003</v>
      </c>
      <c r="AC60" s="278"/>
      <c r="AD60" s="278">
        <v>10213.620000000001</v>
      </c>
      <c r="AE60" s="278">
        <v>10213.620000000003</v>
      </c>
      <c r="AF60" s="258" t="s">
        <v>200</v>
      </c>
      <c r="AG60" s="266">
        <v>7068</v>
      </c>
      <c r="AH60" s="266" t="s">
        <v>712</v>
      </c>
      <c r="AI60" s="266"/>
    </row>
    <row r="61" spans="1:35" s="267" customFormat="1" ht="72" customHeight="1">
      <c r="A61" s="259">
        <f t="shared" si="21"/>
        <v>11.299999999999999</v>
      </c>
      <c r="B61" s="260" t="s">
        <v>65</v>
      </c>
      <c r="C61" s="171" t="s">
        <v>343</v>
      </c>
      <c r="D61" s="274" t="s">
        <v>341</v>
      </c>
      <c r="E61" s="275" t="s">
        <v>96</v>
      </c>
      <c r="F61" s="276">
        <v>172859.65</v>
      </c>
      <c r="G61" s="276">
        <v>172859.65</v>
      </c>
      <c r="H61" s="277"/>
      <c r="I61" s="262"/>
      <c r="J61" s="264"/>
      <c r="K61" s="264"/>
      <c r="L61" s="264"/>
      <c r="M61" s="263"/>
      <c r="N61" s="263"/>
      <c r="O61" s="264"/>
      <c r="P61" s="264"/>
      <c r="Q61" s="264">
        <v>0</v>
      </c>
      <c r="R61" s="265">
        <f t="shared" si="19"/>
        <v>172859.65</v>
      </c>
      <c r="S61" s="264">
        <v>0</v>
      </c>
      <c r="T61" s="264">
        <v>0</v>
      </c>
      <c r="U61" s="264">
        <v>0</v>
      </c>
      <c r="V61" s="263">
        <f t="shared" si="14"/>
        <v>0</v>
      </c>
      <c r="W61" s="263">
        <v>0</v>
      </c>
      <c r="X61" s="263">
        <v>0</v>
      </c>
      <c r="Y61" s="264">
        <f t="shared" si="20"/>
        <v>0</v>
      </c>
      <c r="Z61" s="264">
        <v>93402.77</v>
      </c>
      <c r="AA61" s="264">
        <v>135590.06</v>
      </c>
      <c r="AB61" s="265">
        <f t="shared" ref="AB61:AB120" si="22">F61-AA61</f>
        <v>37269.589999999997</v>
      </c>
      <c r="AC61" s="278"/>
      <c r="AD61" s="278">
        <v>172859.94</v>
      </c>
      <c r="AE61" s="278">
        <v>37269.589999999997</v>
      </c>
      <c r="AF61" s="258" t="s">
        <v>84</v>
      </c>
      <c r="AG61" s="266"/>
      <c r="AH61" s="496"/>
      <c r="AI61" s="266">
        <v>66461.58</v>
      </c>
    </row>
    <row r="62" spans="1:35" s="267" customFormat="1" ht="63.75" customHeight="1">
      <c r="A62" s="259">
        <f>A61+0.1</f>
        <v>11.399999999999999</v>
      </c>
      <c r="B62" s="260" t="s">
        <v>65</v>
      </c>
      <c r="C62" s="171" t="s">
        <v>451</v>
      </c>
      <c r="D62" s="274" t="s">
        <v>341</v>
      </c>
      <c r="E62" s="275" t="s">
        <v>99</v>
      </c>
      <c r="F62" s="276">
        <v>38111.599999999999</v>
      </c>
      <c r="G62" s="277">
        <v>38111.599999999999</v>
      </c>
      <c r="H62" s="277"/>
      <c r="I62" s="262"/>
      <c r="J62" s="264"/>
      <c r="K62" s="264"/>
      <c r="L62" s="264"/>
      <c r="M62" s="263"/>
      <c r="N62" s="263"/>
      <c r="O62" s="264"/>
      <c r="P62" s="264"/>
      <c r="Q62" s="264">
        <v>0</v>
      </c>
      <c r="R62" s="265">
        <f t="shared" si="19"/>
        <v>38111.599999999999</v>
      </c>
      <c r="S62" s="264">
        <v>0</v>
      </c>
      <c r="T62" s="264">
        <v>0</v>
      </c>
      <c r="U62" s="264">
        <v>0</v>
      </c>
      <c r="V62" s="263">
        <f t="shared" si="14"/>
        <v>0</v>
      </c>
      <c r="W62" s="263">
        <v>0</v>
      </c>
      <c r="X62" s="263">
        <v>0</v>
      </c>
      <c r="Y62" s="264">
        <f t="shared" si="20"/>
        <v>0</v>
      </c>
      <c r="Z62" s="264">
        <v>0</v>
      </c>
      <c r="AA62" s="264">
        <v>29886.61</v>
      </c>
      <c r="AB62" s="265">
        <f t="shared" si="22"/>
        <v>8224.989999999998</v>
      </c>
      <c r="AC62" s="278"/>
      <c r="AD62" s="278">
        <v>49600</v>
      </c>
      <c r="AE62" s="278">
        <v>8224.99</v>
      </c>
      <c r="AF62" s="258" t="s">
        <v>126</v>
      </c>
      <c r="AG62" s="266"/>
      <c r="AH62" s="495"/>
      <c r="AI62" s="266"/>
    </row>
    <row r="63" spans="1:35" s="267" customFormat="1" ht="63.75" customHeight="1">
      <c r="A63" s="259">
        <f t="shared" si="21"/>
        <v>11.499999999999998</v>
      </c>
      <c r="B63" s="260" t="s">
        <v>65</v>
      </c>
      <c r="C63" s="171" t="s">
        <v>578</v>
      </c>
      <c r="D63" s="274" t="s">
        <v>341</v>
      </c>
      <c r="E63" s="275" t="s">
        <v>99</v>
      </c>
      <c r="F63" s="276">
        <v>74400</v>
      </c>
      <c r="G63" s="277">
        <v>0</v>
      </c>
      <c r="H63" s="277"/>
      <c r="I63" s="262"/>
      <c r="J63" s="264"/>
      <c r="K63" s="264"/>
      <c r="L63" s="264"/>
      <c r="M63" s="263"/>
      <c r="N63" s="263"/>
      <c r="O63" s="264"/>
      <c r="P63" s="264"/>
      <c r="Q63" s="264">
        <v>0</v>
      </c>
      <c r="R63" s="265">
        <f t="shared" si="19"/>
        <v>74400</v>
      </c>
      <c r="S63" s="264">
        <v>0</v>
      </c>
      <c r="T63" s="264">
        <v>0</v>
      </c>
      <c r="U63" s="264">
        <v>0</v>
      </c>
      <c r="V63" s="263">
        <f t="shared" ref="V63:V72" si="23">SUM(S63:U63)</f>
        <v>0</v>
      </c>
      <c r="W63" s="263">
        <v>0</v>
      </c>
      <c r="X63" s="263">
        <v>0</v>
      </c>
      <c r="Y63" s="264">
        <f t="shared" si="20"/>
        <v>0</v>
      </c>
      <c r="Z63" s="264">
        <v>0</v>
      </c>
      <c r="AA63" s="264">
        <f t="shared" si="9"/>
        <v>0</v>
      </c>
      <c r="AB63" s="265">
        <f t="shared" si="22"/>
        <v>74400</v>
      </c>
      <c r="AC63" s="278"/>
      <c r="AD63" s="278">
        <v>49600</v>
      </c>
      <c r="AE63" s="278">
        <v>74400</v>
      </c>
      <c r="AF63" s="197" t="s">
        <v>270</v>
      </c>
      <c r="AG63" s="266"/>
      <c r="AH63" s="495"/>
      <c r="AI63" s="266"/>
    </row>
    <row r="64" spans="1:35" s="267" customFormat="1" ht="63.75" customHeight="1">
      <c r="A64" s="259">
        <f t="shared" si="21"/>
        <v>11.599999999999998</v>
      </c>
      <c r="B64" s="260" t="s">
        <v>65</v>
      </c>
      <c r="C64" s="171" t="s">
        <v>614</v>
      </c>
      <c r="D64" s="274" t="s">
        <v>341</v>
      </c>
      <c r="E64" s="275" t="s">
        <v>104</v>
      </c>
      <c r="F64" s="276">
        <v>74400</v>
      </c>
      <c r="G64" s="277">
        <v>0</v>
      </c>
      <c r="H64" s="277"/>
      <c r="I64" s="262"/>
      <c r="J64" s="264"/>
      <c r="K64" s="264"/>
      <c r="L64" s="264"/>
      <c r="M64" s="263"/>
      <c r="N64" s="263"/>
      <c r="O64" s="264"/>
      <c r="P64" s="264"/>
      <c r="Q64" s="264">
        <v>0</v>
      </c>
      <c r="R64" s="265">
        <f t="shared" si="19"/>
        <v>74400</v>
      </c>
      <c r="S64" s="264">
        <v>0</v>
      </c>
      <c r="T64" s="264">
        <v>0</v>
      </c>
      <c r="U64" s="264">
        <v>0</v>
      </c>
      <c r="V64" s="263">
        <f t="shared" si="23"/>
        <v>0</v>
      </c>
      <c r="W64" s="263">
        <v>0</v>
      </c>
      <c r="X64" s="263">
        <v>0</v>
      </c>
      <c r="Y64" s="264">
        <f t="shared" si="20"/>
        <v>0</v>
      </c>
      <c r="Z64" s="264">
        <v>0</v>
      </c>
      <c r="AA64" s="264">
        <f t="shared" si="9"/>
        <v>0</v>
      </c>
      <c r="AB64" s="265">
        <f t="shared" si="22"/>
        <v>74400</v>
      </c>
      <c r="AC64" s="278"/>
      <c r="AD64" s="278">
        <v>49600</v>
      </c>
      <c r="AE64" s="265">
        <v>74400</v>
      </c>
      <c r="AF64" s="197" t="s">
        <v>771</v>
      </c>
      <c r="AG64" s="266"/>
      <c r="AH64" s="495"/>
      <c r="AI64" s="266"/>
    </row>
    <row r="65" spans="1:36" s="267" customFormat="1" ht="63.75" customHeight="1">
      <c r="A65" s="259">
        <f>A64+0.1</f>
        <v>11.699999999999998</v>
      </c>
      <c r="B65" s="260" t="s">
        <v>65</v>
      </c>
      <c r="C65" s="171" t="s">
        <v>713</v>
      </c>
      <c r="D65" s="274" t="s">
        <v>341</v>
      </c>
      <c r="E65" s="275" t="s">
        <v>100</v>
      </c>
      <c r="F65" s="276">
        <v>74400</v>
      </c>
      <c r="G65" s="277">
        <v>0</v>
      </c>
      <c r="H65" s="277"/>
      <c r="I65" s="262"/>
      <c r="J65" s="264"/>
      <c r="K65" s="264"/>
      <c r="L65" s="264"/>
      <c r="M65" s="263"/>
      <c r="N65" s="263"/>
      <c r="O65" s="264"/>
      <c r="P65" s="264"/>
      <c r="Q65" s="264">
        <v>0</v>
      </c>
      <c r="R65" s="265">
        <f t="shared" si="19"/>
        <v>74400</v>
      </c>
      <c r="S65" s="264">
        <v>0</v>
      </c>
      <c r="T65" s="264">
        <v>0</v>
      </c>
      <c r="U65" s="264">
        <v>0</v>
      </c>
      <c r="V65" s="263">
        <f t="shared" si="23"/>
        <v>0</v>
      </c>
      <c r="W65" s="263">
        <v>0</v>
      </c>
      <c r="X65" s="263">
        <v>0</v>
      </c>
      <c r="Y65" s="264">
        <f t="shared" si="20"/>
        <v>0</v>
      </c>
      <c r="Z65" s="264">
        <v>0</v>
      </c>
      <c r="AA65" s="264">
        <f t="shared" si="9"/>
        <v>0</v>
      </c>
      <c r="AB65" s="265">
        <f t="shared" si="22"/>
        <v>74400</v>
      </c>
      <c r="AC65" s="278"/>
      <c r="AD65" s="278">
        <v>49600</v>
      </c>
      <c r="AE65" s="265">
        <v>74400</v>
      </c>
      <c r="AF65" s="197" t="s">
        <v>771</v>
      </c>
      <c r="AG65" s="266"/>
      <c r="AH65" s="495"/>
      <c r="AI65" s="266"/>
    </row>
    <row r="66" spans="1:36" s="267" customFormat="1" ht="63.75" customHeight="1">
      <c r="A66" s="259">
        <f t="shared" si="21"/>
        <v>11.799999999999997</v>
      </c>
      <c r="B66" s="260" t="s">
        <v>65</v>
      </c>
      <c r="C66" s="171" t="s">
        <v>615</v>
      </c>
      <c r="D66" s="274" t="s">
        <v>341</v>
      </c>
      <c r="E66" s="275" t="s">
        <v>98</v>
      </c>
      <c r="F66" s="276">
        <v>74400</v>
      </c>
      <c r="G66" s="277">
        <v>0</v>
      </c>
      <c r="H66" s="277"/>
      <c r="I66" s="262"/>
      <c r="J66" s="264"/>
      <c r="K66" s="264"/>
      <c r="L66" s="264"/>
      <c r="M66" s="263"/>
      <c r="N66" s="263"/>
      <c r="O66" s="264"/>
      <c r="P66" s="264"/>
      <c r="Q66" s="264">
        <v>0</v>
      </c>
      <c r="R66" s="265">
        <f t="shared" si="19"/>
        <v>74400</v>
      </c>
      <c r="S66" s="264">
        <v>0</v>
      </c>
      <c r="T66" s="264">
        <v>0</v>
      </c>
      <c r="U66" s="264">
        <v>0</v>
      </c>
      <c r="V66" s="263">
        <f t="shared" si="23"/>
        <v>0</v>
      </c>
      <c r="W66" s="263">
        <v>0</v>
      </c>
      <c r="X66" s="263">
        <v>0</v>
      </c>
      <c r="Y66" s="264">
        <f t="shared" si="20"/>
        <v>0</v>
      </c>
      <c r="Z66" s="264">
        <v>0</v>
      </c>
      <c r="AA66" s="264">
        <f t="shared" si="9"/>
        <v>0</v>
      </c>
      <c r="AB66" s="265">
        <f t="shared" si="22"/>
        <v>74400</v>
      </c>
      <c r="AC66" s="278"/>
      <c r="AD66" s="278">
        <v>49600</v>
      </c>
      <c r="AE66" s="265">
        <v>74400</v>
      </c>
      <c r="AF66" s="197" t="s">
        <v>771</v>
      </c>
      <c r="AG66" s="266"/>
      <c r="AH66" s="495"/>
      <c r="AI66" s="266"/>
    </row>
    <row r="67" spans="1:36" s="267" customFormat="1" ht="63.75" customHeight="1">
      <c r="A67" s="259">
        <f t="shared" si="21"/>
        <v>11.899999999999997</v>
      </c>
      <c r="B67" s="260" t="s">
        <v>65</v>
      </c>
      <c r="C67" s="171" t="s">
        <v>714</v>
      </c>
      <c r="D67" s="274" t="s">
        <v>341</v>
      </c>
      <c r="E67" s="275" t="s">
        <v>616</v>
      </c>
      <c r="F67" s="276">
        <v>74400</v>
      </c>
      <c r="G67" s="277">
        <v>0</v>
      </c>
      <c r="H67" s="277"/>
      <c r="I67" s="262"/>
      <c r="J67" s="264"/>
      <c r="K67" s="264"/>
      <c r="L67" s="264"/>
      <c r="M67" s="263"/>
      <c r="N67" s="263"/>
      <c r="O67" s="264"/>
      <c r="P67" s="264"/>
      <c r="Q67" s="264">
        <v>0</v>
      </c>
      <c r="R67" s="265">
        <f t="shared" si="19"/>
        <v>74400</v>
      </c>
      <c r="S67" s="264">
        <v>0</v>
      </c>
      <c r="T67" s="264">
        <v>0</v>
      </c>
      <c r="U67" s="264">
        <v>0</v>
      </c>
      <c r="V67" s="263">
        <f t="shared" si="23"/>
        <v>0</v>
      </c>
      <c r="W67" s="263">
        <v>0</v>
      </c>
      <c r="X67" s="263">
        <v>0</v>
      </c>
      <c r="Y67" s="264">
        <f t="shared" si="20"/>
        <v>0</v>
      </c>
      <c r="Z67" s="264">
        <v>0</v>
      </c>
      <c r="AA67" s="264">
        <f t="shared" si="9"/>
        <v>0</v>
      </c>
      <c r="AB67" s="265">
        <f t="shared" si="22"/>
        <v>74400</v>
      </c>
      <c r="AC67" s="278"/>
      <c r="AD67" s="278">
        <v>49600</v>
      </c>
      <c r="AE67" s="278">
        <v>74400</v>
      </c>
      <c r="AF67" s="197" t="s">
        <v>771</v>
      </c>
      <c r="AG67" s="266"/>
      <c r="AH67" s="495"/>
      <c r="AI67" s="266"/>
    </row>
    <row r="68" spans="1:36" s="267" customFormat="1" ht="63.75" customHeight="1">
      <c r="A68" s="505">
        <v>11.1</v>
      </c>
      <c r="B68" s="260" t="s">
        <v>65</v>
      </c>
      <c r="C68" s="171" t="s">
        <v>617</v>
      </c>
      <c r="D68" s="274" t="s">
        <v>341</v>
      </c>
      <c r="E68" s="275" t="s">
        <v>134</v>
      </c>
      <c r="F68" s="276">
        <v>74400</v>
      </c>
      <c r="G68" s="277">
        <v>0</v>
      </c>
      <c r="H68" s="277"/>
      <c r="I68" s="262"/>
      <c r="J68" s="264"/>
      <c r="K68" s="264"/>
      <c r="L68" s="264"/>
      <c r="M68" s="263"/>
      <c r="N68" s="263"/>
      <c r="O68" s="264"/>
      <c r="P68" s="264"/>
      <c r="Q68" s="264">
        <v>0</v>
      </c>
      <c r="R68" s="265">
        <f t="shared" si="19"/>
        <v>74400</v>
      </c>
      <c r="S68" s="264">
        <v>0</v>
      </c>
      <c r="T68" s="264">
        <v>0</v>
      </c>
      <c r="U68" s="264">
        <v>0</v>
      </c>
      <c r="V68" s="263">
        <f t="shared" si="23"/>
        <v>0</v>
      </c>
      <c r="W68" s="263">
        <v>0</v>
      </c>
      <c r="X68" s="263">
        <v>0</v>
      </c>
      <c r="Y68" s="264">
        <f t="shared" si="20"/>
        <v>0</v>
      </c>
      <c r="Z68" s="264">
        <v>0</v>
      </c>
      <c r="AA68" s="264">
        <f t="shared" si="9"/>
        <v>0</v>
      </c>
      <c r="AB68" s="265">
        <f t="shared" si="22"/>
        <v>74400</v>
      </c>
      <c r="AC68" s="278"/>
      <c r="AD68" s="278">
        <v>49600</v>
      </c>
      <c r="AE68" s="278">
        <v>74400</v>
      </c>
      <c r="AF68" s="197" t="s">
        <v>771</v>
      </c>
      <c r="AG68" s="266"/>
      <c r="AH68" s="495"/>
      <c r="AI68" s="266"/>
    </row>
    <row r="69" spans="1:36" s="267" customFormat="1" ht="63.75" customHeight="1">
      <c r="A69" s="505">
        <f>A68+0.01</f>
        <v>11.11</v>
      </c>
      <c r="B69" s="260" t="s">
        <v>65</v>
      </c>
      <c r="C69" s="171" t="s">
        <v>618</v>
      </c>
      <c r="D69" s="274" t="s">
        <v>341</v>
      </c>
      <c r="E69" s="275" t="s">
        <v>110</v>
      </c>
      <c r="F69" s="276">
        <v>74400</v>
      </c>
      <c r="G69" s="277">
        <v>0</v>
      </c>
      <c r="H69" s="277"/>
      <c r="I69" s="262"/>
      <c r="J69" s="264"/>
      <c r="K69" s="264"/>
      <c r="L69" s="264"/>
      <c r="M69" s="263"/>
      <c r="N69" s="263"/>
      <c r="O69" s="264"/>
      <c r="P69" s="264"/>
      <c r="Q69" s="264">
        <v>0</v>
      </c>
      <c r="R69" s="265">
        <f t="shared" si="19"/>
        <v>74400</v>
      </c>
      <c r="S69" s="264">
        <v>0</v>
      </c>
      <c r="T69" s="264">
        <v>0</v>
      </c>
      <c r="U69" s="264">
        <v>0</v>
      </c>
      <c r="V69" s="263">
        <f t="shared" si="23"/>
        <v>0</v>
      </c>
      <c r="W69" s="263">
        <v>0</v>
      </c>
      <c r="X69" s="263">
        <v>0</v>
      </c>
      <c r="Y69" s="264">
        <f t="shared" si="20"/>
        <v>0</v>
      </c>
      <c r="Z69" s="264">
        <v>0</v>
      </c>
      <c r="AA69" s="264">
        <f t="shared" si="9"/>
        <v>0</v>
      </c>
      <c r="AB69" s="265">
        <f t="shared" si="22"/>
        <v>74400</v>
      </c>
      <c r="AC69" s="278"/>
      <c r="AD69" s="278">
        <v>49600</v>
      </c>
      <c r="AE69" s="278">
        <v>74400</v>
      </c>
      <c r="AF69" s="197" t="s">
        <v>771</v>
      </c>
      <c r="AG69" s="266"/>
      <c r="AH69" s="495"/>
      <c r="AI69" s="266"/>
    </row>
    <row r="70" spans="1:36" s="267" customFormat="1" ht="63.75" customHeight="1">
      <c r="A70" s="505">
        <f t="shared" ref="A70:A73" si="24">A69+0.01</f>
        <v>11.12</v>
      </c>
      <c r="B70" s="260" t="s">
        <v>65</v>
      </c>
      <c r="C70" s="171" t="s">
        <v>619</v>
      </c>
      <c r="D70" s="274" t="s">
        <v>341</v>
      </c>
      <c r="E70" s="275" t="s">
        <v>99</v>
      </c>
      <c r="F70" s="276">
        <v>74400</v>
      </c>
      <c r="G70" s="277">
        <v>0</v>
      </c>
      <c r="H70" s="277"/>
      <c r="I70" s="262"/>
      <c r="J70" s="264"/>
      <c r="K70" s="264"/>
      <c r="L70" s="264"/>
      <c r="M70" s="263"/>
      <c r="N70" s="263"/>
      <c r="O70" s="264"/>
      <c r="P70" s="264"/>
      <c r="Q70" s="264">
        <v>0</v>
      </c>
      <c r="R70" s="265">
        <f t="shared" si="19"/>
        <v>74400</v>
      </c>
      <c r="S70" s="264">
        <v>0</v>
      </c>
      <c r="T70" s="264">
        <v>0</v>
      </c>
      <c r="U70" s="264">
        <v>0</v>
      </c>
      <c r="V70" s="263">
        <f t="shared" si="23"/>
        <v>0</v>
      </c>
      <c r="W70" s="263">
        <v>0</v>
      </c>
      <c r="X70" s="263">
        <v>0</v>
      </c>
      <c r="Y70" s="264">
        <f t="shared" si="20"/>
        <v>0</v>
      </c>
      <c r="Z70" s="264">
        <v>0</v>
      </c>
      <c r="AA70" s="264">
        <f t="shared" si="9"/>
        <v>0</v>
      </c>
      <c r="AB70" s="265">
        <f t="shared" si="22"/>
        <v>74400</v>
      </c>
      <c r="AC70" s="278"/>
      <c r="AD70" s="278">
        <v>49600</v>
      </c>
      <c r="AE70" s="278">
        <v>74400</v>
      </c>
      <c r="AF70" s="197" t="s">
        <v>771</v>
      </c>
      <c r="AG70" s="266"/>
      <c r="AH70" s="495"/>
      <c r="AI70" s="266"/>
    </row>
    <row r="71" spans="1:36" s="267" customFormat="1" ht="63.75" customHeight="1">
      <c r="A71" s="505">
        <f t="shared" si="24"/>
        <v>11.129999999999999</v>
      </c>
      <c r="B71" s="260" t="s">
        <v>65</v>
      </c>
      <c r="C71" s="171" t="s">
        <v>620</v>
      </c>
      <c r="D71" s="274" t="s">
        <v>341</v>
      </c>
      <c r="E71" s="275" t="s">
        <v>113</v>
      </c>
      <c r="F71" s="276">
        <v>74400</v>
      </c>
      <c r="G71" s="277">
        <v>0</v>
      </c>
      <c r="H71" s="277"/>
      <c r="I71" s="262"/>
      <c r="J71" s="264"/>
      <c r="K71" s="264"/>
      <c r="L71" s="264"/>
      <c r="M71" s="263"/>
      <c r="N71" s="263"/>
      <c r="O71" s="264"/>
      <c r="P71" s="264"/>
      <c r="Q71" s="264">
        <v>0</v>
      </c>
      <c r="R71" s="265">
        <f t="shared" si="19"/>
        <v>74400</v>
      </c>
      <c r="S71" s="264">
        <v>0</v>
      </c>
      <c r="T71" s="264">
        <v>0</v>
      </c>
      <c r="U71" s="264">
        <v>0</v>
      </c>
      <c r="V71" s="263">
        <f t="shared" si="23"/>
        <v>0</v>
      </c>
      <c r="W71" s="263">
        <v>0</v>
      </c>
      <c r="X71" s="263">
        <v>0</v>
      </c>
      <c r="Y71" s="264">
        <f t="shared" si="20"/>
        <v>0</v>
      </c>
      <c r="Z71" s="264">
        <v>0</v>
      </c>
      <c r="AA71" s="264">
        <f t="shared" si="9"/>
        <v>0</v>
      </c>
      <c r="AB71" s="265">
        <f t="shared" si="22"/>
        <v>74400</v>
      </c>
      <c r="AC71" s="278"/>
      <c r="AD71" s="278">
        <v>49600</v>
      </c>
      <c r="AE71" s="278">
        <v>74400</v>
      </c>
      <c r="AF71" s="197" t="s">
        <v>771</v>
      </c>
      <c r="AG71" s="266"/>
      <c r="AH71" s="495"/>
      <c r="AI71" s="266"/>
    </row>
    <row r="72" spans="1:36" s="267" customFormat="1" ht="63.75" customHeight="1">
      <c r="A72" s="505">
        <f t="shared" si="24"/>
        <v>11.139999999999999</v>
      </c>
      <c r="B72" s="260" t="s">
        <v>65</v>
      </c>
      <c r="C72" s="171" t="s">
        <v>621</v>
      </c>
      <c r="D72" s="274" t="s">
        <v>341</v>
      </c>
      <c r="E72" s="275" t="s">
        <v>109</v>
      </c>
      <c r="F72" s="276">
        <v>74400</v>
      </c>
      <c r="G72" s="277">
        <v>0</v>
      </c>
      <c r="H72" s="277"/>
      <c r="I72" s="262"/>
      <c r="J72" s="264"/>
      <c r="K72" s="264"/>
      <c r="L72" s="264"/>
      <c r="M72" s="263"/>
      <c r="N72" s="263"/>
      <c r="O72" s="264"/>
      <c r="P72" s="264"/>
      <c r="Q72" s="264">
        <v>0</v>
      </c>
      <c r="R72" s="265">
        <f t="shared" si="19"/>
        <v>74400</v>
      </c>
      <c r="S72" s="264">
        <v>0</v>
      </c>
      <c r="T72" s="264">
        <v>0</v>
      </c>
      <c r="U72" s="264">
        <v>0</v>
      </c>
      <c r="V72" s="263">
        <f t="shared" si="23"/>
        <v>0</v>
      </c>
      <c r="W72" s="263">
        <v>0</v>
      </c>
      <c r="X72" s="263">
        <v>0</v>
      </c>
      <c r="Y72" s="264">
        <f t="shared" si="20"/>
        <v>0</v>
      </c>
      <c r="Z72" s="264">
        <v>0</v>
      </c>
      <c r="AA72" s="264">
        <f t="shared" si="9"/>
        <v>0</v>
      </c>
      <c r="AB72" s="265">
        <f t="shared" si="22"/>
        <v>74400</v>
      </c>
      <c r="AC72" s="278"/>
      <c r="AD72" s="278">
        <v>49600</v>
      </c>
      <c r="AE72" s="278">
        <v>74400</v>
      </c>
      <c r="AF72" s="197" t="s">
        <v>771</v>
      </c>
      <c r="AG72" s="266"/>
      <c r="AH72" s="495"/>
      <c r="AI72" s="266"/>
    </row>
    <row r="73" spans="1:36" s="267" customFormat="1" ht="57" customHeight="1">
      <c r="A73" s="505">
        <f t="shared" si="24"/>
        <v>11.149999999999999</v>
      </c>
      <c r="B73" s="260" t="s">
        <v>65</v>
      </c>
      <c r="C73" s="171" t="s">
        <v>715</v>
      </c>
      <c r="D73" s="274" t="s">
        <v>341</v>
      </c>
      <c r="E73" s="275" t="s">
        <v>101</v>
      </c>
      <c r="F73" s="276">
        <v>1196311.73</v>
      </c>
      <c r="G73" s="277">
        <v>0</v>
      </c>
      <c r="H73" s="277"/>
      <c r="I73" s="262"/>
      <c r="J73" s="264"/>
      <c r="K73" s="264"/>
      <c r="L73" s="264"/>
      <c r="M73" s="263"/>
      <c r="N73" s="263"/>
      <c r="O73" s="264"/>
      <c r="P73" s="264"/>
      <c r="Q73" s="264">
        <v>0</v>
      </c>
      <c r="R73" s="265">
        <f t="shared" si="19"/>
        <v>1196311.73</v>
      </c>
      <c r="S73" s="264">
        <v>0</v>
      </c>
      <c r="T73" s="264">
        <v>0</v>
      </c>
      <c r="U73" s="264">
        <v>0</v>
      </c>
      <c r="V73" s="263">
        <f t="shared" si="14"/>
        <v>0</v>
      </c>
      <c r="W73" s="263">
        <v>0</v>
      </c>
      <c r="X73" s="263">
        <v>0</v>
      </c>
      <c r="Y73" s="264">
        <f t="shared" si="20"/>
        <v>0</v>
      </c>
      <c r="Z73" s="264">
        <v>0</v>
      </c>
      <c r="AA73" s="264">
        <f t="shared" si="9"/>
        <v>0</v>
      </c>
      <c r="AB73" s="265">
        <f t="shared" si="22"/>
        <v>1196311.73</v>
      </c>
      <c r="AC73" s="278"/>
      <c r="AD73" s="278">
        <v>1204500.98</v>
      </c>
      <c r="AE73" s="278">
        <v>704957.49</v>
      </c>
      <c r="AF73" s="258" t="s">
        <v>130</v>
      </c>
      <c r="AG73" s="266"/>
      <c r="AH73" s="495"/>
      <c r="AI73" s="266"/>
    </row>
    <row r="74" spans="1:36" s="288" customFormat="1" ht="84" customHeight="1">
      <c r="A74" s="279">
        <v>12</v>
      </c>
      <c r="B74" s="280" t="s">
        <v>65</v>
      </c>
      <c r="C74" s="170" t="s">
        <v>45</v>
      </c>
      <c r="D74" s="281" t="s">
        <v>340</v>
      </c>
      <c r="E74" s="282" t="s">
        <v>101</v>
      </c>
      <c r="F74" s="283">
        <v>3000000</v>
      </c>
      <c r="G74" s="283">
        <v>747689.66</v>
      </c>
      <c r="H74" s="283">
        <f t="shared" ref="H74:Z74" si="25">SUM(H75:H76)</f>
        <v>0</v>
      </c>
      <c r="I74" s="283">
        <f t="shared" si="25"/>
        <v>0</v>
      </c>
      <c r="J74" s="283">
        <f t="shared" si="25"/>
        <v>0</v>
      </c>
      <c r="K74" s="283">
        <f t="shared" si="25"/>
        <v>0</v>
      </c>
      <c r="L74" s="283">
        <f t="shared" si="25"/>
        <v>0</v>
      </c>
      <c r="M74" s="283">
        <f t="shared" si="25"/>
        <v>0</v>
      </c>
      <c r="N74" s="283">
        <f t="shared" si="25"/>
        <v>0</v>
      </c>
      <c r="O74" s="283">
        <f t="shared" si="25"/>
        <v>0</v>
      </c>
      <c r="P74" s="283">
        <f t="shared" si="25"/>
        <v>0</v>
      </c>
      <c r="Q74" s="285">
        <f t="shared" si="25"/>
        <v>0</v>
      </c>
      <c r="R74" s="283">
        <f t="shared" si="25"/>
        <v>2285790.3499999996</v>
      </c>
      <c r="S74" s="285">
        <f t="shared" si="25"/>
        <v>0</v>
      </c>
      <c r="T74" s="285">
        <f t="shared" si="25"/>
        <v>0</v>
      </c>
      <c r="U74" s="285">
        <f t="shared" si="25"/>
        <v>0</v>
      </c>
      <c r="V74" s="285">
        <f t="shared" si="25"/>
        <v>0</v>
      </c>
      <c r="W74" s="285">
        <f t="shared" si="25"/>
        <v>0</v>
      </c>
      <c r="X74" s="285">
        <f t="shared" si="25"/>
        <v>0</v>
      </c>
      <c r="Y74" s="285">
        <f t="shared" si="25"/>
        <v>0</v>
      </c>
      <c r="Z74" s="284">
        <f t="shared" si="25"/>
        <v>0</v>
      </c>
      <c r="AA74" s="284">
        <v>714209.65</v>
      </c>
      <c r="AB74" s="285">
        <f t="shared" si="22"/>
        <v>2285790.35</v>
      </c>
      <c r="AC74" s="285">
        <f>SUM(AC75:AC76)</f>
        <v>0</v>
      </c>
      <c r="AD74" s="285">
        <f>SUM(AD75:AD76)</f>
        <v>1409353.25</v>
      </c>
      <c r="AE74" s="285">
        <v>362528.35</v>
      </c>
      <c r="AF74" s="286" t="s">
        <v>24</v>
      </c>
      <c r="AG74" s="287"/>
      <c r="AI74" s="287"/>
    </row>
    <row r="75" spans="1:36" s="267" customFormat="1" ht="60.75" customHeight="1">
      <c r="A75" s="259">
        <f>A74+0.1</f>
        <v>12.1</v>
      </c>
      <c r="B75" s="260" t="s">
        <v>65</v>
      </c>
      <c r="C75" s="171" t="s">
        <v>666</v>
      </c>
      <c r="D75" s="274" t="s">
        <v>340</v>
      </c>
      <c r="E75" s="290" t="s">
        <v>104</v>
      </c>
      <c r="F75" s="276">
        <v>33480.01</v>
      </c>
      <c r="G75" s="276">
        <v>33480.01</v>
      </c>
      <c r="H75" s="277"/>
      <c r="I75" s="262"/>
      <c r="J75" s="264"/>
      <c r="K75" s="264"/>
      <c r="L75" s="264"/>
      <c r="M75" s="263"/>
      <c r="N75" s="263"/>
      <c r="O75" s="264"/>
      <c r="P75" s="264"/>
      <c r="Q75" s="264">
        <v>0</v>
      </c>
      <c r="R75" s="265">
        <f>F75-Q75</f>
        <v>33480.01</v>
      </c>
      <c r="S75" s="264">
        <v>0</v>
      </c>
      <c r="T75" s="264">
        <v>0</v>
      </c>
      <c r="U75" s="264">
        <v>0</v>
      </c>
      <c r="V75" s="263">
        <v>0</v>
      </c>
      <c r="W75" s="263">
        <v>0</v>
      </c>
      <c r="X75" s="263">
        <v>0</v>
      </c>
      <c r="Y75" s="264">
        <f>V75+W75</f>
        <v>0</v>
      </c>
      <c r="Z75" s="264">
        <v>0</v>
      </c>
      <c r="AA75" s="264">
        <f t="shared" ref="AA75:AA147" si="26">Q75+S75+X75+Z75</f>
        <v>0</v>
      </c>
      <c r="AB75" s="265">
        <f t="shared" si="22"/>
        <v>33480.01</v>
      </c>
      <c r="AC75" s="278"/>
      <c r="AD75" s="278">
        <v>136896</v>
      </c>
      <c r="AE75" s="265">
        <f>AB75</f>
        <v>33480.01</v>
      </c>
      <c r="AF75" s="258" t="s">
        <v>126</v>
      </c>
      <c r="AG75" s="266"/>
      <c r="AI75" s="266"/>
    </row>
    <row r="76" spans="1:36" s="267" customFormat="1" ht="80.25" customHeight="1">
      <c r="A76" s="259">
        <f>A75+0.1</f>
        <v>12.2</v>
      </c>
      <c r="B76" s="260" t="s">
        <v>65</v>
      </c>
      <c r="C76" s="171" t="s">
        <v>716</v>
      </c>
      <c r="D76" s="274" t="s">
        <v>340</v>
      </c>
      <c r="E76" s="275" t="s">
        <v>101</v>
      </c>
      <c r="F76" s="276">
        <v>2252310.34</v>
      </c>
      <c r="G76" s="277">
        <v>0</v>
      </c>
      <c r="H76" s="277"/>
      <c r="I76" s="262"/>
      <c r="J76" s="264"/>
      <c r="K76" s="264"/>
      <c r="L76" s="264"/>
      <c r="M76" s="263"/>
      <c r="N76" s="263"/>
      <c r="O76" s="264"/>
      <c r="P76" s="264"/>
      <c r="Q76" s="264">
        <v>0</v>
      </c>
      <c r="R76" s="265">
        <f>F76-Q76</f>
        <v>2252310.34</v>
      </c>
      <c r="S76" s="264">
        <v>0</v>
      </c>
      <c r="T76" s="264">
        <v>0</v>
      </c>
      <c r="U76" s="264">
        <v>0</v>
      </c>
      <c r="V76" s="263">
        <v>0</v>
      </c>
      <c r="W76" s="263">
        <v>0</v>
      </c>
      <c r="X76" s="263">
        <v>0</v>
      </c>
      <c r="Y76" s="264">
        <f>V76+W76</f>
        <v>0</v>
      </c>
      <c r="Z76" s="264">
        <v>0</v>
      </c>
      <c r="AA76" s="264">
        <f t="shared" si="26"/>
        <v>0</v>
      </c>
      <c r="AB76" s="265">
        <f t="shared" si="22"/>
        <v>2252310.34</v>
      </c>
      <c r="AC76" s="278"/>
      <c r="AD76" s="278">
        <v>1272457.25</v>
      </c>
      <c r="AE76" s="265">
        <v>329048.34000000003</v>
      </c>
      <c r="AF76" s="258" t="s">
        <v>130</v>
      </c>
      <c r="AG76" s="266"/>
      <c r="AI76" s="266"/>
    </row>
    <row r="77" spans="1:36" s="288" customFormat="1" ht="132.75" customHeight="1">
      <c r="A77" s="279">
        <v>13</v>
      </c>
      <c r="B77" s="280" t="s">
        <v>65</v>
      </c>
      <c r="C77" s="170" t="s">
        <v>347</v>
      </c>
      <c r="D77" s="281" t="s">
        <v>348</v>
      </c>
      <c r="E77" s="282" t="s">
        <v>101</v>
      </c>
      <c r="F77" s="283">
        <v>12000000</v>
      </c>
      <c r="G77" s="283">
        <v>1391683.15</v>
      </c>
      <c r="H77" s="283">
        <f t="shared" ref="H77:W77" si="27">SUM(H78:H92)</f>
        <v>0</v>
      </c>
      <c r="I77" s="283">
        <f t="shared" si="27"/>
        <v>0</v>
      </c>
      <c r="J77" s="283">
        <f t="shared" si="27"/>
        <v>0</v>
      </c>
      <c r="K77" s="283">
        <f t="shared" si="27"/>
        <v>0</v>
      </c>
      <c r="L77" s="283">
        <f t="shared" si="27"/>
        <v>0</v>
      </c>
      <c r="M77" s="283">
        <f t="shared" si="27"/>
        <v>0</v>
      </c>
      <c r="N77" s="283">
        <f t="shared" si="27"/>
        <v>0</v>
      </c>
      <c r="O77" s="283">
        <f t="shared" si="27"/>
        <v>0</v>
      </c>
      <c r="P77" s="283">
        <f t="shared" si="27"/>
        <v>0</v>
      </c>
      <c r="Q77" s="285">
        <f t="shared" si="27"/>
        <v>0</v>
      </c>
      <c r="R77" s="291">
        <f t="shared" si="27"/>
        <v>11806030.51</v>
      </c>
      <c r="S77" s="291">
        <f t="shared" si="27"/>
        <v>0</v>
      </c>
      <c r="T77" s="291">
        <f t="shared" si="27"/>
        <v>0</v>
      </c>
      <c r="U77" s="291">
        <f t="shared" si="27"/>
        <v>0</v>
      </c>
      <c r="V77" s="291">
        <f t="shared" si="27"/>
        <v>0</v>
      </c>
      <c r="W77" s="291">
        <f t="shared" si="27"/>
        <v>0</v>
      </c>
      <c r="X77" s="291">
        <v>34947.56</v>
      </c>
      <c r="Y77" s="291">
        <f>SUM(Y78:Y92)</f>
        <v>0</v>
      </c>
      <c r="Z77" s="284">
        <v>324362.90000000002</v>
      </c>
      <c r="AA77" s="284">
        <v>506487.92</v>
      </c>
      <c r="AB77" s="285">
        <f t="shared" si="22"/>
        <v>11493512.08</v>
      </c>
      <c r="AC77" s="283">
        <f>SUM(AC78:AC92)</f>
        <v>0</v>
      </c>
      <c r="AD77" s="283">
        <f>SUM(AD78:AD92)</f>
        <v>2587554.6100000003</v>
      </c>
      <c r="AE77" s="283">
        <v>2742512.08</v>
      </c>
      <c r="AF77" s="286" t="s">
        <v>24</v>
      </c>
      <c r="AG77" s="287"/>
      <c r="AI77" s="287"/>
    </row>
    <row r="78" spans="1:36" s="267" customFormat="1" ht="67.5" customHeight="1">
      <c r="A78" s="259">
        <v>13.1</v>
      </c>
      <c r="B78" s="260" t="s">
        <v>65</v>
      </c>
      <c r="C78" s="171" t="s">
        <v>375</v>
      </c>
      <c r="D78" s="270" t="s">
        <v>348</v>
      </c>
      <c r="E78" s="271" t="s">
        <v>99</v>
      </c>
      <c r="F78" s="272">
        <v>370778.17</v>
      </c>
      <c r="G78" s="277">
        <v>370778.17</v>
      </c>
      <c r="H78" s="277"/>
      <c r="I78" s="262"/>
      <c r="J78" s="264"/>
      <c r="K78" s="264"/>
      <c r="L78" s="264"/>
      <c r="M78" s="263"/>
      <c r="N78" s="263"/>
      <c r="O78" s="264"/>
      <c r="P78" s="264"/>
      <c r="Q78" s="264">
        <v>0</v>
      </c>
      <c r="R78" s="265">
        <f t="shared" ref="R78:R92" si="28">F78-Q78</f>
        <v>370778.17</v>
      </c>
      <c r="S78" s="264">
        <v>0</v>
      </c>
      <c r="T78" s="264">
        <v>0</v>
      </c>
      <c r="U78" s="264">
        <v>0</v>
      </c>
      <c r="V78" s="263">
        <v>0</v>
      </c>
      <c r="W78" s="263">
        <v>0</v>
      </c>
      <c r="X78" s="263">
        <v>0</v>
      </c>
      <c r="Y78" s="264">
        <f t="shared" ref="Y78:Y92" si="29">V78+W78</f>
        <v>0</v>
      </c>
      <c r="Z78" s="264">
        <v>0</v>
      </c>
      <c r="AA78" s="264">
        <f t="shared" si="26"/>
        <v>0</v>
      </c>
      <c r="AB78" s="265">
        <f t="shared" si="22"/>
        <v>370778.17</v>
      </c>
      <c r="AC78" s="278"/>
      <c r="AD78" s="278">
        <v>630000</v>
      </c>
      <c r="AE78" s="265">
        <v>370778.17</v>
      </c>
      <c r="AF78" s="258" t="s">
        <v>126</v>
      </c>
      <c r="AG78" s="266"/>
      <c r="AI78" s="266"/>
    </row>
    <row r="79" spans="1:36" s="267" customFormat="1" ht="45.75" customHeight="1">
      <c r="A79" s="259">
        <f>A78+0.1</f>
        <v>13.2</v>
      </c>
      <c r="B79" s="260" t="s">
        <v>65</v>
      </c>
      <c r="C79" s="171" t="s">
        <v>259</v>
      </c>
      <c r="D79" s="274" t="s">
        <v>348</v>
      </c>
      <c r="E79" s="275" t="s">
        <v>134</v>
      </c>
      <c r="F79" s="276">
        <v>271543.82</v>
      </c>
      <c r="G79" s="276">
        <v>271543.82</v>
      </c>
      <c r="H79" s="277"/>
      <c r="I79" s="262"/>
      <c r="J79" s="264"/>
      <c r="K79" s="264"/>
      <c r="L79" s="264"/>
      <c r="M79" s="263"/>
      <c r="N79" s="263"/>
      <c r="O79" s="264"/>
      <c r="P79" s="264"/>
      <c r="Q79" s="264">
        <v>0</v>
      </c>
      <c r="R79" s="265">
        <f t="shared" si="28"/>
        <v>271543.82</v>
      </c>
      <c r="S79" s="264">
        <v>0</v>
      </c>
      <c r="T79" s="264">
        <v>0</v>
      </c>
      <c r="U79" s="264">
        <v>0</v>
      </c>
      <c r="V79" s="263">
        <v>0</v>
      </c>
      <c r="W79" s="263">
        <v>0</v>
      </c>
      <c r="X79" s="263">
        <v>0</v>
      </c>
      <c r="Y79" s="264">
        <f t="shared" si="29"/>
        <v>0</v>
      </c>
      <c r="Z79" s="264">
        <v>171101.43</v>
      </c>
      <c r="AA79" s="264">
        <v>186998.91</v>
      </c>
      <c r="AB79" s="265">
        <f t="shared" si="22"/>
        <v>84544.91</v>
      </c>
      <c r="AC79" s="278"/>
      <c r="AD79" s="278">
        <v>285552.40999999997</v>
      </c>
      <c r="AE79" s="265">
        <v>84544.91</v>
      </c>
      <c r="AF79" s="258" t="s">
        <v>84</v>
      </c>
      <c r="AG79" s="266"/>
      <c r="AI79" s="266">
        <f>64980.82+106120.61</f>
        <v>171101.43</v>
      </c>
      <c r="AJ79" s="267">
        <v>2631.09</v>
      </c>
    </row>
    <row r="80" spans="1:36" s="267" customFormat="1" ht="67.5" customHeight="1">
      <c r="A80" s="259">
        <f t="shared" ref="A80:A86" si="30">A79+0.1</f>
        <v>13.299999999999999</v>
      </c>
      <c r="B80" s="260" t="s">
        <v>65</v>
      </c>
      <c r="C80" s="171" t="s">
        <v>267</v>
      </c>
      <c r="D80" s="274" t="s">
        <v>348</v>
      </c>
      <c r="E80" s="275" t="s">
        <v>110</v>
      </c>
      <c r="F80" s="276">
        <v>113180.6</v>
      </c>
      <c r="G80" s="277">
        <v>113180.6</v>
      </c>
      <c r="H80" s="277"/>
      <c r="I80" s="262"/>
      <c r="J80" s="264"/>
      <c r="K80" s="264"/>
      <c r="L80" s="264"/>
      <c r="M80" s="263"/>
      <c r="N80" s="263"/>
      <c r="O80" s="264"/>
      <c r="P80" s="264"/>
      <c r="Q80" s="264">
        <v>0</v>
      </c>
      <c r="R80" s="265">
        <f t="shared" si="28"/>
        <v>113180.6</v>
      </c>
      <c r="S80" s="264">
        <v>0</v>
      </c>
      <c r="T80" s="264">
        <v>0</v>
      </c>
      <c r="U80" s="264">
        <v>0</v>
      </c>
      <c r="V80" s="263">
        <v>0</v>
      </c>
      <c r="W80" s="263">
        <v>0</v>
      </c>
      <c r="X80" s="263">
        <v>0</v>
      </c>
      <c r="Y80" s="264">
        <f t="shared" si="29"/>
        <v>0</v>
      </c>
      <c r="Z80" s="264">
        <v>0</v>
      </c>
      <c r="AA80" s="264">
        <v>112392.02</v>
      </c>
      <c r="AB80" s="265">
        <f t="shared" si="22"/>
        <v>788.58000000000175</v>
      </c>
      <c r="AC80" s="278"/>
      <c r="AD80" s="278">
        <v>200000</v>
      </c>
      <c r="AE80" s="265">
        <v>788.58</v>
      </c>
      <c r="AF80" s="197" t="s">
        <v>126</v>
      </c>
      <c r="AG80" s="266"/>
      <c r="AI80" s="266"/>
    </row>
    <row r="81" spans="1:35" s="267" customFormat="1" ht="67.5" customHeight="1">
      <c r="A81" s="259">
        <f t="shared" si="30"/>
        <v>13.399999999999999</v>
      </c>
      <c r="B81" s="260" t="s">
        <v>65</v>
      </c>
      <c r="C81" s="171" t="s">
        <v>374</v>
      </c>
      <c r="D81" s="274" t="s">
        <v>348</v>
      </c>
      <c r="E81" s="275" t="s">
        <v>107</v>
      </c>
      <c r="F81" s="276">
        <v>178124.13</v>
      </c>
      <c r="G81" s="277">
        <v>178124.13</v>
      </c>
      <c r="H81" s="277"/>
      <c r="I81" s="262"/>
      <c r="J81" s="264"/>
      <c r="K81" s="264"/>
      <c r="L81" s="264"/>
      <c r="M81" s="263"/>
      <c r="N81" s="263"/>
      <c r="O81" s="264"/>
      <c r="P81" s="264"/>
      <c r="Q81" s="264">
        <v>0</v>
      </c>
      <c r="R81" s="265">
        <f t="shared" si="28"/>
        <v>178124.13</v>
      </c>
      <c r="S81" s="264">
        <v>0</v>
      </c>
      <c r="T81" s="264">
        <v>0</v>
      </c>
      <c r="U81" s="264">
        <v>0</v>
      </c>
      <c r="V81" s="263">
        <v>0</v>
      </c>
      <c r="W81" s="263">
        <v>0</v>
      </c>
      <c r="X81" s="263">
        <v>0</v>
      </c>
      <c r="Y81" s="264">
        <f t="shared" si="29"/>
        <v>0</v>
      </c>
      <c r="Z81" s="264">
        <v>0</v>
      </c>
      <c r="AA81" s="264">
        <v>1700.9</v>
      </c>
      <c r="AB81" s="265">
        <f t="shared" si="22"/>
        <v>176423.23</v>
      </c>
      <c r="AC81" s="278"/>
      <c r="AD81" s="278">
        <v>232000</v>
      </c>
      <c r="AE81" s="265">
        <v>176423.23</v>
      </c>
      <c r="AF81" s="258" t="s">
        <v>774</v>
      </c>
      <c r="AG81" s="266"/>
      <c r="AI81" s="266"/>
    </row>
    <row r="82" spans="1:35" s="267" customFormat="1" ht="60" customHeight="1">
      <c r="A82" s="259">
        <f t="shared" si="30"/>
        <v>13.499999999999998</v>
      </c>
      <c r="B82" s="260" t="s">
        <v>65</v>
      </c>
      <c r="C82" s="171" t="s">
        <v>219</v>
      </c>
      <c r="D82" s="274" t="s">
        <v>348</v>
      </c>
      <c r="E82" s="275" t="s">
        <v>101</v>
      </c>
      <c r="F82" s="276">
        <v>30000</v>
      </c>
      <c r="G82" s="277">
        <v>11426.6</v>
      </c>
      <c r="H82" s="277"/>
      <c r="I82" s="262"/>
      <c r="J82" s="264"/>
      <c r="K82" s="264"/>
      <c r="L82" s="264"/>
      <c r="M82" s="263"/>
      <c r="N82" s="263"/>
      <c r="O82" s="264"/>
      <c r="P82" s="264"/>
      <c r="Q82" s="264">
        <v>0</v>
      </c>
      <c r="R82" s="265">
        <f t="shared" si="28"/>
        <v>30000</v>
      </c>
      <c r="S82" s="264">
        <v>0</v>
      </c>
      <c r="T82" s="264">
        <v>0</v>
      </c>
      <c r="U82" s="264">
        <v>0</v>
      </c>
      <c r="V82" s="263">
        <v>0</v>
      </c>
      <c r="W82" s="263">
        <v>0</v>
      </c>
      <c r="X82" s="263">
        <v>0</v>
      </c>
      <c r="Y82" s="264">
        <f t="shared" si="29"/>
        <v>0</v>
      </c>
      <c r="Z82" s="264">
        <v>11426.6</v>
      </c>
      <c r="AA82" s="264">
        <f t="shared" si="26"/>
        <v>11426.6</v>
      </c>
      <c r="AB82" s="265">
        <f t="shared" si="22"/>
        <v>18573.400000000001</v>
      </c>
      <c r="AC82" s="278"/>
      <c r="AD82" s="278">
        <v>30000</v>
      </c>
      <c r="AE82" s="265">
        <v>18573.400000000001</v>
      </c>
      <c r="AF82" s="258" t="s">
        <v>126</v>
      </c>
      <c r="AG82" s="266"/>
      <c r="AI82" s="266">
        <v>11426.6</v>
      </c>
    </row>
    <row r="83" spans="1:35" s="267" customFormat="1" ht="56.25" customHeight="1">
      <c r="A83" s="259">
        <f t="shared" si="30"/>
        <v>13.599999999999998</v>
      </c>
      <c r="B83" s="260" t="s">
        <v>65</v>
      </c>
      <c r="C83" s="171" t="s">
        <v>452</v>
      </c>
      <c r="D83" s="274" t="s">
        <v>348</v>
      </c>
      <c r="E83" s="275" t="s">
        <v>109</v>
      </c>
      <c r="F83" s="276">
        <v>700000</v>
      </c>
      <c r="G83" s="277">
        <v>0</v>
      </c>
      <c r="H83" s="277"/>
      <c r="I83" s="262"/>
      <c r="J83" s="264"/>
      <c r="K83" s="264"/>
      <c r="L83" s="264"/>
      <c r="M83" s="263"/>
      <c r="N83" s="263"/>
      <c r="O83" s="264"/>
      <c r="P83" s="264"/>
      <c r="Q83" s="264">
        <v>0</v>
      </c>
      <c r="R83" s="265">
        <f t="shared" si="28"/>
        <v>700000</v>
      </c>
      <c r="S83" s="264">
        <v>0</v>
      </c>
      <c r="T83" s="264">
        <v>0</v>
      </c>
      <c r="U83" s="264">
        <v>0</v>
      </c>
      <c r="V83" s="263">
        <v>0</v>
      </c>
      <c r="W83" s="263">
        <v>0</v>
      </c>
      <c r="X83" s="263">
        <v>0</v>
      </c>
      <c r="Y83" s="264">
        <f t="shared" si="29"/>
        <v>0</v>
      </c>
      <c r="Z83" s="264">
        <v>0</v>
      </c>
      <c r="AA83" s="264">
        <f t="shared" si="26"/>
        <v>0</v>
      </c>
      <c r="AB83" s="265">
        <f t="shared" si="22"/>
        <v>700000</v>
      </c>
      <c r="AC83" s="278"/>
      <c r="AD83" s="278">
        <v>400000</v>
      </c>
      <c r="AE83" s="265">
        <v>700000</v>
      </c>
      <c r="AF83" s="258" t="s">
        <v>721</v>
      </c>
      <c r="AG83" s="266"/>
      <c r="AI83" s="266"/>
    </row>
    <row r="84" spans="1:35" s="267" customFormat="1" ht="56.25" customHeight="1">
      <c r="A84" s="259">
        <f t="shared" si="30"/>
        <v>13.699999999999998</v>
      </c>
      <c r="B84" s="260" t="s">
        <v>65</v>
      </c>
      <c r="C84" s="171" t="s">
        <v>648</v>
      </c>
      <c r="D84" s="274" t="s">
        <v>348</v>
      </c>
      <c r="E84" s="275" t="s">
        <v>134</v>
      </c>
      <c r="F84" s="276">
        <v>252660.34</v>
      </c>
      <c r="G84" s="277">
        <v>252660.34</v>
      </c>
      <c r="H84" s="277"/>
      <c r="I84" s="262"/>
      <c r="J84" s="264"/>
      <c r="K84" s="264"/>
      <c r="L84" s="264"/>
      <c r="M84" s="263"/>
      <c r="N84" s="263"/>
      <c r="O84" s="264"/>
      <c r="P84" s="264"/>
      <c r="Q84" s="264">
        <v>0</v>
      </c>
      <c r="R84" s="265">
        <f t="shared" si="28"/>
        <v>252660.34</v>
      </c>
      <c r="S84" s="264">
        <v>0</v>
      </c>
      <c r="T84" s="264">
        <v>0</v>
      </c>
      <c r="U84" s="264">
        <v>0</v>
      </c>
      <c r="V84" s="263">
        <v>0</v>
      </c>
      <c r="W84" s="263">
        <v>0</v>
      </c>
      <c r="X84" s="263">
        <v>0</v>
      </c>
      <c r="Y84" s="264">
        <f t="shared" si="29"/>
        <v>0</v>
      </c>
      <c r="Z84" s="264">
        <v>0</v>
      </c>
      <c r="AA84" s="264">
        <f>Q84+S84+X84+Z84</f>
        <v>0</v>
      </c>
      <c r="AB84" s="265">
        <f t="shared" si="22"/>
        <v>252660.34</v>
      </c>
      <c r="AC84" s="278"/>
      <c r="AD84" s="278">
        <v>400000</v>
      </c>
      <c r="AE84" s="265">
        <f>AB84</f>
        <v>252660.34</v>
      </c>
      <c r="AF84" s="258" t="s">
        <v>126</v>
      </c>
      <c r="AG84" s="266"/>
      <c r="AI84" s="266"/>
    </row>
    <row r="85" spans="1:35" s="267" customFormat="1" ht="56.25" customHeight="1">
      <c r="A85" s="259">
        <f t="shared" si="30"/>
        <v>13.799999999999997</v>
      </c>
      <c r="B85" s="260" t="s">
        <v>65</v>
      </c>
      <c r="C85" s="171" t="s">
        <v>692</v>
      </c>
      <c r="D85" s="274" t="s">
        <v>348</v>
      </c>
      <c r="E85" s="275" t="s">
        <v>112</v>
      </c>
      <c r="F85" s="276">
        <v>152000</v>
      </c>
      <c r="G85" s="277">
        <v>0</v>
      </c>
      <c r="H85" s="277"/>
      <c r="I85" s="262"/>
      <c r="J85" s="264"/>
      <c r="K85" s="264"/>
      <c r="L85" s="264"/>
      <c r="M85" s="263"/>
      <c r="N85" s="263"/>
      <c r="O85" s="264"/>
      <c r="P85" s="264"/>
      <c r="Q85" s="264">
        <v>0</v>
      </c>
      <c r="R85" s="265">
        <f t="shared" ref="R85" si="31">F85-Q85</f>
        <v>152000</v>
      </c>
      <c r="S85" s="264">
        <v>0</v>
      </c>
      <c r="T85" s="264">
        <v>0</v>
      </c>
      <c r="U85" s="264">
        <v>0</v>
      </c>
      <c r="V85" s="263">
        <v>0</v>
      </c>
      <c r="W85" s="263">
        <v>0</v>
      </c>
      <c r="X85" s="263">
        <v>0</v>
      </c>
      <c r="Y85" s="264">
        <f t="shared" ref="Y85" si="32">V85+W85</f>
        <v>0</v>
      </c>
      <c r="Z85" s="264">
        <v>0</v>
      </c>
      <c r="AA85" s="264">
        <f>Q85+S85+X85+Z85</f>
        <v>0</v>
      </c>
      <c r="AB85" s="265">
        <f t="shared" ref="AB85" si="33">F85-AA85</f>
        <v>152000</v>
      </c>
      <c r="AC85" s="278"/>
      <c r="AD85" s="278">
        <v>400000</v>
      </c>
      <c r="AE85" s="265">
        <v>152000</v>
      </c>
      <c r="AF85" s="258" t="s">
        <v>270</v>
      </c>
      <c r="AG85" s="266"/>
      <c r="AI85" s="266"/>
    </row>
    <row r="86" spans="1:35" s="267" customFormat="1" ht="56.25" customHeight="1">
      <c r="A86" s="259">
        <f t="shared" si="30"/>
        <v>13.899999999999997</v>
      </c>
      <c r="B86" s="260" t="s">
        <v>65</v>
      </c>
      <c r="C86" s="171" t="s">
        <v>745</v>
      </c>
      <c r="D86" s="274" t="s">
        <v>348</v>
      </c>
      <c r="E86" s="275" t="s">
        <v>98</v>
      </c>
      <c r="F86" s="276">
        <v>260000</v>
      </c>
      <c r="G86" s="277">
        <v>0</v>
      </c>
      <c r="H86" s="277"/>
      <c r="I86" s="262"/>
      <c r="J86" s="264"/>
      <c r="K86" s="264"/>
      <c r="L86" s="264"/>
      <c r="M86" s="263"/>
      <c r="N86" s="263"/>
      <c r="O86" s="264"/>
      <c r="P86" s="264"/>
      <c r="Q86" s="264">
        <v>0</v>
      </c>
      <c r="R86" s="265">
        <f t="shared" ref="R86:R91" si="34">F86-Q86</f>
        <v>260000</v>
      </c>
      <c r="S86" s="264">
        <v>0</v>
      </c>
      <c r="T86" s="264">
        <v>0</v>
      </c>
      <c r="U86" s="264">
        <v>0</v>
      </c>
      <c r="V86" s="263">
        <v>0</v>
      </c>
      <c r="W86" s="263">
        <v>0</v>
      </c>
      <c r="X86" s="263">
        <v>0</v>
      </c>
      <c r="Y86" s="264">
        <f t="shared" ref="Y86:Y91" si="35">V86+W86</f>
        <v>0</v>
      </c>
      <c r="Z86" s="264">
        <v>0</v>
      </c>
      <c r="AA86" s="264">
        <f t="shared" ref="AA86:AA91" si="36">Q86+S86+X86+Z86</f>
        <v>0</v>
      </c>
      <c r="AB86" s="265">
        <f>F86-AA86</f>
        <v>260000</v>
      </c>
      <c r="AC86" s="278"/>
      <c r="AD86" s="278"/>
      <c r="AE86" s="278">
        <f>AB86</f>
        <v>260000</v>
      </c>
      <c r="AF86" s="258" t="s">
        <v>270</v>
      </c>
      <c r="AG86" s="266"/>
      <c r="AI86" s="266"/>
    </row>
    <row r="87" spans="1:35" s="267" customFormat="1" ht="56.25" customHeight="1">
      <c r="A87" s="505">
        <v>13.1</v>
      </c>
      <c r="B87" s="260" t="s">
        <v>65</v>
      </c>
      <c r="C87" s="171" t="s">
        <v>746</v>
      </c>
      <c r="D87" s="274" t="s">
        <v>348</v>
      </c>
      <c r="E87" s="275" t="s">
        <v>134</v>
      </c>
      <c r="F87" s="276">
        <v>250000</v>
      </c>
      <c r="G87" s="277">
        <v>0</v>
      </c>
      <c r="H87" s="277"/>
      <c r="I87" s="262"/>
      <c r="J87" s="264"/>
      <c r="K87" s="264"/>
      <c r="L87" s="264"/>
      <c r="M87" s="263"/>
      <c r="N87" s="263"/>
      <c r="O87" s="264"/>
      <c r="P87" s="264"/>
      <c r="Q87" s="264">
        <v>0</v>
      </c>
      <c r="R87" s="265">
        <f t="shared" si="34"/>
        <v>250000</v>
      </c>
      <c r="S87" s="264">
        <v>0</v>
      </c>
      <c r="T87" s="264">
        <v>0</v>
      </c>
      <c r="U87" s="264">
        <v>0</v>
      </c>
      <c r="V87" s="263">
        <v>0</v>
      </c>
      <c r="W87" s="263">
        <v>0</v>
      </c>
      <c r="X87" s="263">
        <v>0</v>
      </c>
      <c r="Y87" s="264">
        <f t="shared" si="35"/>
        <v>0</v>
      </c>
      <c r="Z87" s="264">
        <v>0</v>
      </c>
      <c r="AA87" s="264">
        <f t="shared" si="36"/>
        <v>0</v>
      </c>
      <c r="AB87" s="265">
        <f t="shared" ref="AB87:AB91" si="37">F87-AA87</f>
        <v>250000</v>
      </c>
      <c r="AC87" s="278"/>
      <c r="AD87" s="278"/>
      <c r="AE87" s="278">
        <v>50000</v>
      </c>
      <c r="AF87" s="258" t="s">
        <v>771</v>
      </c>
      <c r="AG87" s="266"/>
      <c r="AI87" s="266"/>
    </row>
    <row r="88" spans="1:35" s="267" customFormat="1" ht="56.25" customHeight="1">
      <c r="A88" s="505">
        <f>A87+0.01</f>
        <v>13.11</v>
      </c>
      <c r="B88" s="260" t="s">
        <v>65</v>
      </c>
      <c r="C88" s="171" t="s">
        <v>747</v>
      </c>
      <c r="D88" s="274" t="s">
        <v>348</v>
      </c>
      <c r="E88" s="275" t="s">
        <v>132</v>
      </c>
      <c r="F88" s="276">
        <v>100000</v>
      </c>
      <c r="G88" s="277">
        <v>0</v>
      </c>
      <c r="H88" s="277"/>
      <c r="I88" s="262"/>
      <c r="J88" s="264"/>
      <c r="K88" s="264"/>
      <c r="L88" s="264"/>
      <c r="M88" s="263"/>
      <c r="N88" s="263"/>
      <c r="O88" s="264"/>
      <c r="P88" s="264"/>
      <c r="Q88" s="264">
        <v>0</v>
      </c>
      <c r="R88" s="265">
        <f t="shared" si="34"/>
        <v>100000</v>
      </c>
      <c r="S88" s="264">
        <v>0</v>
      </c>
      <c r="T88" s="264">
        <v>0</v>
      </c>
      <c r="U88" s="264">
        <v>0</v>
      </c>
      <c r="V88" s="263">
        <v>0</v>
      </c>
      <c r="W88" s="263">
        <v>0</v>
      </c>
      <c r="X88" s="263">
        <v>0</v>
      </c>
      <c r="Y88" s="264">
        <f t="shared" si="35"/>
        <v>0</v>
      </c>
      <c r="Z88" s="264">
        <v>0</v>
      </c>
      <c r="AA88" s="264">
        <f t="shared" si="36"/>
        <v>0</v>
      </c>
      <c r="AB88" s="265">
        <f t="shared" si="37"/>
        <v>100000</v>
      </c>
      <c r="AC88" s="278"/>
      <c r="AD88" s="278"/>
      <c r="AE88" s="278">
        <v>50000</v>
      </c>
      <c r="AF88" s="258" t="s">
        <v>771</v>
      </c>
      <c r="AG88" s="266"/>
      <c r="AI88" s="266"/>
    </row>
    <row r="89" spans="1:35" s="267" customFormat="1" ht="56.25" customHeight="1">
      <c r="A89" s="505">
        <f t="shared" ref="A89:A92" si="38">A88+0.01</f>
        <v>13.12</v>
      </c>
      <c r="B89" s="260" t="s">
        <v>65</v>
      </c>
      <c r="C89" s="171" t="s">
        <v>748</v>
      </c>
      <c r="D89" s="274" t="s">
        <v>348</v>
      </c>
      <c r="E89" s="275" t="s">
        <v>97</v>
      </c>
      <c r="F89" s="276">
        <v>250000</v>
      </c>
      <c r="G89" s="277">
        <v>0</v>
      </c>
      <c r="H89" s="277"/>
      <c r="I89" s="262"/>
      <c r="J89" s="264"/>
      <c r="K89" s="264"/>
      <c r="L89" s="264"/>
      <c r="M89" s="263"/>
      <c r="N89" s="263"/>
      <c r="O89" s="264"/>
      <c r="P89" s="264"/>
      <c r="Q89" s="264">
        <v>0</v>
      </c>
      <c r="R89" s="265">
        <f t="shared" si="34"/>
        <v>250000</v>
      </c>
      <c r="S89" s="264">
        <v>0</v>
      </c>
      <c r="T89" s="264">
        <v>0</v>
      </c>
      <c r="U89" s="264">
        <v>0</v>
      </c>
      <c r="V89" s="263">
        <v>0</v>
      </c>
      <c r="W89" s="263">
        <v>0</v>
      </c>
      <c r="X89" s="263">
        <v>0</v>
      </c>
      <c r="Y89" s="264">
        <f t="shared" si="35"/>
        <v>0</v>
      </c>
      <c r="Z89" s="264">
        <v>0</v>
      </c>
      <c r="AA89" s="264">
        <f t="shared" si="36"/>
        <v>0</v>
      </c>
      <c r="AB89" s="265">
        <f t="shared" si="37"/>
        <v>250000</v>
      </c>
      <c r="AC89" s="278"/>
      <c r="AD89" s="278"/>
      <c r="AE89" s="278">
        <v>50000</v>
      </c>
      <c r="AF89" s="258" t="s">
        <v>771</v>
      </c>
      <c r="AG89" s="266"/>
      <c r="AI89" s="266"/>
    </row>
    <row r="90" spans="1:35" s="267" customFormat="1" ht="56.25" customHeight="1">
      <c r="A90" s="505">
        <f t="shared" si="38"/>
        <v>13.129999999999999</v>
      </c>
      <c r="B90" s="260" t="s">
        <v>65</v>
      </c>
      <c r="C90" s="171" t="s">
        <v>749</v>
      </c>
      <c r="D90" s="274" t="s">
        <v>348</v>
      </c>
      <c r="E90" s="275" t="s">
        <v>110</v>
      </c>
      <c r="F90" s="276">
        <v>250000</v>
      </c>
      <c r="G90" s="277">
        <v>0</v>
      </c>
      <c r="H90" s="277"/>
      <c r="I90" s="262"/>
      <c r="J90" s="264"/>
      <c r="K90" s="264"/>
      <c r="L90" s="264"/>
      <c r="M90" s="263"/>
      <c r="N90" s="263"/>
      <c r="O90" s="264"/>
      <c r="P90" s="264"/>
      <c r="Q90" s="264">
        <v>0</v>
      </c>
      <c r="R90" s="265">
        <f t="shared" si="34"/>
        <v>250000</v>
      </c>
      <c r="S90" s="264">
        <v>0</v>
      </c>
      <c r="T90" s="264">
        <v>0</v>
      </c>
      <c r="U90" s="264">
        <v>0</v>
      </c>
      <c r="V90" s="263">
        <v>0</v>
      </c>
      <c r="W90" s="263">
        <v>0</v>
      </c>
      <c r="X90" s="263">
        <v>0</v>
      </c>
      <c r="Y90" s="264">
        <f t="shared" si="35"/>
        <v>0</v>
      </c>
      <c r="Z90" s="264">
        <v>0</v>
      </c>
      <c r="AA90" s="264">
        <f t="shared" si="36"/>
        <v>0</v>
      </c>
      <c r="AB90" s="265">
        <f t="shared" si="37"/>
        <v>250000</v>
      </c>
      <c r="AC90" s="278"/>
      <c r="AD90" s="278"/>
      <c r="AE90" s="278">
        <v>50000</v>
      </c>
      <c r="AF90" s="258" t="s">
        <v>771</v>
      </c>
      <c r="AG90" s="266"/>
      <c r="AI90" s="266"/>
    </row>
    <row r="91" spans="1:35" s="267" customFormat="1" ht="56.25" customHeight="1">
      <c r="A91" s="505">
        <f t="shared" si="38"/>
        <v>13.139999999999999</v>
      </c>
      <c r="B91" s="260" t="s">
        <v>65</v>
      </c>
      <c r="C91" s="171" t="s">
        <v>750</v>
      </c>
      <c r="D91" s="274" t="s">
        <v>348</v>
      </c>
      <c r="E91" s="275" t="s">
        <v>104</v>
      </c>
      <c r="F91" s="276">
        <v>100000</v>
      </c>
      <c r="G91" s="277">
        <v>0</v>
      </c>
      <c r="H91" s="277"/>
      <c r="I91" s="262"/>
      <c r="J91" s="264"/>
      <c r="K91" s="264"/>
      <c r="L91" s="264"/>
      <c r="M91" s="263"/>
      <c r="N91" s="263"/>
      <c r="O91" s="264"/>
      <c r="P91" s="264"/>
      <c r="Q91" s="264">
        <v>0</v>
      </c>
      <c r="R91" s="265">
        <f t="shared" si="34"/>
        <v>100000</v>
      </c>
      <c r="S91" s="264">
        <v>0</v>
      </c>
      <c r="T91" s="264">
        <v>0</v>
      </c>
      <c r="U91" s="264">
        <v>0</v>
      </c>
      <c r="V91" s="263">
        <v>0</v>
      </c>
      <c r="W91" s="263">
        <v>0</v>
      </c>
      <c r="X91" s="263">
        <v>0</v>
      </c>
      <c r="Y91" s="264">
        <f t="shared" si="35"/>
        <v>0</v>
      </c>
      <c r="Z91" s="264">
        <v>0</v>
      </c>
      <c r="AA91" s="264">
        <f t="shared" si="36"/>
        <v>0</v>
      </c>
      <c r="AB91" s="265">
        <f t="shared" si="37"/>
        <v>100000</v>
      </c>
      <c r="AC91" s="278"/>
      <c r="AD91" s="278"/>
      <c r="AE91" s="278">
        <v>50000</v>
      </c>
      <c r="AF91" s="258" t="s">
        <v>771</v>
      </c>
      <c r="AG91" s="266"/>
      <c r="AI91" s="266"/>
    </row>
    <row r="92" spans="1:35" s="267" customFormat="1" ht="132" customHeight="1">
      <c r="A92" s="505">
        <f t="shared" si="38"/>
        <v>13.149999999999999</v>
      </c>
      <c r="B92" s="260" t="s">
        <v>65</v>
      </c>
      <c r="C92" s="171" t="s">
        <v>223</v>
      </c>
      <c r="D92" s="274" t="s">
        <v>348</v>
      </c>
      <c r="E92" s="275" t="s">
        <v>101</v>
      </c>
      <c r="F92" s="276">
        <v>8527743.4499999993</v>
      </c>
      <c r="G92" s="277">
        <v>0</v>
      </c>
      <c r="H92" s="277"/>
      <c r="I92" s="262"/>
      <c r="J92" s="264"/>
      <c r="K92" s="264"/>
      <c r="L92" s="264"/>
      <c r="M92" s="263"/>
      <c r="N92" s="263"/>
      <c r="O92" s="264"/>
      <c r="P92" s="264"/>
      <c r="Q92" s="264">
        <v>0</v>
      </c>
      <c r="R92" s="265">
        <f t="shared" si="28"/>
        <v>8527743.4499999993</v>
      </c>
      <c r="S92" s="264">
        <v>0</v>
      </c>
      <c r="T92" s="264">
        <v>0</v>
      </c>
      <c r="U92" s="264">
        <v>0</v>
      </c>
      <c r="V92" s="263">
        <v>0</v>
      </c>
      <c r="W92" s="263">
        <v>0</v>
      </c>
      <c r="X92" s="263">
        <v>0</v>
      </c>
      <c r="Y92" s="264">
        <f t="shared" si="29"/>
        <v>0</v>
      </c>
      <c r="Z92" s="264">
        <v>0</v>
      </c>
      <c r="AA92" s="264">
        <f t="shared" si="26"/>
        <v>0</v>
      </c>
      <c r="AB92" s="265">
        <f t="shared" si="22"/>
        <v>8527743.4499999993</v>
      </c>
      <c r="AC92" s="278"/>
      <c r="AD92" s="278">
        <v>10002.200000000001</v>
      </c>
      <c r="AE92" s="278">
        <v>476743.45</v>
      </c>
      <c r="AF92" s="258" t="s">
        <v>130</v>
      </c>
      <c r="AG92" s="266"/>
      <c r="AI92" s="266"/>
    </row>
    <row r="93" spans="1:35" s="288" customFormat="1" ht="63.75" customHeight="1">
      <c r="A93" s="279">
        <v>14</v>
      </c>
      <c r="B93" s="280" t="s">
        <v>65</v>
      </c>
      <c r="C93" s="170" t="s">
        <v>197</v>
      </c>
      <c r="D93" s="281" t="s">
        <v>209</v>
      </c>
      <c r="E93" s="282" t="s">
        <v>133</v>
      </c>
      <c r="F93" s="283">
        <v>5000000</v>
      </c>
      <c r="G93" s="283">
        <v>3200374.37</v>
      </c>
      <c r="H93" s="283">
        <f t="shared" ref="H93:Z93" si="39">SUM(H94:H122)</f>
        <v>0</v>
      </c>
      <c r="I93" s="283">
        <f t="shared" si="39"/>
        <v>2923621.77</v>
      </c>
      <c r="J93" s="283">
        <f t="shared" si="39"/>
        <v>0</v>
      </c>
      <c r="K93" s="283">
        <f t="shared" si="39"/>
        <v>0</v>
      </c>
      <c r="L93" s="283">
        <f t="shared" si="39"/>
        <v>0</v>
      </c>
      <c r="M93" s="283">
        <f t="shared" si="39"/>
        <v>0</v>
      </c>
      <c r="N93" s="283">
        <f t="shared" si="39"/>
        <v>0</v>
      </c>
      <c r="O93" s="283">
        <f t="shared" si="39"/>
        <v>0</v>
      </c>
      <c r="P93" s="283">
        <f t="shared" si="39"/>
        <v>0</v>
      </c>
      <c r="Q93" s="285">
        <f t="shared" si="39"/>
        <v>0</v>
      </c>
      <c r="R93" s="283">
        <f t="shared" si="39"/>
        <v>3474500</v>
      </c>
      <c r="S93" s="285">
        <f t="shared" si="39"/>
        <v>0</v>
      </c>
      <c r="T93" s="291">
        <f t="shared" si="39"/>
        <v>0</v>
      </c>
      <c r="U93" s="291">
        <f t="shared" si="39"/>
        <v>0</v>
      </c>
      <c r="V93" s="291">
        <f t="shared" si="39"/>
        <v>0</v>
      </c>
      <c r="W93" s="291">
        <f t="shared" si="39"/>
        <v>0</v>
      </c>
      <c r="X93" s="291">
        <f t="shared" si="39"/>
        <v>0</v>
      </c>
      <c r="Y93" s="291">
        <f t="shared" si="39"/>
        <v>0</v>
      </c>
      <c r="Z93" s="284">
        <f t="shared" si="39"/>
        <v>178557.68999999997</v>
      </c>
      <c r="AA93" s="284">
        <v>1179176.93</v>
      </c>
      <c r="AB93" s="285">
        <f t="shared" si="22"/>
        <v>3820823.0700000003</v>
      </c>
      <c r="AC93" s="283">
        <f>SUM(AC94:AC122)</f>
        <v>1990000</v>
      </c>
      <c r="AD93" s="283">
        <f>SUM(AD94:AD122)</f>
        <v>1727000</v>
      </c>
      <c r="AE93" s="283">
        <v>3416607.76</v>
      </c>
      <c r="AF93" s="286" t="s">
        <v>24</v>
      </c>
      <c r="AG93" s="287"/>
      <c r="AI93" s="287"/>
    </row>
    <row r="94" spans="1:35" s="267" customFormat="1" ht="83.25" customHeight="1">
      <c r="A94" s="259">
        <v>14.1</v>
      </c>
      <c r="B94" s="260" t="s">
        <v>65</v>
      </c>
      <c r="C94" s="171" t="s">
        <v>268</v>
      </c>
      <c r="D94" s="274" t="s">
        <v>209</v>
      </c>
      <c r="E94" s="275" t="s">
        <v>113</v>
      </c>
      <c r="F94" s="276">
        <v>225000</v>
      </c>
      <c r="G94" s="276">
        <v>225000</v>
      </c>
      <c r="H94" s="277">
        <v>0</v>
      </c>
      <c r="I94" s="262">
        <f>G94-H94</f>
        <v>225000</v>
      </c>
      <c r="J94" s="264">
        <v>0</v>
      </c>
      <c r="K94" s="264">
        <v>0</v>
      </c>
      <c r="L94" s="264">
        <v>0</v>
      </c>
      <c r="M94" s="263">
        <f>SUM(J94:L94)</f>
        <v>0</v>
      </c>
      <c r="N94" s="263">
        <v>0</v>
      </c>
      <c r="O94" s="264">
        <f>M94+N94</f>
        <v>0</v>
      </c>
      <c r="P94" s="264">
        <v>0</v>
      </c>
      <c r="Q94" s="264">
        <f>H94+P94</f>
        <v>0</v>
      </c>
      <c r="R94" s="265">
        <f>F94-Q94</f>
        <v>225000</v>
      </c>
      <c r="S94" s="264">
        <v>0</v>
      </c>
      <c r="T94" s="264">
        <v>0</v>
      </c>
      <c r="U94" s="264">
        <v>0</v>
      </c>
      <c r="V94" s="263">
        <f t="shared" ref="V94:V122" si="40">SUM(S94:U94)</f>
        <v>0</v>
      </c>
      <c r="W94" s="263">
        <v>0</v>
      </c>
      <c r="X94" s="263">
        <v>0</v>
      </c>
      <c r="Y94" s="264">
        <f t="shared" ref="Y94:Y107" si="41">V94+W94</f>
        <v>0</v>
      </c>
      <c r="Z94" s="264">
        <v>70558.539999999994</v>
      </c>
      <c r="AA94" s="264">
        <v>140379.24</v>
      </c>
      <c r="AB94" s="292">
        <f t="shared" si="22"/>
        <v>84620.760000000009</v>
      </c>
      <c r="AC94" s="276">
        <v>225000</v>
      </c>
      <c r="AD94" s="276">
        <v>225000</v>
      </c>
      <c r="AE94" s="276">
        <v>84620.76</v>
      </c>
      <c r="AF94" s="258" t="s">
        <v>84</v>
      </c>
      <c r="AG94" s="266"/>
      <c r="AI94" s="266">
        <f>5004.14+65554.4</f>
        <v>70558.539999999994</v>
      </c>
    </row>
    <row r="95" spans="1:35" s="267" customFormat="1" ht="83.25" customHeight="1">
      <c r="A95" s="259">
        <f>A94+0.1</f>
        <v>14.2</v>
      </c>
      <c r="B95" s="260" t="s">
        <v>65</v>
      </c>
      <c r="C95" s="171" t="s">
        <v>271</v>
      </c>
      <c r="D95" s="274" t="s">
        <v>209</v>
      </c>
      <c r="E95" s="275" t="s">
        <v>269</v>
      </c>
      <c r="F95" s="276">
        <v>25500</v>
      </c>
      <c r="G95" s="276">
        <v>25500</v>
      </c>
      <c r="H95" s="277">
        <v>0</v>
      </c>
      <c r="I95" s="262">
        <f>G95-H95</f>
        <v>25500</v>
      </c>
      <c r="J95" s="264">
        <v>0</v>
      </c>
      <c r="K95" s="264">
        <v>0</v>
      </c>
      <c r="L95" s="264">
        <v>0</v>
      </c>
      <c r="M95" s="263">
        <f>SUM(J95:L95)</f>
        <v>0</v>
      </c>
      <c r="N95" s="263">
        <v>0</v>
      </c>
      <c r="O95" s="264">
        <f>M95+N95</f>
        <v>0</v>
      </c>
      <c r="P95" s="264">
        <v>0</v>
      </c>
      <c r="Q95" s="264">
        <f>H95+P95</f>
        <v>0</v>
      </c>
      <c r="R95" s="265">
        <f>F95-Q95</f>
        <v>25500</v>
      </c>
      <c r="S95" s="264">
        <v>0</v>
      </c>
      <c r="T95" s="264">
        <v>0</v>
      </c>
      <c r="U95" s="264">
        <v>0</v>
      </c>
      <c r="V95" s="263">
        <f t="shared" si="40"/>
        <v>0</v>
      </c>
      <c r="W95" s="263">
        <v>0</v>
      </c>
      <c r="X95" s="263">
        <v>0</v>
      </c>
      <c r="Y95" s="264">
        <f t="shared" si="41"/>
        <v>0</v>
      </c>
      <c r="Z95" s="264">
        <v>0</v>
      </c>
      <c r="AA95" s="264">
        <v>19468</v>
      </c>
      <c r="AB95" s="265">
        <f t="shared" si="22"/>
        <v>6032</v>
      </c>
      <c r="AC95" s="276">
        <v>15000</v>
      </c>
      <c r="AD95" s="276">
        <v>15000</v>
      </c>
      <c r="AE95" s="276">
        <f>AB95</f>
        <v>6032</v>
      </c>
      <c r="AF95" s="258" t="s">
        <v>200</v>
      </c>
      <c r="AG95" s="266"/>
      <c r="AI95" s="266"/>
    </row>
    <row r="96" spans="1:35" s="267" customFormat="1" ht="83.25" customHeight="1">
      <c r="A96" s="259">
        <f t="shared" ref="A96:A102" si="42">A95+0.1</f>
        <v>14.299999999999999</v>
      </c>
      <c r="B96" s="260" t="s">
        <v>65</v>
      </c>
      <c r="C96" s="171" t="s">
        <v>273</v>
      </c>
      <c r="D96" s="270" t="s">
        <v>209</v>
      </c>
      <c r="E96" s="271" t="s">
        <v>105</v>
      </c>
      <c r="F96" s="272">
        <v>15000</v>
      </c>
      <c r="G96" s="272">
        <v>15000</v>
      </c>
      <c r="H96" s="277">
        <v>0</v>
      </c>
      <c r="I96" s="262">
        <f t="shared" ref="I96:I122" si="43">G96-H96</f>
        <v>15000</v>
      </c>
      <c r="J96" s="264">
        <v>0</v>
      </c>
      <c r="K96" s="264">
        <v>0</v>
      </c>
      <c r="L96" s="264">
        <v>0</v>
      </c>
      <c r="M96" s="263">
        <f t="shared" ref="M96:M107" si="44">SUM(J96:L96)</f>
        <v>0</v>
      </c>
      <c r="N96" s="263">
        <v>0</v>
      </c>
      <c r="O96" s="264">
        <f t="shared" ref="O96:O122" si="45">M96+N96</f>
        <v>0</v>
      </c>
      <c r="P96" s="264">
        <v>0</v>
      </c>
      <c r="Q96" s="264">
        <f t="shared" ref="Q96:Q122" si="46">H96+P96</f>
        <v>0</v>
      </c>
      <c r="R96" s="265">
        <f t="shared" ref="R96:R122" si="47">F96-Q96</f>
        <v>15000</v>
      </c>
      <c r="S96" s="264">
        <v>0</v>
      </c>
      <c r="T96" s="264">
        <v>0</v>
      </c>
      <c r="U96" s="264">
        <v>0</v>
      </c>
      <c r="V96" s="263">
        <f t="shared" si="40"/>
        <v>0</v>
      </c>
      <c r="W96" s="263">
        <v>0</v>
      </c>
      <c r="X96" s="263">
        <v>0</v>
      </c>
      <c r="Y96" s="264">
        <f t="shared" si="41"/>
        <v>0</v>
      </c>
      <c r="Z96" s="264">
        <v>0</v>
      </c>
      <c r="AA96" s="265">
        <v>11203.92</v>
      </c>
      <c r="AB96" s="265">
        <f t="shared" si="22"/>
        <v>3796.08</v>
      </c>
      <c r="AC96" s="276">
        <v>15000</v>
      </c>
      <c r="AD96" s="276">
        <v>15000</v>
      </c>
      <c r="AE96" s="265">
        <f>AB96</f>
        <v>3796.08</v>
      </c>
      <c r="AF96" s="258" t="s">
        <v>200</v>
      </c>
      <c r="AG96" s="266"/>
      <c r="AI96" s="266"/>
    </row>
    <row r="97" spans="1:36" s="267" customFormat="1" ht="83.25" customHeight="1">
      <c r="A97" s="259">
        <f t="shared" si="42"/>
        <v>14.399999999999999</v>
      </c>
      <c r="B97" s="260" t="s">
        <v>65</v>
      </c>
      <c r="C97" s="171" t="s">
        <v>275</v>
      </c>
      <c r="D97" s="270" t="s">
        <v>209</v>
      </c>
      <c r="E97" s="271" t="s">
        <v>99</v>
      </c>
      <c r="F97" s="272">
        <v>427000</v>
      </c>
      <c r="G97" s="272">
        <v>427000</v>
      </c>
      <c r="H97" s="277">
        <v>0</v>
      </c>
      <c r="I97" s="262">
        <f t="shared" si="43"/>
        <v>427000</v>
      </c>
      <c r="J97" s="264">
        <v>0</v>
      </c>
      <c r="K97" s="264">
        <v>0</v>
      </c>
      <c r="L97" s="264">
        <v>0</v>
      </c>
      <c r="M97" s="263">
        <f t="shared" si="44"/>
        <v>0</v>
      </c>
      <c r="N97" s="263">
        <v>0</v>
      </c>
      <c r="O97" s="264">
        <f t="shared" si="45"/>
        <v>0</v>
      </c>
      <c r="P97" s="264">
        <v>0</v>
      </c>
      <c r="Q97" s="264">
        <f t="shared" si="46"/>
        <v>0</v>
      </c>
      <c r="R97" s="265">
        <f t="shared" si="47"/>
        <v>427000</v>
      </c>
      <c r="S97" s="264">
        <v>0</v>
      </c>
      <c r="T97" s="264">
        <v>0</v>
      </c>
      <c r="U97" s="264">
        <v>0</v>
      </c>
      <c r="V97" s="263">
        <f t="shared" si="40"/>
        <v>0</v>
      </c>
      <c r="W97" s="263">
        <v>0</v>
      </c>
      <c r="X97" s="263">
        <v>0</v>
      </c>
      <c r="Y97" s="264">
        <f t="shared" si="41"/>
        <v>0</v>
      </c>
      <c r="Z97" s="264">
        <v>28938.04</v>
      </c>
      <c r="AA97" s="264">
        <v>97096.48</v>
      </c>
      <c r="AB97" s="265">
        <f t="shared" si="22"/>
        <v>329903.52</v>
      </c>
      <c r="AC97" s="276">
        <v>427000</v>
      </c>
      <c r="AD97" s="276">
        <v>427000</v>
      </c>
      <c r="AE97" s="265">
        <f>AB97</f>
        <v>329903.52</v>
      </c>
      <c r="AF97" s="258" t="s">
        <v>84</v>
      </c>
      <c r="AG97" s="266"/>
      <c r="AI97" s="266"/>
    </row>
    <row r="98" spans="1:36" s="267" customFormat="1" ht="83.25" customHeight="1">
      <c r="A98" s="259">
        <f t="shared" si="42"/>
        <v>14.499999999999998</v>
      </c>
      <c r="B98" s="260" t="s">
        <v>65</v>
      </c>
      <c r="C98" s="171" t="s">
        <v>276</v>
      </c>
      <c r="D98" s="274" t="s">
        <v>209</v>
      </c>
      <c r="E98" s="275" t="s">
        <v>107</v>
      </c>
      <c r="F98" s="276">
        <v>30000</v>
      </c>
      <c r="G98" s="276">
        <v>30000</v>
      </c>
      <c r="H98" s="277">
        <v>0</v>
      </c>
      <c r="I98" s="262">
        <f>G98-H98</f>
        <v>30000</v>
      </c>
      <c r="J98" s="264">
        <v>0</v>
      </c>
      <c r="K98" s="264">
        <v>0</v>
      </c>
      <c r="L98" s="264">
        <v>0</v>
      </c>
      <c r="M98" s="263">
        <f>SUM(J98:L98)</f>
        <v>0</v>
      </c>
      <c r="N98" s="263">
        <v>0</v>
      </c>
      <c r="O98" s="264">
        <f>M98+N98</f>
        <v>0</v>
      </c>
      <c r="P98" s="264">
        <v>0</v>
      </c>
      <c r="Q98" s="264">
        <f>H98+P98</f>
        <v>0</v>
      </c>
      <c r="R98" s="265">
        <f>F98-Q98</f>
        <v>30000</v>
      </c>
      <c r="S98" s="264">
        <v>0</v>
      </c>
      <c r="T98" s="264">
        <v>0</v>
      </c>
      <c r="U98" s="264">
        <v>0</v>
      </c>
      <c r="V98" s="263">
        <f t="shared" si="40"/>
        <v>0</v>
      </c>
      <c r="W98" s="263">
        <v>0</v>
      </c>
      <c r="X98" s="263">
        <v>0</v>
      </c>
      <c r="Y98" s="264">
        <f t="shared" si="41"/>
        <v>0</v>
      </c>
      <c r="Z98" s="264">
        <v>0</v>
      </c>
      <c r="AA98" s="264">
        <v>21491.84</v>
      </c>
      <c r="AB98" s="265">
        <f t="shared" si="22"/>
        <v>8508.16</v>
      </c>
      <c r="AC98" s="276">
        <v>20000</v>
      </c>
      <c r="AD98" s="276">
        <v>20000</v>
      </c>
      <c r="AE98" s="276">
        <f>AB98</f>
        <v>8508.16</v>
      </c>
      <c r="AF98" s="258" t="s">
        <v>126</v>
      </c>
      <c r="AG98" s="266"/>
      <c r="AI98" s="266"/>
    </row>
    <row r="99" spans="1:36" s="267" customFormat="1" ht="83.25" customHeight="1">
      <c r="A99" s="259">
        <f t="shared" si="42"/>
        <v>14.599999999999998</v>
      </c>
      <c r="B99" s="260" t="s">
        <v>65</v>
      </c>
      <c r="C99" s="171" t="s">
        <v>278</v>
      </c>
      <c r="D99" s="274" t="s">
        <v>209</v>
      </c>
      <c r="E99" s="275" t="s">
        <v>132</v>
      </c>
      <c r="F99" s="276">
        <v>18000</v>
      </c>
      <c r="G99" s="276">
        <v>18000</v>
      </c>
      <c r="H99" s="277">
        <v>0</v>
      </c>
      <c r="I99" s="262">
        <f>G99-H99</f>
        <v>18000</v>
      </c>
      <c r="J99" s="264">
        <v>0</v>
      </c>
      <c r="K99" s="264">
        <v>0</v>
      </c>
      <c r="L99" s="264">
        <v>0</v>
      </c>
      <c r="M99" s="263">
        <f>SUM(J99:L99)</f>
        <v>0</v>
      </c>
      <c r="N99" s="263">
        <v>0</v>
      </c>
      <c r="O99" s="264">
        <f>M99+N99</f>
        <v>0</v>
      </c>
      <c r="P99" s="264">
        <v>0</v>
      </c>
      <c r="Q99" s="264">
        <f>H99+P99</f>
        <v>0</v>
      </c>
      <c r="R99" s="265">
        <f>F99-Q99</f>
        <v>18000</v>
      </c>
      <c r="S99" s="264">
        <v>0</v>
      </c>
      <c r="T99" s="264">
        <v>0</v>
      </c>
      <c r="U99" s="264">
        <v>0</v>
      </c>
      <c r="V99" s="263">
        <f t="shared" si="40"/>
        <v>0</v>
      </c>
      <c r="W99" s="263">
        <v>0</v>
      </c>
      <c r="X99" s="263">
        <v>0</v>
      </c>
      <c r="Y99" s="264">
        <f t="shared" si="41"/>
        <v>0</v>
      </c>
      <c r="Z99" s="264">
        <v>14636.12</v>
      </c>
      <c r="AA99" s="264">
        <v>14999</v>
      </c>
      <c r="AB99" s="265">
        <f t="shared" si="22"/>
        <v>3001</v>
      </c>
      <c r="AC99" s="276">
        <v>18000</v>
      </c>
      <c r="AD99" s="276">
        <v>18000</v>
      </c>
      <c r="AE99" s="276">
        <f>AB99</f>
        <v>3001</v>
      </c>
      <c r="AF99" s="258" t="s">
        <v>200</v>
      </c>
      <c r="AG99" s="266"/>
      <c r="AI99" s="266">
        <v>14636.12</v>
      </c>
      <c r="AJ99" s="267">
        <v>362.88</v>
      </c>
    </row>
    <row r="100" spans="1:36" s="267" customFormat="1" ht="83.25" customHeight="1">
      <c r="A100" s="259">
        <f t="shared" si="42"/>
        <v>14.699999999999998</v>
      </c>
      <c r="B100" s="260" t="s">
        <v>65</v>
      </c>
      <c r="C100" s="171" t="s">
        <v>279</v>
      </c>
      <c r="D100" s="274" t="s">
        <v>209</v>
      </c>
      <c r="E100" s="275" t="s">
        <v>100</v>
      </c>
      <c r="F100" s="276">
        <v>132000</v>
      </c>
      <c r="G100" s="276">
        <v>132000</v>
      </c>
      <c r="H100" s="277">
        <v>0</v>
      </c>
      <c r="I100" s="262">
        <f t="shared" si="43"/>
        <v>132000</v>
      </c>
      <c r="J100" s="264">
        <v>0</v>
      </c>
      <c r="K100" s="264">
        <v>0</v>
      </c>
      <c r="L100" s="264">
        <v>0</v>
      </c>
      <c r="M100" s="263">
        <f t="shared" si="44"/>
        <v>0</v>
      </c>
      <c r="N100" s="263">
        <v>0</v>
      </c>
      <c r="O100" s="264">
        <f t="shared" si="45"/>
        <v>0</v>
      </c>
      <c r="P100" s="264">
        <v>0</v>
      </c>
      <c r="Q100" s="264">
        <f t="shared" si="46"/>
        <v>0</v>
      </c>
      <c r="R100" s="265">
        <f t="shared" si="47"/>
        <v>132000</v>
      </c>
      <c r="S100" s="264">
        <v>0</v>
      </c>
      <c r="T100" s="264">
        <v>0</v>
      </c>
      <c r="U100" s="264">
        <v>0</v>
      </c>
      <c r="V100" s="263">
        <f t="shared" si="40"/>
        <v>0</v>
      </c>
      <c r="W100" s="263">
        <v>0</v>
      </c>
      <c r="X100" s="263">
        <v>0</v>
      </c>
      <c r="Y100" s="264">
        <f t="shared" si="41"/>
        <v>0</v>
      </c>
      <c r="Z100" s="264">
        <v>0</v>
      </c>
      <c r="AA100" s="264">
        <v>101846.24</v>
      </c>
      <c r="AB100" s="265">
        <f t="shared" si="22"/>
        <v>30153.759999999995</v>
      </c>
      <c r="AC100" s="276">
        <v>132000</v>
      </c>
      <c r="AD100" s="276">
        <v>132000</v>
      </c>
      <c r="AE100" s="276">
        <v>30153.759999999998</v>
      </c>
      <c r="AF100" s="258" t="s">
        <v>126</v>
      </c>
      <c r="AG100" s="266"/>
      <c r="AI100" s="266"/>
      <c r="AJ100" s="267">
        <v>4775.78</v>
      </c>
    </row>
    <row r="101" spans="1:36" s="267" customFormat="1" ht="83.25" customHeight="1">
      <c r="A101" s="259">
        <f>A100+0.1</f>
        <v>14.799999999999997</v>
      </c>
      <c r="B101" s="260" t="s">
        <v>65</v>
      </c>
      <c r="C101" s="171" t="s">
        <v>280</v>
      </c>
      <c r="D101" s="274" t="s">
        <v>209</v>
      </c>
      <c r="E101" s="275" t="s">
        <v>110</v>
      </c>
      <c r="F101" s="276">
        <v>154000</v>
      </c>
      <c r="G101" s="276">
        <v>154000</v>
      </c>
      <c r="H101" s="277">
        <v>0</v>
      </c>
      <c r="I101" s="262">
        <f t="shared" si="43"/>
        <v>154000</v>
      </c>
      <c r="J101" s="264">
        <v>0</v>
      </c>
      <c r="K101" s="264">
        <v>0</v>
      </c>
      <c r="L101" s="264">
        <v>0</v>
      </c>
      <c r="M101" s="263">
        <f t="shared" si="44"/>
        <v>0</v>
      </c>
      <c r="N101" s="263">
        <v>0</v>
      </c>
      <c r="O101" s="264">
        <f t="shared" si="45"/>
        <v>0</v>
      </c>
      <c r="P101" s="264">
        <v>0</v>
      </c>
      <c r="Q101" s="264">
        <f t="shared" si="46"/>
        <v>0</v>
      </c>
      <c r="R101" s="265">
        <f t="shared" si="47"/>
        <v>154000</v>
      </c>
      <c r="S101" s="264">
        <v>0</v>
      </c>
      <c r="T101" s="264">
        <v>0</v>
      </c>
      <c r="U101" s="264">
        <v>0</v>
      </c>
      <c r="V101" s="263">
        <f t="shared" si="40"/>
        <v>0</v>
      </c>
      <c r="W101" s="263">
        <v>0</v>
      </c>
      <c r="X101" s="263">
        <v>0</v>
      </c>
      <c r="Y101" s="264">
        <f t="shared" si="41"/>
        <v>0</v>
      </c>
      <c r="Z101" s="264">
        <v>0</v>
      </c>
      <c r="AA101" s="264">
        <v>14502.92</v>
      </c>
      <c r="AB101" s="265">
        <f t="shared" si="22"/>
        <v>139497.07999999999</v>
      </c>
      <c r="AC101" s="276">
        <v>154000</v>
      </c>
      <c r="AD101" s="276">
        <v>154000</v>
      </c>
      <c r="AE101" s="276">
        <f>AB101</f>
        <v>139497.07999999999</v>
      </c>
      <c r="AF101" s="258" t="s">
        <v>724</v>
      </c>
      <c r="AG101" s="266"/>
      <c r="AI101" s="266"/>
    </row>
    <row r="102" spans="1:36" s="267" customFormat="1" ht="83.25" customHeight="1">
      <c r="A102" s="259">
        <f t="shared" si="42"/>
        <v>14.899999999999997</v>
      </c>
      <c r="B102" s="260" t="s">
        <v>65</v>
      </c>
      <c r="C102" s="171" t="s">
        <v>281</v>
      </c>
      <c r="D102" s="274" t="s">
        <v>209</v>
      </c>
      <c r="E102" s="275" t="s">
        <v>104</v>
      </c>
      <c r="F102" s="276">
        <v>278000</v>
      </c>
      <c r="G102" s="276">
        <v>278000</v>
      </c>
      <c r="H102" s="277">
        <v>0</v>
      </c>
      <c r="I102" s="262">
        <f t="shared" si="43"/>
        <v>278000</v>
      </c>
      <c r="J102" s="264">
        <v>0</v>
      </c>
      <c r="K102" s="264">
        <v>0</v>
      </c>
      <c r="L102" s="264">
        <v>0</v>
      </c>
      <c r="M102" s="263">
        <f t="shared" si="44"/>
        <v>0</v>
      </c>
      <c r="N102" s="263">
        <v>0</v>
      </c>
      <c r="O102" s="264">
        <f t="shared" si="45"/>
        <v>0</v>
      </c>
      <c r="P102" s="264">
        <v>0</v>
      </c>
      <c r="Q102" s="264">
        <f t="shared" si="46"/>
        <v>0</v>
      </c>
      <c r="R102" s="265">
        <f t="shared" si="47"/>
        <v>278000</v>
      </c>
      <c r="S102" s="264">
        <v>0</v>
      </c>
      <c r="T102" s="264">
        <v>0</v>
      </c>
      <c r="U102" s="264">
        <v>0</v>
      </c>
      <c r="V102" s="263">
        <f t="shared" si="40"/>
        <v>0</v>
      </c>
      <c r="W102" s="263">
        <v>0</v>
      </c>
      <c r="X102" s="263">
        <v>0</v>
      </c>
      <c r="Y102" s="264">
        <f t="shared" si="41"/>
        <v>0</v>
      </c>
      <c r="Z102" s="264">
        <v>0</v>
      </c>
      <c r="AA102" s="264">
        <v>133270.10999999999</v>
      </c>
      <c r="AB102" s="265">
        <f t="shared" si="22"/>
        <v>144729.89000000001</v>
      </c>
      <c r="AC102" s="276">
        <v>278000</v>
      </c>
      <c r="AD102" s="276">
        <v>278000</v>
      </c>
      <c r="AE102" s="276">
        <f>AB102</f>
        <v>144729.89000000001</v>
      </c>
      <c r="AF102" s="258" t="s">
        <v>200</v>
      </c>
      <c r="AG102" s="266"/>
      <c r="AI102" s="266"/>
    </row>
    <row r="103" spans="1:36" s="267" customFormat="1" ht="83.25" customHeight="1">
      <c r="A103" s="505">
        <v>14.1</v>
      </c>
      <c r="B103" s="260" t="s">
        <v>65</v>
      </c>
      <c r="C103" s="171" t="s">
        <v>282</v>
      </c>
      <c r="D103" s="274" t="s">
        <v>209</v>
      </c>
      <c r="E103" s="275" t="s">
        <v>102</v>
      </c>
      <c r="F103" s="276">
        <v>15000</v>
      </c>
      <c r="G103" s="276">
        <v>15000</v>
      </c>
      <c r="H103" s="277">
        <v>0</v>
      </c>
      <c r="I103" s="262">
        <f>G103-H103</f>
        <v>15000</v>
      </c>
      <c r="J103" s="264">
        <v>0</v>
      </c>
      <c r="K103" s="264">
        <v>0</v>
      </c>
      <c r="L103" s="264">
        <v>0</v>
      </c>
      <c r="M103" s="263">
        <f>SUM(J103:L103)</f>
        <v>0</v>
      </c>
      <c r="N103" s="263">
        <v>0</v>
      </c>
      <c r="O103" s="264">
        <f>M103+N103</f>
        <v>0</v>
      </c>
      <c r="P103" s="264">
        <v>0</v>
      </c>
      <c r="Q103" s="264">
        <f>H103+P103</f>
        <v>0</v>
      </c>
      <c r="R103" s="265">
        <f>F103-Q103</f>
        <v>15000</v>
      </c>
      <c r="S103" s="264">
        <v>0</v>
      </c>
      <c r="T103" s="264">
        <v>0</v>
      </c>
      <c r="U103" s="264">
        <v>0</v>
      </c>
      <c r="V103" s="263">
        <f t="shared" si="40"/>
        <v>0</v>
      </c>
      <c r="W103" s="263">
        <v>0</v>
      </c>
      <c r="X103" s="263">
        <v>0</v>
      </c>
      <c r="Y103" s="264">
        <f t="shared" si="41"/>
        <v>0</v>
      </c>
      <c r="Z103" s="264">
        <v>0</v>
      </c>
      <c r="AA103" s="264">
        <v>11167.14</v>
      </c>
      <c r="AB103" s="265">
        <f t="shared" si="22"/>
        <v>3832.8600000000006</v>
      </c>
      <c r="AC103" s="276">
        <v>15000</v>
      </c>
      <c r="AD103" s="276">
        <v>15000</v>
      </c>
      <c r="AE103" s="276">
        <f>AB103</f>
        <v>3832.8600000000006</v>
      </c>
      <c r="AF103" s="258" t="s">
        <v>200</v>
      </c>
      <c r="AG103" s="266"/>
      <c r="AI103" s="266"/>
    </row>
    <row r="104" spans="1:36" s="267" customFormat="1" ht="83.25" customHeight="1">
      <c r="A104" s="505">
        <f>A103+0.01</f>
        <v>14.11</v>
      </c>
      <c r="B104" s="260" t="s">
        <v>65</v>
      </c>
      <c r="C104" s="171" t="s">
        <v>283</v>
      </c>
      <c r="D104" s="270" t="s">
        <v>209</v>
      </c>
      <c r="E104" s="271" t="s">
        <v>98</v>
      </c>
      <c r="F104" s="272">
        <v>312000</v>
      </c>
      <c r="G104" s="272">
        <v>312000</v>
      </c>
      <c r="H104" s="277">
        <v>0</v>
      </c>
      <c r="I104" s="262">
        <f>G104-H104</f>
        <v>312000</v>
      </c>
      <c r="J104" s="264">
        <v>0</v>
      </c>
      <c r="K104" s="264">
        <v>0</v>
      </c>
      <c r="L104" s="264">
        <v>0</v>
      </c>
      <c r="M104" s="263">
        <f>SUM(J104:L104)</f>
        <v>0</v>
      </c>
      <c r="N104" s="263">
        <v>0</v>
      </c>
      <c r="O104" s="264">
        <f>M104+N104</f>
        <v>0</v>
      </c>
      <c r="P104" s="264">
        <v>0</v>
      </c>
      <c r="Q104" s="264">
        <f>H104+P104</f>
        <v>0</v>
      </c>
      <c r="R104" s="265">
        <f>F104-Q104</f>
        <v>312000</v>
      </c>
      <c r="S104" s="264">
        <v>0</v>
      </c>
      <c r="T104" s="264">
        <v>0</v>
      </c>
      <c r="U104" s="264">
        <v>0</v>
      </c>
      <c r="V104" s="263">
        <f t="shared" si="40"/>
        <v>0</v>
      </c>
      <c r="W104" s="263">
        <v>0</v>
      </c>
      <c r="X104" s="263">
        <v>0</v>
      </c>
      <c r="Y104" s="264">
        <f t="shared" si="41"/>
        <v>0</v>
      </c>
      <c r="Z104" s="264">
        <v>0</v>
      </c>
      <c r="AA104" s="264">
        <v>158470.93</v>
      </c>
      <c r="AB104" s="265">
        <f t="shared" si="22"/>
        <v>153529.07</v>
      </c>
      <c r="AC104" s="276">
        <v>312000</v>
      </c>
      <c r="AD104" s="276">
        <v>312000</v>
      </c>
      <c r="AE104" s="265">
        <f>AB104</f>
        <v>153529.07</v>
      </c>
      <c r="AF104" s="258" t="s">
        <v>200</v>
      </c>
      <c r="AG104" s="266"/>
      <c r="AI104" s="266"/>
    </row>
    <row r="105" spans="1:36" s="267" customFormat="1" ht="83.25" customHeight="1">
      <c r="A105" s="505">
        <f t="shared" ref="A105:A112" si="48">A104+0.01</f>
        <v>14.12</v>
      </c>
      <c r="B105" s="260" t="s">
        <v>65</v>
      </c>
      <c r="C105" s="171" t="s">
        <v>285</v>
      </c>
      <c r="D105" s="274" t="s">
        <v>209</v>
      </c>
      <c r="E105" s="271" t="s">
        <v>97</v>
      </c>
      <c r="F105" s="276">
        <v>52000</v>
      </c>
      <c r="G105" s="276">
        <v>52000</v>
      </c>
      <c r="H105" s="277">
        <v>0</v>
      </c>
      <c r="I105" s="262">
        <f t="shared" si="43"/>
        <v>52000</v>
      </c>
      <c r="J105" s="264">
        <v>0</v>
      </c>
      <c r="K105" s="264">
        <v>0</v>
      </c>
      <c r="L105" s="264">
        <v>0</v>
      </c>
      <c r="M105" s="263">
        <f t="shared" si="44"/>
        <v>0</v>
      </c>
      <c r="N105" s="263">
        <v>0</v>
      </c>
      <c r="O105" s="264">
        <f t="shared" si="45"/>
        <v>0</v>
      </c>
      <c r="P105" s="264">
        <v>0</v>
      </c>
      <c r="Q105" s="264">
        <f t="shared" si="46"/>
        <v>0</v>
      </c>
      <c r="R105" s="265">
        <f t="shared" si="47"/>
        <v>52000</v>
      </c>
      <c r="S105" s="264">
        <v>0</v>
      </c>
      <c r="T105" s="264">
        <v>0</v>
      </c>
      <c r="U105" s="264">
        <v>0</v>
      </c>
      <c r="V105" s="263">
        <f t="shared" si="40"/>
        <v>0</v>
      </c>
      <c r="W105" s="263">
        <v>0</v>
      </c>
      <c r="X105" s="263">
        <v>0</v>
      </c>
      <c r="Y105" s="264">
        <f t="shared" si="41"/>
        <v>0</v>
      </c>
      <c r="Z105" s="264">
        <v>47020</v>
      </c>
      <c r="AA105" s="264">
        <v>50371.79</v>
      </c>
      <c r="AB105" s="265">
        <f t="shared" si="22"/>
        <v>1628.2099999999991</v>
      </c>
      <c r="AC105" s="276">
        <v>52000</v>
      </c>
      <c r="AD105" s="276">
        <v>52000</v>
      </c>
      <c r="AE105" s="276">
        <f>AB105</f>
        <v>1628.2099999999991</v>
      </c>
      <c r="AF105" s="258" t="s">
        <v>200</v>
      </c>
      <c r="AG105" s="266"/>
      <c r="AI105" s="266">
        <f>10919+26784+9317</f>
        <v>47020</v>
      </c>
      <c r="AJ105" s="267">
        <v>231</v>
      </c>
    </row>
    <row r="106" spans="1:36" s="267" customFormat="1" ht="83.25" customHeight="1">
      <c r="A106" s="505">
        <f t="shared" si="48"/>
        <v>14.129999999999999</v>
      </c>
      <c r="B106" s="260" t="s">
        <v>65</v>
      </c>
      <c r="C106" s="171" t="s">
        <v>286</v>
      </c>
      <c r="D106" s="274" t="s">
        <v>209</v>
      </c>
      <c r="E106" s="275" t="s">
        <v>112</v>
      </c>
      <c r="F106" s="276">
        <v>40000</v>
      </c>
      <c r="G106" s="276">
        <v>40000</v>
      </c>
      <c r="H106" s="277">
        <v>0</v>
      </c>
      <c r="I106" s="262">
        <f t="shared" si="43"/>
        <v>40000</v>
      </c>
      <c r="J106" s="264">
        <v>0</v>
      </c>
      <c r="K106" s="264">
        <v>0</v>
      </c>
      <c r="L106" s="264">
        <v>0</v>
      </c>
      <c r="M106" s="263">
        <f t="shared" si="44"/>
        <v>0</v>
      </c>
      <c r="N106" s="263">
        <v>0</v>
      </c>
      <c r="O106" s="264">
        <f t="shared" si="45"/>
        <v>0</v>
      </c>
      <c r="P106" s="264">
        <v>0</v>
      </c>
      <c r="Q106" s="264">
        <f t="shared" si="46"/>
        <v>0</v>
      </c>
      <c r="R106" s="265">
        <f t="shared" si="47"/>
        <v>40000</v>
      </c>
      <c r="S106" s="264">
        <v>0</v>
      </c>
      <c r="T106" s="264">
        <v>0</v>
      </c>
      <c r="U106" s="264">
        <v>0</v>
      </c>
      <c r="V106" s="263">
        <f t="shared" si="40"/>
        <v>0</v>
      </c>
      <c r="W106" s="263">
        <v>0</v>
      </c>
      <c r="X106" s="263">
        <v>0</v>
      </c>
      <c r="Y106" s="264">
        <f t="shared" si="41"/>
        <v>0</v>
      </c>
      <c r="Z106" s="264">
        <v>17404.990000000002</v>
      </c>
      <c r="AA106" s="264">
        <v>33553.129999999997</v>
      </c>
      <c r="AB106" s="265">
        <f t="shared" si="22"/>
        <v>6446.8700000000026</v>
      </c>
      <c r="AC106" s="276">
        <v>20000</v>
      </c>
      <c r="AD106" s="276">
        <v>20000</v>
      </c>
      <c r="AE106" s="276">
        <v>6446.87</v>
      </c>
      <c r="AF106" s="258" t="s">
        <v>200</v>
      </c>
      <c r="AG106" s="266"/>
      <c r="AI106" s="266">
        <v>17404.990000000002</v>
      </c>
    </row>
    <row r="107" spans="1:36" s="267" customFormat="1" ht="83.25" customHeight="1">
      <c r="A107" s="505">
        <f>A106+0.01</f>
        <v>14.139999999999999</v>
      </c>
      <c r="B107" s="260" t="s">
        <v>65</v>
      </c>
      <c r="C107" s="171" t="s">
        <v>287</v>
      </c>
      <c r="D107" s="274" t="s">
        <v>209</v>
      </c>
      <c r="E107" s="275" t="s">
        <v>142</v>
      </c>
      <c r="F107" s="276">
        <v>15000</v>
      </c>
      <c r="G107" s="276">
        <v>15000</v>
      </c>
      <c r="H107" s="277">
        <v>0</v>
      </c>
      <c r="I107" s="262">
        <f t="shared" si="43"/>
        <v>15000</v>
      </c>
      <c r="J107" s="264">
        <v>0</v>
      </c>
      <c r="K107" s="264">
        <v>0</v>
      </c>
      <c r="L107" s="264">
        <v>0</v>
      </c>
      <c r="M107" s="263">
        <f t="shared" si="44"/>
        <v>0</v>
      </c>
      <c r="N107" s="263">
        <v>0</v>
      </c>
      <c r="O107" s="264">
        <f t="shared" si="45"/>
        <v>0</v>
      </c>
      <c r="P107" s="264">
        <v>0</v>
      </c>
      <c r="Q107" s="264">
        <f t="shared" si="46"/>
        <v>0</v>
      </c>
      <c r="R107" s="265">
        <f t="shared" si="47"/>
        <v>15000</v>
      </c>
      <c r="S107" s="264">
        <v>0</v>
      </c>
      <c r="T107" s="264">
        <v>0</v>
      </c>
      <c r="U107" s="264">
        <v>0</v>
      </c>
      <c r="V107" s="263">
        <f t="shared" si="40"/>
        <v>0</v>
      </c>
      <c r="W107" s="263">
        <v>0</v>
      </c>
      <c r="X107" s="263">
        <v>0</v>
      </c>
      <c r="Y107" s="264">
        <f t="shared" si="41"/>
        <v>0</v>
      </c>
      <c r="Z107" s="264">
        <v>0</v>
      </c>
      <c r="AA107" s="264">
        <v>12145.56</v>
      </c>
      <c r="AB107" s="265">
        <f t="shared" si="22"/>
        <v>2854.4400000000005</v>
      </c>
      <c r="AC107" s="276">
        <v>15000</v>
      </c>
      <c r="AD107" s="276">
        <v>15000</v>
      </c>
      <c r="AE107" s="276">
        <f>AB107</f>
        <v>2854.4400000000005</v>
      </c>
      <c r="AF107" s="258" t="s">
        <v>200</v>
      </c>
      <c r="AG107" s="266"/>
      <c r="AI107" s="266"/>
    </row>
    <row r="108" spans="1:36" s="267" customFormat="1" ht="83.25" customHeight="1">
      <c r="A108" s="505">
        <f t="shared" si="48"/>
        <v>14.149999999999999</v>
      </c>
      <c r="B108" s="260" t="s">
        <v>65</v>
      </c>
      <c r="C108" s="171" t="s">
        <v>288</v>
      </c>
      <c r="D108" s="270" t="s">
        <v>209</v>
      </c>
      <c r="E108" s="271" t="s">
        <v>96</v>
      </c>
      <c r="F108" s="272">
        <v>29000</v>
      </c>
      <c r="G108" s="272">
        <v>29000</v>
      </c>
      <c r="H108" s="277">
        <v>0</v>
      </c>
      <c r="I108" s="262">
        <f t="shared" si="43"/>
        <v>29000</v>
      </c>
      <c r="J108" s="264">
        <v>0</v>
      </c>
      <c r="K108" s="264">
        <v>0</v>
      </c>
      <c r="L108" s="264">
        <v>0</v>
      </c>
      <c r="M108" s="263">
        <f>SUM(J108:L108)</f>
        <v>0</v>
      </c>
      <c r="N108" s="263">
        <v>0</v>
      </c>
      <c r="O108" s="264">
        <f t="shared" si="45"/>
        <v>0</v>
      </c>
      <c r="P108" s="264">
        <v>0</v>
      </c>
      <c r="Q108" s="264">
        <f t="shared" si="46"/>
        <v>0</v>
      </c>
      <c r="R108" s="265">
        <f t="shared" si="47"/>
        <v>29000</v>
      </c>
      <c r="S108" s="264">
        <v>0</v>
      </c>
      <c r="T108" s="264">
        <v>0</v>
      </c>
      <c r="U108" s="264">
        <v>0</v>
      </c>
      <c r="V108" s="263">
        <f t="shared" si="40"/>
        <v>0</v>
      </c>
      <c r="W108" s="263">
        <v>0</v>
      </c>
      <c r="X108" s="263">
        <v>0</v>
      </c>
      <c r="Y108" s="264">
        <f>V108+W108</f>
        <v>0</v>
      </c>
      <c r="Z108" s="264">
        <v>0</v>
      </c>
      <c r="AA108" s="265">
        <v>17745.46</v>
      </c>
      <c r="AB108" s="265">
        <f t="shared" si="22"/>
        <v>11254.54</v>
      </c>
      <c r="AC108" s="276">
        <v>29000</v>
      </c>
      <c r="AD108" s="276">
        <v>29000</v>
      </c>
      <c r="AE108" s="265">
        <f>AB108</f>
        <v>11254.54</v>
      </c>
      <c r="AF108" s="258" t="s">
        <v>200</v>
      </c>
      <c r="AG108" s="266"/>
      <c r="AI108" s="266"/>
    </row>
    <row r="109" spans="1:36" s="267" customFormat="1" ht="79.5" customHeight="1">
      <c r="A109" s="505">
        <f t="shared" si="48"/>
        <v>14.159999999999998</v>
      </c>
      <c r="B109" s="260" t="s">
        <v>65</v>
      </c>
      <c r="C109" s="171" t="s">
        <v>438</v>
      </c>
      <c r="D109" s="270" t="s">
        <v>209</v>
      </c>
      <c r="E109" s="271" t="s">
        <v>132</v>
      </c>
      <c r="F109" s="272">
        <v>124000</v>
      </c>
      <c r="G109" s="272">
        <v>124000</v>
      </c>
      <c r="H109" s="277">
        <v>0</v>
      </c>
      <c r="I109" s="262">
        <f t="shared" si="43"/>
        <v>124000</v>
      </c>
      <c r="J109" s="264">
        <v>0</v>
      </c>
      <c r="K109" s="264">
        <v>0</v>
      </c>
      <c r="L109" s="264">
        <v>0</v>
      </c>
      <c r="M109" s="263">
        <f t="shared" ref="M109:M122" si="49">SUM(J109:L109)</f>
        <v>0</v>
      </c>
      <c r="N109" s="263">
        <v>0</v>
      </c>
      <c r="O109" s="264">
        <f t="shared" si="45"/>
        <v>0</v>
      </c>
      <c r="P109" s="264">
        <v>0</v>
      </c>
      <c r="Q109" s="264">
        <f t="shared" si="46"/>
        <v>0</v>
      </c>
      <c r="R109" s="265">
        <f t="shared" si="47"/>
        <v>124000</v>
      </c>
      <c r="S109" s="264">
        <v>0</v>
      </c>
      <c r="T109" s="264">
        <v>0</v>
      </c>
      <c r="U109" s="264">
        <v>0</v>
      </c>
      <c r="V109" s="263">
        <f t="shared" si="40"/>
        <v>0</v>
      </c>
      <c r="W109" s="263">
        <v>0</v>
      </c>
      <c r="X109" s="263">
        <v>0</v>
      </c>
      <c r="Y109" s="264">
        <f t="shared" ref="Y109:Y122" si="50">V109+W109</f>
        <v>0</v>
      </c>
      <c r="Z109" s="264">
        <v>0</v>
      </c>
      <c r="AA109" s="264">
        <f t="shared" si="26"/>
        <v>0</v>
      </c>
      <c r="AB109" s="265">
        <f t="shared" si="22"/>
        <v>124000</v>
      </c>
      <c r="AC109" s="276">
        <v>18000</v>
      </c>
      <c r="AD109" s="276">
        <v>0</v>
      </c>
      <c r="AE109" s="265">
        <v>124000</v>
      </c>
      <c r="AF109" s="258" t="s">
        <v>775</v>
      </c>
      <c r="AG109" s="266"/>
      <c r="AI109" s="266"/>
    </row>
    <row r="110" spans="1:36" s="267" customFormat="1" ht="70.5" customHeight="1">
      <c r="A110" s="505">
        <f>A109+0.01</f>
        <v>14.169999999999998</v>
      </c>
      <c r="B110" s="260" t="s">
        <v>65</v>
      </c>
      <c r="C110" s="171" t="s">
        <v>453</v>
      </c>
      <c r="D110" s="274" t="s">
        <v>209</v>
      </c>
      <c r="E110" s="275" t="s">
        <v>112</v>
      </c>
      <c r="F110" s="276">
        <v>100000</v>
      </c>
      <c r="G110" s="276">
        <v>100000</v>
      </c>
      <c r="H110" s="277">
        <v>0</v>
      </c>
      <c r="I110" s="262">
        <f t="shared" si="43"/>
        <v>100000</v>
      </c>
      <c r="J110" s="264">
        <v>0</v>
      </c>
      <c r="K110" s="264">
        <v>0</v>
      </c>
      <c r="L110" s="264">
        <v>0</v>
      </c>
      <c r="M110" s="263">
        <f t="shared" si="49"/>
        <v>0</v>
      </c>
      <c r="N110" s="263">
        <v>0</v>
      </c>
      <c r="O110" s="264">
        <f t="shared" si="45"/>
        <v>0</v>
      </c>
      <c r="P110" s="264">
        <v>0</v>
      </c>
      <c r="Q110" s="264">
        <f t="shared" si="46"/>
        <v>0</v>
      </c>
      <c r="R110" s="265">
        <f t="shared" si="47"/>
        <v>100000</v>
      </c>
      <c r="S110" s="264">
        <v>0</v>
      </c>
      <c r="T110" s="264">
        <v>0</v>
      </c>
      <c r="U110" s="264">
        <v>0</v>
      </c>
      <c r="V110" s="263">
        <f t="shared" si="40"/>
        <v>0</v>
      </c>
      <c r="W110" s="263">
        <v>0</v>
      </c>
      <c r="X110" s="263">
        <v>0</v>
      </c>
      <c r="Y110" s="264">
        <f t="shared" si="50"/>
        <v>0</v>
      </c>
      <c r="Z110" s="264">
        <v>0</v>
      </c>
      <c r="AA110" s="264">
        <f t="shared" si="26"/>
        <v>0</v>
      </c>
      <c r="AB110" s="265">
        <f t="shared" si="22"/>
        <v>100000</v>
      </c>
      <c r="AC110" s="276">
        <v>18000</v>
      </c>
      <c r="AD110" s="276">
        <v>0</v>
      </c>
      <c r="AE110" s="276">
        <v>100000</v>
      </c>
      <c r="AF110" s="258" t="s">
        <v>270</v>
      </c>
      <c r="AG110" s="266"/>
      <c r="AI110" s="266"/>
    </row>
    <row r="111" spans="1:36" s="267" customFormat="1" ht="72.75" customHeight="1">
      <c r="A111" s="505">
        <f t="shared" si="48"/>
        <v>14.179999999999998</v>
      </c>
      <c r="B111" s="260" t="s">
        <v>65</v>
      </c>
      <c r="C111" s="171" t="s">
        <v>454</v>
      </c>
      <c r="D111" s="274" t="s">
        <v>209</v>
      </c>
      <c r="E111" s="275" t="s">
        <v>134</v>
      </c>
      <c r="F111" s="276">
        <v>100000</v>
      </c>
      <c r="G111" s="276">
        <v>100000</v>
      </c>
      <c r="H111" s="277">
        <v>0</v>
      </c>
      <c r="I111" s="262">
        <f t="shared" si="43"/>
        <v>100000</v>
      </c>
      <c r="J111" s="264">
        <v>0</v>
      </c>
      <c r="K111" s="264">
        <v>0</v>
      </c>
      <c r="L111" s="264">
        <v>0</v>
      </c>
      <c r="M111" s="263">
        <f t="shared" si="49"/>
        <v>0</v>
      </c>
      <c r="N111" s="263">
        <v>0</v>
      </c>
      <c r="O111" s="264">
        <f t="shared" si="45"/>
        <v>0</v>
      </c>
      <c r="P111" s="264">
        <v>0</v>
      </c>
      <c r="Q111" s="264">
        <f t="shared" si="46"/>
        <v>0</v>
      </c>
      <c r="R111" s="265">
        <f t="shared" si="47"/>
        <v>100000</v>
      </c>
      <c r="S111" s="264">
        <v>0</v>
      </c>
      <c r="T111" s="264">
        <v>0</v>
      </c>
      <c r="U111" s="264">
        <v>0</v>
      </c>
      <c r="V111" s="263">
        <f t="shared" si="40"/>
        <v>0</v>
      </c>
      <c r="W111" s="263">
        <v>0</v>
      </c>
      <c r="X111" s="263">
        <v>0</v>
      </c>
      <c r="Y111" s="264">
        <f t="shared" si="50"/>
        <v>0</v>
      </c>
      <c r="Z111" s="264">
        <v>0</v>
      </c>
      <c r="AA111" s="264">
        <f t="shared" si="26"/>
        <v>0</v>
      </c>
      <c r="AB111" s="265">
        <f t="shared" si="22"/>
        <v>100000</v>
      </c>
      <c r="AC111" s="276">
        <v>18000</v>
      </c>
      <c r="AD111" s="276">
        <v>0</v>
      </c>
      <c r="AE111" s="276">
        <v>100000</v>
      </c>
      <c r="AF111" s="258" t="s">
        <v>270</v>
      </c>
      <c r="AG111" s="266"/>
      <c r="AI111" s="266"/>
    </row>
    <row r="112" spans="1:36" s="267" customFormat="1" ht="72.75" customHeight="1">
      <c r="A112" s="505">
        <f t="shared" si="48"/>
        <v>14.189999999999998</v>
      </c>
      <c r="B112" s="260" t="s">
        <v>65</v>
      </c>
      <c r="C112" s="171" t="s">
        <v>455</v>
      </c>
      <c r="D112" s="274" t="s">
        <v>209</v>
      </c>
      <c r="E112" s="275" t="s">
        <v>107</v>
      </c>
      <c r="F112" s="276">
        <v>100000</v>
      </c>
      <c r="G112" s="276">
        <v>100000</v>
      </c>
      <c r="H112" s="277">
        <v>0</v>
      </c>
      <c r="I112" s="262">
        <f t="shared" si="43"/>
        <v>100000</v>
      </c>
      <c r="J112" s="264">
        <v>0</v>
      </c>
      <c r="K112" s="264">
        <v>0</v>
      </c>
      <c r="L112" s="264">
        <v>0</v>
      </c>
      <c r="M112" s="263">
        <f t="shared" si="49"/>
        <v>0</v>
      </c>
      <c r="N112" s="263">
        <v>0</v>
      </c>
      <c r="O112" s="264">
        <f t="shared" si="45"/>
        <v>0</v>
      </c>
      <c r="P112" s="264">
        <v>0</v>
      </c>
      <c r="Q112" s="264">
        <f t="shared" si="46"/>
        <v>0</v>
      </c>
      <c r="R112" s="265">
        <f t="shared" si="47"/>
        <v>100000</v>
      </c>
      <c r="S112" s="264">
        <v>0</v>
      </c>
      <c r="T112" s="264">
        <v>0</v>
      </c>
      <c r="U112" s="264">
        <v>0</v>
      </c>
      <c r="V112" s="263">
        <f t="shared" si="40"/>
        <v>0</v>
      </c>
      <c r="W112" s="263">
        <v>0</v>
      </c>
      <c r="X112" s="263">
        <v>0</v>
      </c>
      <c r="Y112" s="264">
        <f t="shared" si="50"/>
        <v>0</v>
      </c>
      <c r="Z112" s="264">
        <v>0</v>
      </c>
      <c r="AA112" s="264">
        <f t="shared" si="26"/>
        <v>0</v>
      </c>
      <c r="AB112" s="265">
        <f t="shared" si="22"/>
        <v>100000</v>
      </c>
      <c r="AC112" s="276">
        <v>18000</v>
      </c>
      <c r="AD112" s="276">
        <v>0</v>
      </c>
      <c r="AE112" s="276">
        <v>100000</v>
      </c>
      <c r="AF112" s="258" t="s">
        <v>270</v>
      </c>
      <c r="AG112" s="266"/>
      <c r="AI112" s="266"/>
    </row>
    <row r="113" spans="1:35" s="267" customFormat="1" ht="72.75" customHeight="1">
      <c r="A113" s="505">
        <f>A112+0.01</f>
        <v>14.199999999999998</v>
      </c>
      <c r="B113" s="260" t="s">
        <v>65</v>
      </c>
      <c r="C113" s="171" t="s">
        <v>456</v>
      </c>
      <c r="D113" s="274" t="s">
        <v>209</v>
      </c>
      <c r="E113" s="275" t="s">
        <v>109</v>
      </c>
      <c r="F113" s="276">
        <v>250000</v>
      </c>
      <c r="G113" s="276">
        <v>250000</v>
      </c>
      <c r="H113" s="277">
        <v>0</v>
      </c>
      <c r="I113" s="262">
        <f t="shared" si="43"/>
        <v>250000</v>
      </c>
      <c r="J113" s="264">
        <v>0</v>
      </c>
      <c r="K113" s="264">
        <v>0</v>
      </c>
      <c r="L113" s="264">
        <v>0</v>
      </c>
      <c r="M113" s="263">
        <f t="shared" si="49"/>
        <v>0</v>
      </c>
      <c r="N113" s="263">
        <v>0</v>
      </c>
      <c r="O113" s="264">
        <f t="shared" si="45"/>
        <v>0</v>
      </c>
      <c r="P113" s="264">
        <v>0</v>
      </c>
      <c r="Q113" s="264">
        <f t="shared" si="46"/>
        <v>0</v>
      </c>
      <c r="R113" s="265">
        <f t="shared" si="47"/>
        <v>250000</v>
      </c>
      <c r="S113" s="264">
        <v>0</v>
      </c>
      <c r="T113" s="264">
        <v>0</v>
      </c>
      <c r="U113" s="264">
        <v>0</v>
      </c>
      <c r="V113" s="263">
        <f t="shared" si="40"/>
        <v>0</v>
      </c>
      <c r="W113" s="263">
        <v>0</v>
      </c>
      <c r="X113" s="263">
        <v>0</v>
      </c>
      <c r="Y113" s="264">
        <f t="shared" si="50"/>
        <v>0</v>
      </c>
      <c r="Z113" s="264">
        <v>0</v>
      </c>
      <c r="AA113" s="264">
        <f t="shared" si="26"/>
        <v>0</v>
      </c>
      <c r="AB113" s="265">
        <f t="shared" si="22"/>
        <v>250000</v>
      </c>
      <c r="AC113" s="276">
        <v>18000</v>
      </c>
      <c r="AD113" s="276">
        <v>0</v>
      </c>
      <c r="AE113" s="276">
        <v>250000</v>
      </c>
      <c r="AF113" s="258" t="s">
        <v>270</v>
      </c>
      <c r="AG113" s="266"/>
      <c r="AI113" s="266"/>
    </row>
    <row r="114" spans="1:35" s="267" customFormat="1" ht="71.25" customHeight="1">
      <c r="A114" s="505">
        <f t="shared" ref="A114:A123" si="51">A113+0.01</f>
        <v>14.209999999999997</v>
      </c>
      <c r="B114" s="497" t="s">
        <v>65</v>
      </c>
      <c r="C114" s="498" t="s">
        <v>457</v>
      </c>
      <c r="D114" s="499" t="s">
        <v>209</v>
      </c>
      <c r="E114" s="500" t="s">
        <v>95</v>
      </c>
      <c r="F114" s="501">
        <v>65000</v>
      </c>
      <c r="G114" s="276">
        <v>65000</v>
      </c>
      <c r="H114" s="277">
        <v>0</v>
      </c>
      <c r="I114" s="262">
        <f t="shared" si="43"/>
        <v>65000</v>
      </c>
      <c r="J114" s="264">
        <v>0</v>
      </c>
      <c r="K114" s="264">
        <v>0</v>
      </c>
      <c r="L114" s="264">
        <v>0</v>
      </c>
      <c r="M114" s="263">
        <f t="shared" si="49"/>
        <v>0</v>
      </c>
      <c r="N114" s="263">
        <v>0</v>
      </c>
      <c r="O114" s="264">
        <f t="shared" si="45"/>
        <v>0</v>
      </c>
      <c r="P114" s="264">
        <v>0</v>
      </c>
      <c r="Q114" s="264">
        <f t="shared" si="46"/>
        <v>0</v>
      </c>
      <c r="R114" s="265">
        <f t="shared" si="47"/>
        <v>65000</v>
      </c>
      <c r="S114" s="264">
        <v>0</v>
      </c>
      <c r="T114" s="264">
        <v>0</v>
      </c>
      <c r="U114" s="264">
        <v>0</v>
      </c>
      <c r="V114" s="263">
        <f t="shared" si="40"/>
        <v>0</v>
      </c>
      <c r="W114" s="263">
        <v>0</v>
      </c>
      <c r="X114" s="263">
        <v>0</v>
      </c>
      <c r="Y114" s="264">
        <f t="shared" si="50"/>
        <v>0</v>
      </c>
      <c r="Z114" s="264">
        <v>0</v>
      </c>
      <c r="AA114" s="264">
        <v>64590.8</v>
      </c>
      <c r="AB114" s="265">
        <f t="shared" si="22"/>
        <v>409.19999999999709</v>
      </c>
      <c r="AC114" s="276">
        <v>18000</v>
      </c>
      <c r="AD114" s="276">
        <v>0</v>
      </c>
      <c r="AE114" s="276">
        <f>AB114</f>
        <v>409.19999999999709</v>
      </c>
      <c r="AF114" s="258" t="s">
        <v>200</v>
      </c>
      <c r="AG114" s="266"/>
      <c r="AI114" s="266"/>
    </row>
    <row r="115" spans="1:35" s="267" customFormat="1" ht="75" customHeight="1">
      <c r="A115" s="505">
        <f t="shared" si="51"/>
        <v>14.219999999999997</v>
      </c>
      <c r="B115" s="260" t="s">
        <v>65</v>
      </c>
      <c r="C115" s="171" t="s">
        <v>458</v>
      </c>
      <c r="D115" s="270" t="s">
        <v>209</v>
      </c>
      <c r="E115" s="271" t="s">
        <v>113</v>
      </c>
      <c r="F115" s="272">
        <v>150000</v>
      </c>
      <c r="G115" s="272">
        <v>150000</v>
      </c>
      <c r="H115" s="277">
        <v>0</v>
      </c>
      <c r="I115" s="262">
        <f t="shared" si="43"/>
        <v>150000</v>
      </c>
      <c r="J115" s="264">
        <v>0</v>
      </c>
      <c r="K115" s="264">
        <v>0</v>
      </c>
      <c r="L115" s="264">
        <v>0</v>
      </c>
      <c r="M115" s="263">
        <f t="shared" si="49"/>
        <v>0</v>
      </c>
      <c r="N115" s="263">
        <v>0</v>
      </c>
      <c r="O115" s="264">
        <f t="shared" si="45"/>
        <v>0</v>
      </c>
      <c r="P115" s="264">
        <v>0</v>
      </c>
      <c r="Q115" s="264">
        <f t="shared" si="46"/>
        <v>0</v>
      </c>
      <c r="R115" s="265">
        <f t="shared" si="47"/>
        <v>150000</v>
      </c>
      <c r="S115" s="264">
        <v>0</v>
      </c>
      <c r="T115" s="264">
        <v>0</v>
      </c>
      <c r="U115" s="264">
        <v>0</v>
      </c>
      <c r="V115" s="263">
        <f t="shared" ref="V115:V121" si="52">SUM(S115:U115)</f>
        <v>0</v>
      </c>
      <c r="W115" s="263">
        <v>0</v>
      </c>
      <c r="X115" s="263">
        <v>0</v>
      </c>
      <c r="Y115" s="264">
        <f t="shared" si="50"/>
        <v>0</v>
      </c>
      <c r="Z115" s="264">
        <v>0</v>
      </c>
      <c r="AA115" s="265">
        <f t="shared" si="26"/>
        <v>0</v>
      </c>
      <c r="AB115" s="265">
        <f t="shared" si="22"/>
        <v>150000</v>
      </c>
      <c r="AC115" s="276">
        <v>18000</v>
      </c>
      <c r="AD115" s="276">
        <v>0</v>
      </c>
      <c r="AE115" s="265">
        <v>150000</v>
      </c>
      <c r="AF115" s="258" t="s">
        <v>270</v>
      </c>
      <c r="AG115" s="266"/>
      <c r="AI115" s="266"/>
    </row>
    <row r="116" spans="1:35" s="267" customFormat="1" ht="75" customHeight="1">
      <c r="A116" s="505">
        <f t="shared" si="51"/>
        <v>14.229999999999997</v>
      </c>
      <c r="B116" s="260" t="s">
        <v>65</v>
      </c>
      <c r="C116" s="171" t="s">
        <v>566</v>
      </c>
      <c r="D116" s="274" t="s">
        <v>209</v>
      </c>
      <c r="E116" s="275" t="s">
        <v>100</v>
      </c>
      <c r="F116" s="276">
        <v>142000</v>
      </c>
      <c r="G116" s="276">
        <v>142000</v>
      </c>
      <c r="H116" s="277">
        <v>0</v>
      </c>
      <c r="I116" s="262">
        <f t="shared" si="43"/>
        <v>142000</v>
      </c>
      <c r="J116" s="264">
        <v>0</v>
      </c>
      <c r="K116" s="264">
        <v>0</v>
      </c>
      <c r="L116" s="264">
        <v>0</v>
      </c>
      <c r="M116" s="263">
        <f t="shared" si="49"/>
        <v>0</v>
      </c>
      <c r="N116" s="263">
        <v>0</v>
      </c>
      <c r="O116" s="264">
        <f t="shared" si="45"/>
        <v>0</v>
      </c>
      <c r="P116" s="264">
        <v>0</v>
      </c>
      <c r="Q116" s="264">
        <f t="shared" si="46"/>
        <v>0</v>
      </c>
      <c r="R116" s="265">
        <f t="shared" si="47"/>
        <v>142000</v>
      </c>
      <c r="S116" s="264">
        <v>0</v>
      </c>
      <c r="T116" s="264">
        <v>0</v>
      </c>
      <c r="U116" s="264">
        <v>0</v>
      </c>
      <c r="V116" s="263">
        <f t="shared" si="52"/>
        <v>0</v>
      </c>
      <c r="W116" s="263">
        <v>0</v>
      </c>
      <c r="X116" s="263">
        <v>0</v>
      </c>
      <c r="Y116" s="264">
        <f t="shared" si="50"/>
        <v>0</v>
      </c>
      <c r="Z116" s="264">
        <v>0</v>
      </c>
      <c r="AA116" s="264">
        <f t="shared" si="26"/>
        <v>0</v>
      </c>
      <c r="AB116" s="265">
        <f t="shared" si="22"/>
        <v>142000</v>
      </c>
      <c r="AC116" s="276">
        <v>18000</v>
      </c>
      <c r="AD116" s="276">
        <v>0</v>
      </c>
      <c r="AE116" s="276">
        <v>142000</v>
      </c>
      <c r="AF116" s="258" t="s">
        <v>126</v>
      </c>
      <c r="AG116" s="266"/>
      <c r="AI116" s="266"/>
    </row>
    <row r="117" spans="1:35" s="267" customFormat="1" ht="75" customHeight="1">
      <c r="A117" s="505">
        <f>A116+0.01</f>
        <v>14.239999999999997</v>
      </c>
      <c r="B117" s="260" t="s">
        <v>65</v>
      </c>
      <c r="C117" s="171" t="s">
        <v>717</v>
      </c>
      <c r="D117" s="270" t="s">
        <v>209</v>
      </c>
      <c r="E117" s="271" t="s">
        <v>96</v>
      </c>
      <c r="F117" s="272">
        <v>100000</v>
      </c>
      <c r="G117" s="272">
        <v>100000</v>
      </c>
      <c r="H117" s="277">
        <v>0</v>
      </c>
      <c r="I117" s="262">
        <f t="shared" si="43"/>
        <v>100000</v>
      </c>
      <c r="J117" s="264">
        <v>0</v>
      </c>
      <c r="K117" s="264">
        <v>0</v>
      </c>
      <c r="L117" s="264">
        <v>0</v>
      </c>
      <c r="M117" s="263">
        <f t="shared" si="49"/>
        <v>0</v>
      </c>
      <c r="N117" s="263">
        <v>0</v>
      </c>
      <c r="O117" s="264">
        <f t="shared" si="45"/>
        <v>0</v>
      </c>
      <c r="P117" s="264">
        <v>0</v>
      </c>
      <c r="Q117" s="264">
        <f t="shared" si="46"/>
        <v>0</v>
      </c>
      <c r="R117" s="265">
        <f t="shared" si="47"/>
        <v>100000</v>
      </c>
      <c r="S117" s="264">
        <v>0</v>
      </c>
      <c r="T117" s="264">
        <v>0</v>
      </c>
      <c r="U117" s="264">
        <v>0</v>
      </c>
      <c r="V117" s="263">
        <f t="shared" si="52"/>
        <v>0</v>
      </c>
      <c r="W117" s="263">
        <v>0</v>
      </c>
      <c r="X117" s="263">
        <v>0</v>
      </c>
      <c r="Y117" s="264">
        <f t="shared" si="50"/>
        <v>0</v>
      </c>
      <c r="Z117" s="264">
        <v>0</v>
      </c>
      <c r="AA117" s="265">
        <f>Q117+S117+X117+Z117</f>
        <v>0</v>
      </c>
      <c r="AB117" s="265">
        <f t="shared" si="22"/>
        <v>100000</v>
      </c>
      <c r="AC117" s="276">
        <v>18000</v>
      </c>
      <c r="AD117" s="276">
        <v>0</v>
      </c>
      <c r="AE117" s="265">
        <v>100000</v>
      </c>
      <c r="AF117" s="258" t="s">
        <v>270</v>
      </c>
      <c r="AG117" s="266"/>
      <c r="AI117" s="266"/>
    </row>
    <row r="118" spans="1:35" s="267" customFormat="1" ht="75" customHeight="1">
      <c r="A118" s="505">
        <f t="shared" si="51"/>
        <v>14.249999999999996</v>
      </c>
      <c r="B118" s="260" t="s">
        <v>65</v>
      </c>
      <c r="C118" s="171" t="s">
        <v>650</v>
      </c>
      <c r="D118" s="270" t="s">
        <v>209</v>
      </c>
      <c r="E118" s="271" t="s">
        <v>102</v>
      </c>
      <c r="F118" s="272">
        <v>50000</v>
      </c>
      <c r="G118" s="272">
        <v>0</v>
      </c>
      <c r="H118" s="277">
        <v>0</v>
      </c>
      <c r="I118" s="262">
        <f t="shared" si="43"/>
        <v>0</v>
      </c>
      <c r="J118" s="264">
        <v>0</v>
      </c>
      <c r="K118" s="264">
        <v>0</v>
      </c>
      <c r="L118" s="264">
        <v>0</v>
      </c>
      <c r="M118" s="263">
        <f t="shared" si="49"/>
        <v>0</v>
      </c>
      <c r="N118" s="263">
        <v>0</v>
      </c>
      <c r="O118" s="264">
        <f t="shared" si="45"/>
        <v>0</v>
      </c>
      <c r="P118" s="264">
        <v>0</v>
      </c>
      <c r="Q118" s="264">
        <f t="shared" si="46"/>
        <v>0</v>
      </c>
      <c r="R118" s="265">
        <f t="shared" si="47"/>
        <v>50000</v>
      </c>
      <c r="S118" s="264">
        <v>0</v>
      </c>
      <c r="T118" s="264">
        <v>0</v>
      </c>
      <c r="U118" s="264">
        <v>0</v>
      </c>
      <c r="V118" s="263">
        <f t="shared" si="52"/>
        <v>0</v>
      </c>
      <c r="W118" s="263">
        <v>0</v>
      </c>
      <c r="X118" s="263">
        <v>0</v>
      </c>
      <c r="Y118" s="264">
        <f t="shared" si="50"/>
        <v>0</v>
      </c>
      <c r="Z118" s="264">
        <v>0</v>
      </c>
      <c r="AA118" s="265">
        <f>Q118+S118+X118+Z118</f>
        <v>0</v>
      </c>
      <c r="AB118" s="265">
        <f t="shared" si="22"/>
        <v>50000</v>
      </c>
      <c r="AC118" s="276">
        <v>18000</v>
      </c>
      <c r="AD118" s="276">
        <v>0</v>
      </c>
      <c r="AE118" s="265">
        <v>50000</v>
      </c>
      <c r="AF118" s="258" t="s">
        <v>270</v>
      </c>
      <c r="AG118" s="266"/>
      <c r="AI118" s="266"/>
    </row>
    <row r="119" spans="1:35" s="267" customFormat="1" ht="75" customHeight="1">
      <c r="A119" s="505">
        <f t="shared" si="51"/>
        <v>14.259999999999996</v>
      </c>
      <c r="B119" s="260" t="s">
        <v>65</v>
      </c>
      <c r="C119" s="171" t="s">
        <v>651</v>
      </c>
      <c r="D119" s="270" t="s">
        <v>209</v>
      </c>
      <c r="E119" s="271" t="s">
        <v>106</v>
      </c>
      <c r="F119" s="272">
        <v>25000</v>
      </c>
      <c r="G119" s="272">
        <v>25000</v>
      </c>
      <c r="H119" s="277">
        <v>0</v>
      </c>
      <c r="I119" s="262">
        <f t="shared" si="43"/>
        <v>25000</v>
      </c>
      <c r="J119" s="264">
        <v>0</v>
      </c>
      <c r="K119" s="264">
        <v>0</v>
      </c>
      <c r="L119" s="264">
        <v>0</v>
      </c>
      <c r="M119" s="263">
        <f t="shared" si="49"/>
        <v>0</v>
      </c>
      <c r="N119" s="263">
        <v>0</v>
      </c>
      <c r="O119" s="264">
        <f t="shared" si="45"/>
        <v>0</v>
      </c>
      <c r="P119" s="264">
        <v>0</v>
      </c>
      <c r="Q119" s="264">
        <f t="shared" si="46"/>
        <v>0</v>
      </c>
      <c r="R119" s="265">
        <f t="shared" si="47"/>
        <v>25000</v>
      </c>
      <c r="S119" s="264">
        <v>0</v>
      </c>
      <c r="T119" s="264">
        <v>0</v>
      </c>
      <c r="U119" s="264">
        <v>0</v>
      </c>
      <c r="V119" s="263">
        <f t="shared" si="52"/>
        <v>0</v>
      </c>
      <c r="W119" s="263">
        <v>0</v>
      </c>
      <c r="X119" s="263">
        <v>0</v>
      </c>
      <c r="Y119" s="264">
        <f t="shared" si="50"/>
        <v>0</v>
      </c>
      <c r="Z119" s="264">
        <v>0</v>
      </c>
      <c r="AA119" s="265">
        <f>Q119+S119+X119+Z119</f>
        <v>0</v>
      </c>
      <c r="AB119" s="265">
        <f t="shared" si="22"/>
        <v>25000</v>
      </c>
      <c r="AC119" s="276">
        <v>18000</v>
      </c>
      <c r="AD119" s="276">
        <v>0</v>
      </c>
      <c r="AE119" s="265">
        <v>25000</v>
      </c>
      <c r="AF119" s="258" t="s">
        <v>270</v>
      </c>
      <c r="AG119" s="266"/>
      <c r="AI119" s="266"/>
    </row>
    <row r="120" spans="1:35" s="267" customFormat="1" ht="96" customHeight="1">
      <c r="A120" s="505">
        <f t="shared" si="51"/>
        <v>14.269999999999996</v>
      </c>
      <c r="B120" s="260" t="s">
        <v>65</v>
      </c>
      <c r="C120" s="171" t="s">
        <v>691</v>
      </c>
      <c r="D120" s="270" t="s">
        <v>209</v>
      </c>
      <c r="E120" s="271" t="s">
        <v>104</v>
      </c>
      <c r="F120" s="272">
        <v>200000</v>
      </c>
      <c r="G120" s="272">
        <v>0</v>
      </c>
      <c r="H120" s="277">
        <v>0</v>
      </c>
      <c r="I120" s="262">
        <f t="shared" si="43"/>
        <v>0</v>
      </c>
      <c r="J120" s="264">
        <v>0</v>
      </c>
      <c r="K120" s="264">
        <v>0</v>
      </c>
      <c r="L120" s="264">
        <v>0</v>
      </c>
      <c r="M120" s="263">
        <f t="shared" si="49"/>
        <v>0</v>
      </c>
      <c r="N120" s="263">
        <v>0</v>
      </c>
      <c r="O120" s="264">
        <f t="shared" si="45"/>
        <v>0</v>
      </c>
      <c r="P120" s="264">
        <v>0</v>
      </c>
      <c r="Q120" s="264">
        <f t="shared" si="46"/>
        <v>0</v>
      </c>
      <c r="R120" s="265">
        <f t="shared" si="47"/>
        <v>200000</v>
      </c>
      <c r="S120" s="264">
        <v>0</v>
      </c>
      <c r="T120" s="264">
        <v>0</v>
      </c>
      <c r="U120" s="264">
        <v>0</v>
      </c>
      <c r="V120" s="263">
        <f t="shared" si="52"/>
        <v>0</v>
      </c>
      <c r="W120" s="263">
        <v>0</v>
      </c>
      <c r="X120" s="263">
        <v>0</v>
      </c>
      <c r="Y120" s="264">
        <f t="shared" si="50"/>
        <v>0</v>
      </c>
      <c r="Z120" s="264">
        <v>0</v>
      </c>
      <c r="AA120" s="265">
        <f>Q120+S120+X120+Z120</f>
        <v>0</v>
      </c>
      <c r="AB120" s="265">
        <f t="shared" si="22"/>
        <v>200000</v>
      </c>
      <c r="AC120" s="276">
        <v>18000</v>
      </c>
      <c r="AD120" s="276">
        <v>0</v>
      </c>
      <c r="AE120" s="265">
        <v>50000</v>
      </c>
      <c r="AF120" s="258" t="s">
        <v>776</v>
      </c>
      <c r="AG120" s="266"/>
      <c r="AI120" s="266"/>
    </row>
    <row r="121" spans="1:35" s="267" customFormat="1" ht="60.75" customHeight="1">
      <c r="A121" s="505">
        <f>A120+0.01</f>
        <v>14.279999999999996</v>
      </c>
      <c r="B121" s="260" t="s">
        <v>65</v>
      </c>
      <c r="C121" s="171" t="s">
        <v>667</v>
      </c>
      <c r="D121" s="270" t="s">
        <v>209</v>
      </c>
      <c r="E121" s="271" t="s">
        <v>101</v>
      </c>
      <c r="F121" s="272">
        <v>1000</v>
      </c>
      <c r="G121" s="272">
        <v>121.77</v>
      </c>
      <c r="H121" s="277">
        <v>0</v>
      </c>
      <c r="I121" s="262">
        <f t="shared" si="43"/>
        <v>121.77</v>
      </c>
      <c r="J121" s="264">
        <v>0</v>
      </c>
      <c r="K121" s="264">
        <v>0</v>
      </c>
      <c r="L121" s="264">
        <v>0</v>
      </c>
      <c r="M121" s="263">
        <f t="shared" ref="M121" si="53">SUM(J121:L121)</f>
        <v>0</v>
      </c>
      <c r="N121" s="263">
        <v>0</v>
      </c>
      <c r="O121" s="264">
        <f t="shared" si="45"/>
        <v>0</v>
      </c>
      <c r="P121" s="264">
        <v>0</v>
      </c>
      <c r="Q121" s="264">
        <f t="shared" si="46"/>
        <v>0</v>
      </c>
      <c r="R121" s="265">
        <f t="shared" si="47"/>
        <v>1000</v>
      </c>
      <c r="S121" s="264">
        <v>0</v>
      </c>
      <c r="T121" s="264">
        <v>0</v>
      </c>
      <c r="U121" s="264">
        <v>0</v>
      </c>
      <c r="V121" s="263">
        <f t="shared" si="52"/>
        <v>0</v>
      </c>
      <c r="W121" s="263">
        <v>0</v>
      </c>
      <c r="X121" s="263">
        <v>0</v>
      </c>
      <c r="Y121" s="264">
        <f t="shared" si="50"/>
        <v>0</v>
      </c>
      <c r="Z121" s="264">
        <v>0</v>
      </c>
      <c r="AA121" s="265">
        <v>121.77</v>
      </c>
      <c r="AB121" s="265">
        <f t="shared" ref="AB121:AB147" si="54">F121-AA121</f>
        <v>878.23</v>
      </c>
      <c r="AC121" s="276">
        <v>18000</v>
      </c>
      <c r="AD121" s="276">
        <v>0</v>
      </c>
      <c r="AE121" s="265">
        <f>AB121</f>
        <v>878.23</v>
      </c>
      <c r="AF121" s="258" t="s">
        <v>777</v>
      </c>
      <c r="AG121" s="266"/>
      <c r="AI121" s="266"/>
    </row>
    <row r="122" spans="1:35" s="267" customFormat="1" ht="78" customHeight="1">
      <c r="A122" s="505">
        <f t="shared" si="51"/>
        <v>14.289999999999996</v>
      </c>
      <c r="B122" s="260" t="s">
        <v>65</v>
      </c>
      <c r="C122" s="171" t="s">
        <v>751</v>
      </c>
      <c r="D122" s="270" t="s">
        <v>209</v>
      </c>
      <c r="E122" s="271" t="s">
        <v>104</v>
      </c>
      <c r="F122" s="276">
        <v>300000</v>
      </c>
      <c r="G122" s="276">
        <v>0</v>
      </c>
      <c r="H122" s="277">
        <v>0</v>
      </c>
      <c r="I122" s="262">
        <f t="shared" si="43"/>
        <v>0</v>
      </c>
      <c r="J122" s="264">
        <v>0</v>
      </c>
      <c r="K122" s="264">
        <v>0</v>
      </c>
      <c r="L122" s="264">
        <v>0</v>
      </c>
      <c r="M122" s="263">
        <f t="shared" si="49"/>
        <v>0</v>
      </c>
      <c r="N122" s="263">
        <v>0</v>
      </c>
      <c r="O122" s="264">
        <f t="shared" si="45"/>
        <v>0</v>
      </c>
      <c r="P122" s="264">
        <v>0</v>
      </c>
      <c r="Q122" s="264">
        <f t="shared" si="46"/>
        <v>0</v>
      </c>
      <c r="R122" s="265">
        <f t="shared" si="47"/>
        <v>300000</v>
      </c>
      <c r="S122" s="265">
        <v>0</v>
      </c>
      <c r="T122" s="265">
        <v>0</v>
      </c>
      <c r="U122" s="265">
        <v>0</v>
      </c>
      <c r="V122" s="265">
        <f t="shared" si="40"/>
        <v>0</v>
      </c>
      <c r="W122" s="265">
        <v>0</v>
      </c>
      <c r="X122" s="264">
        <v>0</v>
      </c>
      <c r="Y122" s="264">
        <f t="shared" si="50"/>
        <v>0</v>
      </c>
      <c r="Z122" s="264">
        <v>0</v>
      </c>
      <c r="AA122" s="264">
        <f t="shared" si="26"/>
        <v>0</v>
      </c>
      <c r="AB122" s="265">
        <f t="shared" si="54"/>
        <v>300000</v>
      </c>
      <c r="AC122" s="276">
        <v>29000</v>
      </c>
      <c r="AD122" s="276">
        <v>0</v>
      </c>
      <c r="AE122" s="276">
        <v>300000</v>
      </c>
      <c r="AF122" s="258" t="s">
        <v>270</v>
      </c>
      <c r="AG122" s="266"/>
      <c r="AI122" s="266"/>
    </row>
    <row r="123" spans="1:35" s="267" customFormat="1" ht="69.75" customHeight="1">
      <c r="A123" s="505">
        <f t="shared" si="51"/>
        <v>14.299999999999995</v>
      </c>
      <c r="B123" s="260" t="s">
        <v>65</v>
      </c>
      <c r="C123" s="171" t="s">
        <v>308</v>
      </c>
      <c r="D123" s="274" t="s">
        <v>209</v>
      </c>
      <c r="E123" s="275" t="s">
        <v>101</v>
      </c>
      <c r="F123" s="276">
        <v>1248747.3999999999</v>
      </c>
      <c r="G123" s="276">
        <v>0</v>
      </c>
      <c r="H123" s="277">
        <v>0</v>
      </c>
      <c r="I123" s="262">
        <f t="shared" ref="I123" si="55">G123-H123</f>
        <v>0</v>
      </c>
      <c r="J123" s="264">
        <v>0</v>
      </c>
      <c r="K123" s="264">
        <v>0</v>
      </c>
      <c r="L123" s="264">
        <v>0</v>
      </c>
      <c r="M123" s="263">
        <f t="shared" ref="M123" si="56">SUM(J123:L123)</f>
        <v>0</v>
      </c>
      <c r="N123" s="263">
        <v>0</v>
      </c>
      <c r="O123" s="264">
        <f t="shared" ref="O123" si="57">M123+N123</f>
        <v>0</v>
      </c>
      <c r="P123" s="264">
        <v>0</v>
      </c>
      <c r="Q123" s="264">
        <f t="shared" ref="Q123" si="58">H123+P123</f>
        <v>0</v>
      </c>
      <c r="R123" s="265">
        <f t="shared" ref="R123" si="59">F123-Q123</f>
        <v>1248747.3999999999</v>
      </c>
      <c r="S123" s="265">
        <v>0</v>
      </c>
      <c r="T123" s="265">
        <v>0</v>
      </c>
      <c r="U123" s="265">
        <v>0</v>
      </c>
      <c r="V123" s="265">
        <f t="shared" ref="V123" si="60">SUM(S123:U123)</f>
        <v>0</v>
      </c>
      <c r="W123" s="265">
        <v>0</v>
      </c>
      <c r="X123" s="264">
        <v>0</v>
      </c>
      <c r="Y123" s="264">
        <f t="shared" ref="Y123" si="61">V123+W123</f>
        <v>0</v>
      </c>
      <c r="Z123" s="264">
        <v>0</v>
      </c>
      <c r="AA123" s="264">
        <f t="shared" ref="AA123" si="62">Q123+S123+X123+Z123</f>
        <v>0</v>
      </c>
      <c r="AB123" s="265">
        <f t="shared" ref="AB123" si="63">F123-AA123</f>
        <v>1248747.3999999999</v>
      </c>
      <c r="AC123" s="276">
        <v>29000</v>
      </c>
      <c r="AD123" s="276">
        <v>0</v>
      </c>
      <c r="AE123" s="276">
        <v>960532.09</v>
      </c>
      <c r="AF123" s="258" t="s">
        <v>130</v>
      </c>
      <c r="AG123" s="266"/>
      <c r="AI123" s="266"/>
    </row>
    <row r="124" spans="1:35" s="288" customFormat="1" ht="76.5" customHeight="1">
      <c r="A124" s="279">
        <v>15</v>
      </c>
      <c r="B124" s="280" t="s">
        <v>65</v>
      </c>
      <c r="C124" s="170" t="s">
        <v>350</v>
      </c>
      <c r="D124" s="281" t="s">
        <v>351</v>
      </c>
      <c r="E124" s="282" t="s">
        <v>101</v>
      </c>
      <c r="F124" s="283">
        <v>500000</v>
      </c>
      <c r="G124" s="283">
        <v>34528.07</v>
      </c>
      <c r="H124" s="285">
        <f t="shared" ref="H124:Y124" si="64">SUM(H125:H128)</f>
        <v>0</v>
      </c>
      <c r="I124" s="291">
        <f t="shared" si="64"/>
        <v>0</v>
      </c>
      <c r="J124" s="291">
        <f t="shared" si="64"/>
        <v>0</v>
      </c>
      <c r="K124" s="291">
        <f t="shared" si="64"/>
        <v>0</v>
      </c>
      <c r="L124" s="291">
        <f t="shared" si="64"/>
        <v>0</v>
      </c>
      <c r="M124" s="291">
        <f t="shared" si="64"/>
        <v>0</v>
      </c>
      <c r="N124" s="291">
        <f t="shared" si="64"/>
        <v>0</v>
      </c>
      <c r="O124" s="291">
        <f t="shared" si="64"/>
        <v>0</v>
      </c>
      <c r="P124" s="291">
        <f t="shared" si="64"/>
        <v>0</v>
      </c>
      <c r="Q124" s="285">
        <f t="shared" si="64"/>
        <v>0</v>
      </c>
      <c r="R124" s="291">
        <f t="shared" si="64"/>
        <v>484000.01</v>
      </c>
      <c r="S124" s="291">
        <f t="shared" si="64"/>
        <v>0</v>
      </c>
      <c r="T124" s="291">
        <f t="shared" si="64"/>
        <v>0</v>
      </c>
      <c r="U124" s="291">
        <f t="shared" si="64"/>
        <v>0</v>
      </c>
      <c r="V124" s="291">
        <f t="shared" si="64"/>
        <v>0</v>
      </c>
      <c r="W124" s="291">
        <f t="shared" si="64"/>
        <v>0</v>
      </c>
      <c r="X124" s="291">
        <f t="shared" si="64"/>
        <v>0</v>
      </c>
      <c r="Y124" s="291">
        <f t="shared" si="64"/>
        <v>0</v>
      </c>
      <c r="Z124" s="284">
        <v>0</v>
      </c>
      <c r="AA124" s="284">
        <v>15999.99</v>
      </c>
      <c r="AB124" s="285">
        <f>F124-AA124</f>
        <v>484000.01</v>
      </c>
      <c r="AC124" s="283">
        <f>SUM(AC125:AC128)</f>
        <v>0</v>
      </c>
      <c r="AD124" s="283">
        <f>SUM(AD125:AD128)</f>
        <v>550000</v>
      </c>
      <c r="AE124" s="283">
        <v>100000</v>
      </c>
      <c r="AF124" s="286" t="s">
        <v>24</v>
      </c>
      <c r="AG124" s="287"/>
      <c r="AI124" s="287"/>
    </row>
    <row r="125" spans="1:35" s="267" customFormat="1" ht="51" customHeight="1">
      <c r="A125" s="259">
        <v>15.1</v>
      </c>
      <c r="B125" s="260" t="s">
        <v>65</v>
      </c>
      <c r="C125" s="171" t="s">
        <v>718</v>
      </c>
      <c r="D125" s="270" t="s">
        <v>351</v>
      </c>
      <c r="E125" s="271" t="s">
        <v>109</v>
      </c>
      <c r="F125" s="272">
        <v>25000</v>
      </c>
      <c r="G125" s="265">
        <v>0</v>
      </c>
      <c r="H125" s="402"/>
      <c r="I125" s="403"/>
      <c r="J125" s="264"/>
      <c r="K125" s="264"/>
      <c r="L125" s="264"/>
      <c r="M125" s="263"/>
      <c r="N125" s="263"/>
      <c r="O125" s="264"/>
      <c r="P125" s="264"/>
      <c r="Q125" s="264">
        <v>0</v>
      </c>
      <c r="R125" s="292">
        <f>F125-Q125</f>
        <v>25000</v>
      </c>
      <c r="S125" s="264">
        <v>0</v>
      </c>
      <c r="T125" s="264">
        <v>0</v>
      </c>
      <c r="U125" s="264">
        <v>0</v>
      </c>
      <c r="V125" s="263">
        <v>0</v>
      </c>
      <c r="W125" s="263">
        <v>0</v>
      </c>
      <c r="X125" s="263">
        <v>0</v>
      </c>
      <c r="Y125" s="264">
        <f>V125+W125</f>
        <v>0</v>
      </c>
      <c r="Z125" s="265">
        <v>0</v>
      </c>
      <c r="AA125" s="264">
        <f t="shared" si="26"/>
        <v>0</v>
      </c>
      <c r="AB125" s="265">
        <f t="shared" si="54"/>
        <v>25000</v>
      </c>
      <c r="AC125" s="278"/>
      <c r="AD125" s="278">
        <v>25000</v>
      </c>
      <c r="AE125" s="278">
        <v>5000</v>
      </c>
      <c r="AF125" s="258" t="s">
        <v>778</v>
      </c>
      <c r="AG125" s="266"/>
      <c r="AI125" s="266"/>
    </row>
    <row r="126" spans="1:35" s="267" customFormat="1" ht="51" customHeight="1">
      <c r="A126" s="259">
        <v>15.2</v>
      </c>
      <c r="B126" s="260" t="s">
        <v>65</v>
      </c>
      <c r="C126" s="171" t="s">
        <v>553</v>
      </c>
      <c r="D126" s="270" t="s">
        <v>351</v>
      </c>
      <c r="E126" s="271" t="s">
        <v>109</v>
      </c>
      <c r="F126" s="272">
        <v>22600</v>
      </c>
      <c r="G126" s="265">
        <v>18528.080000000002</v>
      </c>
      <c r="H126" s="277"/>
      <c r="I126" s="262"/>
      <c r="J126" s="264"/>
      <c r="K126" s="264"/>
      <c r="L126" s="264"/>
      <c r="M126" s="263"/>
      <c r="N126" s="263"/>
      <c r="O126" s="264"/>
      <c r="P126" s="264"/>
      <c r="Q126" s="264">
        <v>0</v>
      </c>
      <c r="R126" s="292">
        <f>F126-Q126</f>
        <v>22600</v>
      </c>
      <c r="S126" s="264">
        <v>0</v>
      </c>
      <c r="T126" s="264">
        <v>0</v>
      </c>
      <c r="U126" s="264">
        <v>0</v>
      </c>
      <c r="V126" s="263">
        <v>0</v>
      </c>
      <c r="W126" s="263">
        <v>0</v>
      </c>
      <c r="X126" s="263">
        <v>0</v>
      </c>
      <c r="Y126" s="264">
        <f>V126+W126</f>
        <v>0</v>
      </c>
      <c r="Z126" s="265">
        <v>0</v>
      </c>
      <c r="AA126" s="264">
        <f t="shared" si="26"/>
        <v>0</v>
      </c>
      <c r="AB126" s="265">
        <f t="shared" si="54"/>
        <v>22600</v>
      </c>
      <c r="AC126" s="278"/>
      <c r="AD126" s="278">
        <v>25000</v>
      </c>
      <c r="AE126" s="265">
        <v>22600</v>
      </c>
      <c r="AF126" s="258" t="s">
        <v>126</v>
      </c>
      <c r="AG126" s="266"/>
      <c r="AI126" s="266"/>
    </row>
    <row r="127" spans="1:35" s="267" customFormat="1" ht="51" customHeight="1">
      <c r="A127" s="259">
        <v>15.3</v>
      </c>
      <c r="B127" s="260" t="s">
        <v>65</v>
      </c>
      <c r="C127" s="171" t="s">
        <v>690</v>
      </c>
      <c r="D127" s="270" t="s">
        <v>351</v>
      </c>
      <c r="E127" s="271" t="s">
        <v>99</v>
      </c>
      <c r="F127" s="272">
        <v>100000</v>
      </c>
      <c r="G127" s="265">
        <v>0</v>
      </c>
      <c r="H127" s="277"/>
      <c r="I127" s="262"/>
      <c r="J127" s="264"/>
      <c r="K127" s="264"/>
      <c r="L127" s="264"/>
      <c r="M127" s="263"/>
      <c r="N127" s="263"/>
      <c r="O127" s="264"/>
      <c r="P127" s="264"/>
      <c r="Q127" s="264">
        <v>0</v>
      </c>
      <c r="R127" s="292">
        <f>F127-Q127</f>
        <v>100000</v>
      </c>
      <c r="S127" s="264">
        <v>0</v>
      </c>
      <c r="T127" s="264">
        <v>0</v>
      </c>
      <c r="U127" s="264">
        <v>0</v>
      </c>
      <c r="V127" s="263">
        <v>0</v>
      </c>
      <c r="W127" s="263">
        <v>0</v>
      </c>
      <c r="X127" s="263">
        <v>0</v>
      </c>
      <c r="Y127" s="264">
        <f>V127+W127</f>
        <v>0</v>
      </c>
      <c r="Z127" s="265">
        <v>0</v>
      </c>
      <c r="AA127" s="264">
        <f t="shared" ref="AA127" si="65">Q127+S127+X127+Z127</f>
        <v>0</v>
      </c>
      <c r="AB127" s="265">
        <f t="shared" ref="AB127" si="66">F127-AA127</f>
        <v>100000</v>
      </c>
      <c r="AC127" s="278"/>
      <c r="AD127" s="278">
        <v>25000</v>
      </c>
      <c r="AE127" s="265">
        <v>50000</v>
      </c>
      <c r="AF127" s="258" t="s">
        <v>368</v>
      </c>
      <c r="AG127" s="266"/>
      <c r="AI127" s="266"/>
    </row>
    <row r="128" spans="1:35" s="267" customFormat="1" ht="83.25" customHeight="1">
      <c r="A128" s="259">
        <v>15.4</v>
      </c>
      <c r="B128" s="260" t="s">
        <v>65</v>
      </c>
      <c r="C128" s="171" t="s">
        <v>352</v>
      </c>
      <c r="D128" s="274" t="s">
        <v>351</v>
      </c>
      <c r="E128" s="275" t="s">
        <v>101</v>
      </c>
      <c r="F128" s="276">
        <v>336400.01</v>
      </c>
      <c r="G128" s="277">
        <v>0</v>
      </c>
      <c r="H128" s="277"/>
      <c r="I128" s="262"/>
      <c r="J128" s="264"/>
      <c r="K128" s="264"/>
      <c r="L128" s="264"/>
      <c r="M128" s="263"/>
      <c r="N128" s="263"/>
      <c r="O128" s="264"/>
      <c r="P128" s="264"/>
      <c r="Q128" s="264">
        <v>0</v>
      </c>
      <c r="R128" s="265">
        <f>F128-Q128</f>
        <v>336400.01</v>
      </c>
      <c r="S128" s="264">
        <v>0</v>
      </c>
      <c r="T128" s="264">
        <v>0</v>
      </c>
      <c r="U128" s="264">
        <v>0</v>
      </c>
      <c r="V128" s="263">
        <v>0</v>
      </c>
      <c r="W128" s="263">
        <v>0</v>
      </c>
      <c r="X128" s="263">
        <v>0</v>
      </c>
      <c r="Y128" s="264">
        <v>0</v>
      </c>
      <c r="Z128" s="264">
        <v>0</v>
      </c>
      <c r="AA128" s="264">
        <f t="shared" si="26"/>
        <v>0</v>
      </c>
      <c r="AB128" s="265">
        <f t="shared" si="54"/>
        <v>336400.01</v>
      </c>
      <c r="AC128" s="278"/>
      <c r="AD128" s="278">
        <v>475000</v>
      </c>
      <c r="AE128" s="278">
        <v>22400</v>
      </c>
      <c r="AF128" s="258" t="s">
        <v>130</v>
      </c>
      <c r="AG128" s="266"/>
      <c r="AI128" s="266"/>
    </row>
    <row r="129" spans="1:35" s="288" customFormat="1" ht="84.75" customHeight="1">
      <c r="A129" s="279">
        <v>16</v>
      </c>
      <c r="B129" s="280" t="s">
        <v>65</v>
      </c>
      <c r="C129" s="170" t="s">
        <v>432</v>
      </c>
      <c r="D129" s="281" t="s">
        <v>433</v>
      </c>
      <c r="E129" s="282" t="s">
        <v>101</v>
      </c>
      <c r="F129" s="283">
        <v>2000000</v>
      </c>
      <c r="G129" s="283">
        <v>0</v>
      </c>
      <c r="H129" s="283"/>
      <c r="I129" s="283"/>
      <c r="J129" s="283"/>
      <c r="K129" s="283"/>
      <c r="L129" s="283"/>
      <c r="M129" s="283"/>
      <c r="N129" s="283"/>
      <c r="O129" s="283"/>
      <c r="P129" s="283"/>
      <c r="Q129" s="285"/>
      <c r="R129" s="291"/>
      <c r="S129" s="291"/>
      <c r="T129" s="291"/>
      <c r="U129" s="291"/>
      <c r="V129" s="291"/>
      <c r="W129" s="291"/>
      <c r="X129" s="291"/>
      <c r="Y129" s="291"/>
      <c r="Z129" s="284">
        <v>0</v>
      </c>
      <c r="AA129" s="284">
        <f t="shared" si="26"/>
        <v>0</v>
      </c>
      <c r="AB129" s="285">
        <f t="shared" si="54"/>
        <v>2000000</v>
      </c>
      <c r="AC129" s="283" t="e">
        <f>SUM(AC147:AC147)</f>
        <v>#REF!</v>
      </c>
      <c r="AD129" s="283">
        <v>0</v>
      </c>
      <c r="AE129" s="283">
        <v>50000</v>
      </c>
      <c r="AF129" s="286" t="s">
        <v>24</v>
      </c>
      <c r="AG129" s="287"/>
      <c r="AI129" s="287"/>
    </row>
    <row r="130" spans="1:35" s="267" customFormat="1" ht="62.25" customHeight="1">
      <c r="A130" s="259">
        <v>16.100000000000001</v>
      </c>
      <c r="B130" s="260" t="s">
        <v>65</v>
      </c>
      <c r="C130" s="171" t="s">
        <v>554</v>
      </c>
      <c r="D130" s="274" t="s">
        <v>433</v>
      </c>
      <c r="E130" s="275" t="s">
        <v>107</v>
      </c>
      <c r="F130" s="276">
        <v>300000</v>
      </c>
      <c r="G130" s="276">
        <v>0</v>
      </c>
      <c r="H130" s="276"/>
      <c r="I130" s="276"/>
      <c r="J130" s="276"/>
      <c r="K130" s="276"/>
      <c r="L130" s="276"/>
      <c r="M130" s="276"/>
      <c r="N130" s="276"/>
      <c r="O130" s="276"/>
      <c r="P130" s="276"/>
      <c r="Q130" s="265"/>
      <c r="R130" s="272"/>
      <c r="S130" s="272"/>
      <c r="T130" s="272"/>
      <c r="U130" s="272"/>
      <c r="V130" s="272"/>
      <c r="W130" s="272"/>
      <c r="X130" s="272"/>
      <c r="Y130" s="272"/>
      <c r="Z130" s="264">
        <v>0</v>
      </c>
      <c r="AA130" s="264">
        <f t="shared" si="26"/>
        <v>0</v>
      </c>
      <c r="AB130" s="265">
        <f t="shared" si="54"/>
        <v>300000</v>
      </c>
      <c r="AC130" s="276" t="e">
        <f>SUM(#REF!)</f>
        <v>#REF!</v>
      </c>
      <c r="AD130" s="276">
        <v>0</v>
      </c>
      <c r="AE130" s="276">
        <v>50000</v>
      </c>
      <c r="AF130" s="258" t="s">
        <v>144</v>
      </c>
      <c r="AG130" s="266"/>
      <c r="AI130" s="266"/>
    </row>
    <row r="131" spans="1:35" s="267" customFormat="1" ht="62.25" customHeight="1">
      <c r="A131" s="259">
        <v>16.2</v>
      </c>
      <c r="B131" s="260" t="s">
        <v>65</v>
      </c>
      <c r="C131" s="171" t="s">
        <v>660</v>
      </c>
      <c r="D131" s="274" t="s">
        <v>433</v>
      </c>
      <c r="E131" s="275" t="s">
        <v>108</v>
      </c>
      <c r="F131" s="276">
        <v>1200000</v>
      </c>
      <c r="G131" s="276">
        <v>0</v>
      </c>
      <c r="H131" s="276"/>
      <c r="I131" s="276"/>
      <c r="J131" s="276"/>
      <c r="K131" s="276"/>
      <c r="L131" s="276"/>
      <c r="M131" s="276"/>
      <c r="N131" s="276"/>
      <c r="O131" s="276"/>
      <c r="P131" s="276"/>
      <c r="Q131" s="265"/>
      <c r="R131" s="272"/>
      <c r="S131" s="272"/>
      <c r="T131" s="272"/>
      <c r="U131" s="272"/>
      <c r="V131" s="272"/>
      <c r="W131" s="272"/>
      <c r="X131" s="272"/>
      <c r="Y131" s="272"/>
      <c r="Z131" s="264">
        <v>0</v>
      </c>
      <c r="AA131" s="264">
        <f t="shared" si="26"/>
        <v>0</v>
      </c>
      <c r="AB131" s="265">
        <f t="shared" si="54"/>
        <v>1200000</v>
      </c>
      <c r="AC131" s="276" t="e">
        <f>SUM(#REF!)</f>
        <v>#REF!</v>
      </c>
      <c r="AD131" s="276">
        <v>0</v>
      </c>
      <c r="AE131" s="276">
        <v>0</v>
      </c>
      <c r="AF131" s="258" t="s">
        <v>756</v>
      </c>
      <c r="AG131" s="266"/>
      <c r="AI131" s="266"/>
    </row>
    <row r="132" spans="1:35" s="267" customFormat="1" ht="69" customHeight="1">
      <c r="A132" s="259">
        <v>16.3</v>
      </c>
      <c r="B132" s="260" t="s">
        <v>65</v>
      </c>
      <c r="C132" s="171" t="s">
        <v>668</v>
      </c>
      <c r="D132" s="274" t="s">
        <v>433</v>
      </c>
      <c r="E132" s="275" t="s">
        <v>101</v>
      </c>
      <c r="F132" s="276">
        <v>500000</v>
      </c>
      <c r="G132" s="276">
        <v>0</v>
      </c>
      <c r="H132" s="276"/>
      <c r="I132" s="276"/>
      <c r="J132" s="276"/>
      <c r="K132" s="276"/>
      <c r="L132" s="276"/>
      <c r="M132" s="276"/>
      <c r="N132" s="276"/>
      <c r="O132" s="276"/>
      <c r="P132" s="276"/>
      <c r="Q132" s="265"/>
      <c r="R132" s="272"/>
      <c r="S132" s="272"/>
      <c r="T132" s="272"/>
      <c r="U132" s="272"/>
      <c r="V132" s="272"/>
      <c r="W132" s="272"/>
      <c r="X132" s="272"/>
      <c r="Y132" s="272"/>
      <c r="Z132" s="264">
        <v>0</v>
      </c>
      <c r="AA132" s="264">
        <f t="shared" si="26"/>
        <v>0</v>
      </c>
      <c r="AB132" s="265">
        <f t="shared" si="54"/>
        <v>500000</v>
      </c>
      <c r="AC132" s="276" t="e">
        <f>SUM(#REF!)</f>
        <v>#REF!</v>
      </c>
      <c r="AD132" s="276">
        <v>0</v>
      </c>
      <c r="AE132" s="276">
        <v>0</v>
      </c>
      <c r="AF132" s="258" t="s">
        <v>130</v>
      </c>
      <c r="AG132" s="266"/>
      <c r="AI132" s="266"/>
    </row>
    <row r="133" spans="1:35" s="288" customFormat="1" ht="81.75" customHeight="1">
      <c r="A133" s="279">
        <v>17</v>
      </c>
      <c r="B133" s="280" t="s">
        <v>65</v>
      </c>
      <c r="C133" s="170" t="s">
        <v>434</v>
      </c>
      <c r="D133" s="281" t="s">
        <v>435</v>
      </c>
      <c r="E133" s="282" t="s">
        <v>101</v>
      </c>
      <c r="F133" s="283">
        <v>5315000</v>
      </c>
      <c r="G133" s="283">
        <v>1743506.47</v>
      </c>
      <c r="H133" s="283"/>
      <c r="I133" s="283"/>
      <c r="J133" s="283"/>
      <c r="K133" s="283"/>
      <c r="L133" s="283"/>
      <c r="M133" s="283"/>
      <c r="N133" s="283"/>
      <c r="O133" s="283"/>
      <c r="P133" s="283"/>
      <c r="Q133" s="285"/>
      <c r="R133" s="291"/>
      <c r="S133" s="291"/>
      <c r="T133" s="291"/>
      <c r="U133" s="291"/>
      <c r="V133" s="291"/>
      <c r="W133" s="291"/>
      <c r="X133" s="291"/>
      <c r="Y133" s="291"/>
      <c r="Z133" s="284">
        <v>0</v>
      </c>
      <c r="AA133" s="284">
        <v>30070.92</v>
      </c>
      <c r="AB133" s="285">
        <f t="shared" si="54"/>
        <v>5284929.08</v>
      </c>
      <c r="AC133" s="283" t="e">
        <f>SUM(AC147:AC147)</f>
        <v>#REF!</v>
      </c>
      <c r="AD133" s="283">
        <v>0</v>
      </c>
      <c r="AE133" s="283">
        <v>5099477.88</v>
      </c>
      <c r="AF133" s="286" t="s">
        <v>24</v>
      </c>
      <c r="AG133" s="287"/>
      <c r="AI133" s="287"/>
    </row>
    <row r="134" spans="1:35" s="267" customFormat="1" ht="81.75" customHeight="1">
      <c r="A134" s="259">
        <v>17.100000000000001</v>
      </c>
      <c r="B134" s="260" t="s">
        <v>65</v>
      </c>
      <c r="C134" s="171" t="s">
        <v>393</v>
      </c>
      <c r="D134" s="270" t="s">
        <v>435</v>
      </c>
      <c r="E134" s="271" t="s">
        <v>100</v>
      </c>
      <c r="F134" s="272">
        <v>132000</v>
      </c>
      <c r="G134" s="272">
        <v>132000</v>
      </c>
      <c r="H134" s="276"/>
      <c r="I134" s="276"/>
      <c r="J134" s="276"/>
      <c r="K134" s="276"/>
      <c r="L134" s="276"/>
      <c r="M134" s="276"/>
      <c r="N134" s="276"/>
      <c r="O134" s="276"/>
      <c r="P134" s="276"/>
      <c r="Q134" s="265"/>
      <c r="R134" s="272"/>
      <c r="S134" s="272"/>
      <c r="T134" s="272"/>
      <c r="U134" s="272"/>
      <c r="V134" s="272"/>
      <c r="W134" s="272"/>
      <c r="X134" s="272"/>
      <c r="Y134" s="272"/>
      <c r="Z134" s="264">
        <v>0</v>
      </c>
      <c r="AA134" s="265">
        <f t="shared" si="26"/>
        <v>0</v>
      </c>
      <c r="AB134" s="265">
        <f t="shared" si="54"/>
        <v>132000</v>
      </c>
      <c r="AC134" s="276" t="e">
        <f>SUM(AC147:AC147)</f>
        <v>#REF!</v>
      </c>
      <c r="AD134" s="276">
        <v>0</v>
      </c>
      <c r="AE134" s="265">
        <v>132000</v>
      </c>
      <c r="AF134" s="258" t="s">
        <v>126</v>
      </c>
      <c r="AG134" s="266"/>
      <c r="AI134" s="266"/>
    </row>
    <row r="135" spans="1:35" s="267" customFormat="1" ht="81.75" customHeight="1">
      <c r="A135" s="259">
        <f>A134+0.1</f>
        <v>17.200000000000003</v>
      </c>
      <c r="B135" s="260" t="s">
        <v>65</v>
      </c>
      <c r="C135" s="171" t="s">
        <v>462</v>
      </c>
      <c r="D135" s="274" t="s">
        <v>435</v>
      </c>
      <c r="E135" s="275" t="s">
        <v>97</v>
      </c>
      <c r="F135" s="276">
        <v>35000</v>
      </c>
      <c r="G135" s="276">
        <v>35000</v>
      </c>
      <c r="H135" s="276"/>
      <c r="I135" s="276"/>
      <c r="J135" s="276"/>
      <c r="K135" s="276"/>
      <c r="L135" s="276"/>
      <c r="M135" s="276"/>
      <c r="N135" s="276"/>
      <c r="O135" s="276"/>
      <c r="P135" s="276"/>
      <c r="Q135" s="265"/>
      <c r="R135" s="272"/>
      <c r="S135" s="272"/>
      <c r="T135" s="272"/>
      <c r="U135" s="272"/>
      <c r="V135" s="272"/>
      <c r="W135" s="272"/>
      <c r="X135" s="272"/>
      <c r="Y135" s="272"/>
      <c r="Z135" s="264">
        <v>0</v>
      </c>
      <c r="AA135" s="264">
        <v>11624.5</v>
      </c>
      <c r="AB135" s="265">
        <f t="shared" si="54"/>
        <v>23375.5</v>
      </c>
      <c r="AC135" s="276" t="e">
        <f>SUM(#REF!)</f>
        <v>#REF!</v>
      </c>
      <c r="AD135" s="276">
        <v>0</v>
      </c>
      <c r="AE135" s="276">
        <f>AB135</f>
        <v>23375.5</v>
      </c>
      <c r="AF135" s="258" t="s">
        <v>126</v>
      </c>
      <c r="AG135" s="266"/>
      <c r="AI135" s="266"/>
    </row>
    <row r="136" spans="1:35" s="267" customFormat="1" ht="81.75" customHeight="1">
      <c r="A136" s="259">
        <f t="shared" ref="A136:A141" si="67">A135+0.1</f>
        <v>17.300000000000004</v>
      </c>
      <c r="B136" s="260" t="s">
        <v>65</v>
      </c>
      <c r="C136" s="171" t="s">
        <v>463</v>
      </c>
      <c r="D136" s="270" t="s">
        <v>435</v>
      </c>
      <c r="E136" s="271" t="s">
        <v>104</v>
      </c>
      <c r="F136" s="272">
        <v>210000</v>
      </c>
      <c r="G136" s="272">
        <v>149781.67000000001</v>
      </c>
      <c r="H136" s="265"/>
      <c r="I136" s="276"/>
      <c r="J136" s="276"/>
      <c r="K136" s="276"/>
      <c r="L136" s="276"/>
      <c r="M136" s="276"/>
      <c r="N136" s="276"/>
      <c r="O136" s="276"/>
      <c r="P136" s="276"/>
      <c r="Q136" s="265"/>
      <c r="R136" s="272"/>
      <c r="S136" s="272"/>
      <c r="T136" s="272"/>
      <c r="U136" s="272"/>
      <c r="V136" s="272"/>
      <c r="W136" s="272"/>
      <c r="X136" s="272"/>
      <c r="Y136" s="272"/>
      <c r="Z136" s="272">
        <v>0</v>
      </c>
      <c r="AA136" s="264">
        <v>18446.419999999998</v>
      </c>
      <c r="AB136" s="265">
        <f t="shared" si="54"/>
        <v>191553.58000000002</v>
      </c>
      <c r="AC136" s="276" t="e">
        <f>SUM(#REF!)</f>
        <v>#REF!</v>
      </c>
      <c r="AD136" s="276">
        <v>0</v>
      </c>
      <c r="AE136" s="265">
        <f>AB136</f>
        <v>191553.58000000002</v>
      </c>
      <c r="AF136" s="258" t="s">
        <v>126</v>
      </c>
      <c r="AG136" s="266"/>
      <c r="AI136" s="266"/>
    </row>
    <row r="137" spans="1:35" s="267" customFormat="1" ht="145.5" customHeight="1">
      <c r="A137" s="259">
        <f t="shared" si="67"/>
        <v>17.400000000000006</v>
      </c>
      <c r="B137" s="260" t="s">
        <v>65</v>
      </c>
      <c r="C137" s="171" t="s">
        <v>563</v>
      </c>
      <c r="D137" s="270" t="s">
        <v>435</v>
      </c>
      <c r="E137" s="268" t="s">
        <v>571</v>
      </c>
      <c r="F137" s="272">
        <v>486724.8</v>
      </c>
      <c r="G137" s="272">
        <v>486724.8</v>
      </c>
      <c r="H137" s="265"/>
      <c r="I137" s="276"/>
      <c r="J137" s="276"/>
      <c r="K137" s="276"/>
      <c r="L137" s="276"/>
      <c r="M137" s="276"/>
      <c r="N137" s="276"/>
      <c r="O137" s="276"/>
      <c r="P137" s="276"/>
      <c r="Q137" s="265"/>
      <c r="R137" s="272"/>
      <c r="S137" s="272"/>
      <c r="T137" s="272"/>
      <c r="U137" s="272"/>
      <c r="V137" s="272"/>
      <c r="W137" s="272"/>
      <c r="X137" s="272"/>
      <c r="Y137" s="272"/>
      <c r="Z137" s="272">
        <v>0</v>
      </c>
      <c r="AA137" s="264">
        <f>Q137+S137+X137+Z137</f>
        <v>0</v>
      </c>
      <c r="AB137" s="265">
        <f>F137-AA137</f>
        <v>486724.8</v>
      </c>
      <c r="AC137" s="276" t="e">
        <f>SUM(#REF!)</f>
        <v>#REF!</v>
      </c>
      <c r="AD137" s="276">
        <v>0</v>
      </c>
      <c r="AE137" s="265">
        <f>AB137</f>
        <v>486724.8</v>
      </c>
      <c r="AF137" s="258" t="s">
        <v>126</v>
      </c>
      <c r="AG137" s="266"/>
      <c r="AI137" s="266"/>
    </row>
    <row r="138" spans="1:35" s="267" customFormat="1" ht="81.75" customHeight="1">
      <c r="A138" s="259">
        <f t="shared" si="67"/>
        <v>17.500000000000007</v>
      </c>
      <c r="B138" s="497" t="s">
        <v>65</v>
      </c>
      <c r="C138" s="498" t="s">
        <v>557</v>
      </c>
      <c r="D138" s="499" t="s">
        <v>435</v>
      </c>
      <c r="E138" s="500" t="s">
        <v>95</v>
      </c>
      <c r="F138" s="501">
        <v>65500</v>
      </c>
      <c r="G138" s="276">
        <v>0</v>
      </c>
      <c r="H138" s="264"/>
      <c r="I138" s="265"/>
      <c r="J138" s="276"/>
      <c r="K138" s="276"/>
      <c r="L138" s="276"/>
      <c r="M138" s="265"/>
      <c r="N138" s="276"/>
      <c r="O138" s="265"/>
      <c r="P138" s="265"/>
      <c r="Q138" s="265"/>
      <c r="R138" s="276"/>
      <c r="S138" s="401"/>
      <c r="T138" s="266"/>
      <c r="Z138" s="272">
        <v>0</v>
      </c>
      <c r="AA138" s="264">
        <f t="shared" si="26"/>
        <v>0</v>
      </c>
      <c r="AB138" s="265">
        <f t="shared" si="54"/>
        <v>65500</v>
      </c>
      <c r="AC138" s="276"/>
      <c r="AD138" s="276"/>
      <c r="AE138" s="265">
        <v>65500</v>
      </c>
      <c r="AF138" s="258" t="s">
        <v>144</v>
      </c>
    </row>
    <row r="139" spans="1:35" s="267" customFormat="1" ht="81.75" customHeight="1">
      <c r="A139" s="259">
        <f>A138+0.1</f>
        <v>17.600000000000009</v>
      </c>
      <c r="B139" s="260" t="s">
        <v>65</v>
      </c>
      <c r="C139" s="171" t="s">
        <v>558</v>
      </c>
      <c r="D139" s="270" t="s">
        <v>435</v>
      </c>
      <c r="E139" s="271" t="s">
        <v>104</v>
      </c>
      <c r="F139" s="272">
        <v>350000</v>
      </c>
      <c r="G139" s="272">
        <v>0</v>
      </c>
      <c r="H139" s="264"/>
      <c r="I139" s="265"/>
      <c r="J139" s="276"/>
      <c r="K139" s="276"/>
      <c r="L139" s="276"/>
      <c r="M139" s="265"/>
      <c r="N139" s="276"/>
      <c r="O139" s="265"/>
      <c r="P139" s="265"/>
      <c r="Q139" s="265"/>
      <c r="R139" s="276"/>
      <c r="S139" s="401"/>
      <c r="T139" s="266"/>
      <c r="Z139" s="272">
        <v>0</v>
      </c>
      <c r="AA139" s="264">
        <f t="shared" si="26"/>
        <v>0</v>
      </c>
      <c r="AB139" s="265">
        <f t="shared" si="54"/>
        <v>350000</v>
      </c>
      <c r="AC139" s="276"/>
      <c r="AD139" s="276"/>
      <c r="AE139" s="265">
        <f>AB139</f>
        <v>350000</v>
      </c>
      <c r="AF139" s="258" t="s">
        <v>315</v>
      </c>
    </row>
    <row r="140" spans="1:35" s="267" customFormat="1" ht="81.75" customHeight="1">
      <c r="A140" s="259">
        <f t="shared" si="67"/>
        <v>17.70000000000001</v>
      </c>
      <c r="B140" s="260" t="s">
        <v>65</v>
      </c>
      <c r="C140" s="171" t="s">
        <v>652</v>
      </c>
      <c r="D140" s="270" t="s">
        <v>435</v>
      </c>
      <c r="E140" s="271" t="s">
        <v>99</v>
      </c>
      <c r="F140" s="272">
        <v>540000</v>
      </c>
      <c r="G140" s="272">
        <v>540000</v>
      </c>
      <c r="H140" s="264"/>
      <c r="I140" s="265"/>
      <c r="J140" s="276"/>
      <c r="K140" s="276"/>
      <c r="L140" s="276"/>
      <c r="M140" s="265"/>
      <c r="N140" s="276"/>
      <c r="O140" s="265"/>
      <c r="P140" s="265"/>
      <c r="Q140" s="265"/>
      <c r="R140" s="276"/>
      <c r="S140" s="401"/>
      <c r="T140" s="266"/>
      <c r="Z140" s="272">
        <v>0</v>
      </c>
      <c r="AA140" s="264">
        <f>Q140+S140+X140+Z140</f>
        <v>0</v>
      </c>
      <c r="AB140" s="265">
        <f t="shared" ref="AB140:AB146" si="68">F140-AA140</f>
        <v>540000</v>
      </c>
      <c r="AC140" s="276"/>
      <c r="AD140" s="276"/>
      <c r="AE140" s="265">
        <f>AB140</f>
        <v>540000</v>
      </c>
      <c r="AF140" s="258" t="s">
        <v>126</v>
      </c>
    </row>
    <row r="141" spans="1:35" s="267" customFormat="1" ht="81.75" customHeight="1">
      <c r="A141" s="259">
        <f t="shared" si="67"/>
        <v>17.800000000000011</v>
      </c>
      <c r="B141" s="260" t="s">
        <v>65</v>
      </c>
      <c r="C141" s="171" t="s">
        <v>653</v>
      </c>
      <c r="D141" s="270" t="s">
        <v>435</v>
      </c>
      <c r="E141" s="271" t="s">
        <v>113</v>
      </c>
      <c r="F141" s="272">
        <v>400000</v>
      </c>
      <c r="G141" s="272">
        <v>400000</v>
      </c>
      <c r="H141" s="264"/>
      <c r="I141" s="265"/>
      <c r="J141" s="276"/>
      <c r="K141" s="276"/>
      <c r="L141" s="276"/>
      <c r="M141" s="265"/>
      <c r="N141" s="276"/>
      <c r="O141" s="265"/>
      <c r="P141" s="265"/>
      <c r="Q141" s="265"/>
      <c r="R141" s="276"/>
      <c r="S141" s="401"/>
      <c r="T141" s="266"/>
      <c r="Z141" s="272">
        <v>0</v>
      </c>
      <c r="AA141" s="264">
        <f>Q141+S141+X141+Z141</f>
        <v>0</v>
      </c>
      <c r="AB141" s="265">
        <f t="shared" si="68"/>
        <v>400000</v>
      </c>
      <c r="AC141" s="276"/>
      <c r="AD141" s="276"/>
      <c r="AE141" s="265">
        <f>AB141</f>
        <v>400000</v>
      </c>
      <c r="AF141" s="258" t="s">
        <v>126</v>
      </c>
    </row>
    <row r="142" spans="1:35" s="267" customFormat="1" ht="81.75" customHeight="1">
      <c r="A142" s="259">
        <f>A141+0.1</f>
        <v>17.900000000000013</v>
      </c>
      <c r="B142" s="260" t="s">
        <v>65</v>
      </c>
      <c r="C142" s="171" t="s">
        <v>669</v>
      </c>
      <c r="D142" s="270" t="s">
        <v>435</v>
      </c>
      <c r="E142" s="271" t="s">
        <v>100</v>
      </c>
      <c r="F142" s="272">
        <v>60000</v>
      </c>
      <c r="G142" s="272">
        <v>0</v>
      </c>
      <c r="H142" s="264"/>
      <c r="I142" s="265"/>
      <c r="J142" s="276"/>
      <c r="K142" s="276"/>
      <c r="L142" s="276"/>
      <c r="M142" s="265"/>
      <c r="N142" s="276"/>
      <c r="O142" s="265"/>
      <c r="P142" s="265"/>
      <c r="Q142" s="265"/>
      <c r="R142" s="276"/>
      <c r="S142" s="401"/>
      <c r="T142" s="266"/>
      <c r="Z142" s="272">
        <v>0</v>
      </c>
      <c r="AA142" s="264">
        <f>Q142+S142+X142+Z142</f>
        <v>0</v>
      </c>
      <c r="AB142" s="265">
        <f t="shared" si="68"/>
        <v>60000</v>
      </c>
      <c r="AC142" s="276"/>
      <c r="AD142" s="276"/>
      <c r="AE142" s="265">
        <v>60000</v>
      </c>
      <c r="AF142" s="258" t="s">
        <v>126</v>
      </c>
    </row>
    <row r="143" spans="1:35" s="267" customFormat="1" ht="81.75" customHeight="1">
      <c r="A143" s="505">
        <v>17.100000000000001</v>
      </c>
      <c r="B143" s="260" t="s">
        <v>65</v>
      </c>
      <c r="C143" s="171" t="s">
        <v>752</v>
      </c>
      <c r="D143" s="270" t="s">
        <v>435</v>
      </c>
      <c r="E143" s="275" t="s">
        <v>113</v>
      </c>
      <c r="F143" s="276">
        <v>200000</v>
      </c>
      <c r="G143" s="276">
        <v>0</v>
      </c>
      <c r="H143" s="509"/>
      <c r="I143" s="276"/>
      <c r="J143" s="276"/>
      <c r="K143" s="276"/>
      <c r="L143" s="276"/>
      <c r="M143" s="276"/>
      <c r="N143" s="276"/>
      <c r="O143" s="276"/>
      <c r="P143" s="276"/>
      <c r="Q143" s="265"/>
      <c r="R143" s="276"/>
      <c r="S143" s="510"/>
      <c r="T143" s="266"/>
      <c r="Z143" s="264"/>
      <c r="AA143" s="264">
        <v>0</v>
      </c>
      <c r="AB143" s="265">
        <f t="shared" si="68"/>
        <v>200000</v>
      </c>
      <c r="AC143" s="276"/>
      <c r="AD143" s="276"/>
      <c r="AE143" s="265">
        <v>200000</v>
      </c>
      <c r="AF143" s="258" t="s">
        <v>126</v>
      </c>
    </row>
    <row r="144" spans="1:35" s="267" customFormat="1" ht="81.75" customHeight="1">
      <c r="A144" s="289">
        <f>A143+0.01</f>
        <v>17.110000000000003</v>
      </c>
      <c r="B144" s="260" t="s">
        <v>65</v>
      </c>
      <c r="C144" s="171" t="s">
        <v>754</v>
      </c>
      <c r="D144" s="270" t="s">
        <v>435</v>
      </c>
      <c r="E144" s="275" t="s">
        <v>104</v>
      </c>
      <c r="F144" s="276">
        <v>400000</v>
      </c>
      <c r="G144" s="276">
        <v>0</v>
      </c>
      <c r="H144" s="509"/>
      <c r="I144" s="276"/>
      <c r="J144" s="276"/>
      <c r="K144" s="276"/>
      <c r="L144" s="276"/>
      <c r="M144" s="276"/>
      <c r="N144" s="276"/>
      <c r="O144" s="276"/>
      <c r="P144" s="276"/>
      <c r="Q144" s="265"/>
      <c r="R144" s="276"/>
      <c r="S144" s="510"/>
      <c r="T144" s="266"/>
      <c r="Z144" s="264"/>
      <c r="AA144" s="264">
        <v>0</v>
      </c>
      <c r="AB144" s="265">
        <f t="shared" si="68"/>
        <v>400000</v>
      </c>
      <c r="AC144" s="276"/>
      <c r="AD144" s="276"/>
      <c r="AE144" s="276">
        <f>AB144</f>
        <v>400000</v>
      </c>
      <c r="AF144" s="258" t="s">
        <v>771</v>
      </c>
    </row>
    <row r="145" spans="1:35" s="267" customFormat="1" ht="81.75" customHeight="1">
      <c r="A145" s="289">
        <f t="shared" ref="A145:A147" si="69">A144+0.01</f>
        <v>17.120000000000005</v>
      </c>
      <c r="B145" s="260" t="s">
        <v>65</v>
      </c>
      <c r="C145" s="171" t="s">
        <v>753</v>
      </c>
      <c r="D145" s="270" t="s">
        <v>435</v>
      </c>
      <c r="E145" s="275" t="s">
        <v>104</v>
      </c>
      <c r="F145" s="276">
        <v>200000</v>
      </c>
      <c r="G145" s="276">
        <v>0</v>
      </c>
      <c r="H145" s="509"/>
      <c r="I145" s="276"/>
      <c r="J145" s="276"/>
      <c r="K145" s="276"/>
      <c r="L145" s="276"/>
      <c r="M145" s="276"/>
      <c r="N145" s="276"/>
      <c r="O145" s="276"/>
      <c r="P145" s="276"/>
      <c r="Q145" s="265"/>
      <c r="R145" s="276"/>
      <c r="S145" s="510"/>
      <c r="T145" s="266"/>
      <c r="Z145" s="264"/>
      <c r="AA145" s="264">
        <v>0</v>
      </c>
      <c r="AB145" s="265">
        <f t="shared" si="68"/>
        <v>200000</v>
      </c>
      <c r="AC145" s="276"/>
      <c r="AD145" s="276"/>
      <c r="AE145" s="276">
        <f t="shared" ref="AE145:AE146" si="70">AB145</f>
        <v>200000</v>
      </c>
      <c r="AF145" s="258" t="s">
        <v>771</v>
      </c>
    </row>
    <row r="146" spans="1:35" s="267" customFormat="1" ht="81.75" customHeight="1">
      <c r="A146" s="289">
        <f t="shared" si="69"/>
        <v>17.130000000000006</v>
      </c>
      <c r="B146" s="260" t="s">
        <v>65</v>
      </c>
      <c r="C146" s="171" t="s">
        <v>755</v>
      </c>
      <c r="D146" s="270" t="s">
        <v>435</v>
      </c>
      <c r="E146" s="275" t="s">
        <v>104</v>
      </c>
      <c r="F146" s="276">
        <v>215000</v>
      </c>
      <c r="G146" s="276">
        <v>0</v>
      </c>
      <c r="H146" s="509"/>
      <c r="I146" s="276"/>
      <c r="J146" s="276"/>
      <c r="K146" s="276"/>
      <c r="L146" s="276"/>
      <c r="M146" s="276"/>
      <c r="N146" s="276"/>
      <c r="O146" s="276"/>
      <c r="P146" s="276"/>
      <c r="Q146" s="265"/>
      <c r="R146" s="276"/>
      <c r="S146" s="510"/>
      <c r="T146" s="266"/>
      <c r="Z146" s="264"/>
      <c r="AA146" s="264">
        <v>0</v>
      </c>
      <c r="AB146" s="265">
        <f t="shared" si="68"/>
        <v>215000</v>
      </c>
      <c r="AC146" s="276"/>
      <c r="AD146" s="276"/>
      <c r="AE146" s="276">
        <f t="shared" si="70"/>
        <v>215000</v>
      </c>
      <c r="AF146" s="258" t="s">
        <v>771</v>
      </c>
    </row>
    <row r="147" spans="1:35" s="267" customFormat="1" ht="81.75" customHeight="1">
      <c r="A147" s="289">
        <f t="shared" si="69"/>
        <v>17.140000000000008</v>
      </c>
      <c r="B147" s="260" t="s">
        <v>65</v>
      </c>
      <c r="C147" s="171" t="s">
        <v>436</v>
      </c>
      <c r="D147" s="274" t="s">
        <v>435</v>
      </c>
      <c r="E147" s="275" t="s">
        <v>101</v>
      </c>
      <c r="F147" s="276">
        <v>2020775.2</v>
      </c>
      <c r="G147" s="276">
        <v>0</v>
      </c>
      <c r="H147" s="276"/>
      <c r="I147" s="276"/>
      <c r="J147" s="276"/>
      <c r="K147" s="276"/>
      <c r="L147" s="276"/>
      <c r="M147" s="276"/>
      <c r="N147" s="276"/>
      <c r="O147" s="276"/>
      <c r="P147" s="276"/>
      <c r="Q147" s="265"/>
      <c r="R147" s="272"/>
      <c r="S147" s="272"/>
      <c r="T147" s="272"/>
      <c r="U147" s="272"/>
      <c r="V147" s="272"/>
      <c r="W147" s="272"/>
      <c r="X147" s="272"/>
      <c r="Y147" s="272"/>
      <c r="Z147" s="264">
        <v>0</v>
      </c>
      <c r="AA147" s="264">
        <f t="shared" si="26"/>
        <v>0</v>
      </c>
      <c r="AB147" s="265">
        <f t="shared" si="54"/>
        <v>2020775.2</v>
      </c>
      <c r="AC147" s="276" t="e">
        <f>SUM(#REF!)</f>
        <v>#REF!</v>
      </c>
      <c r="AD147" s="276">
        <v>0</v>
      </c>
      <c r="AE147" s="276">
        <v>1835324</v>
      </c>
      <c r="AF147" s="258" t="s">
        <v>130</v>
      </c>
      <c r="AG147" s="266"/>
      <c r="AI147" s="266"/>
    </row>
    <row r="148" spans="1:35" s="288" customFormat="1" ht="60.75" customHeight="1">
      <c r="A148" s="279">
        <v>18</v>
      </c>
      <c r="B148" s="280" t="s">
        <v>65</v>
      </c>
      <c r="C148" s="170" t="s">
        <v>654</v>
      </c>
      <c r="D148" s="503" t="s">
        <v>655</v>
      </c>
      <c r="E148" s="478" t="s">
        <v>101</v>
      </c>
      <c r="F148" s="285">
        <v>350000</v>
      </c>
      <c r="G148" s="285">
        <v>91000</v>
      </c>
      <c r="H148" s="409">
        <v>0</v>
      </c>
      <c r="I148" s="410">
        <f t="shared" ref="I148:I152" si="71">F148-H148</f>
        <v>350000</v>
      </c>
      <c r="J148" s="284">
        <v>0</v>
      </c>
      <c r="K148" s="284">
        <v>0</v>
      </c>
      <c r="L148" s="284">
        <v>0</v>
      </c>
      <c r="M148" s="411">
        <f t="shared" ref="M148:M152" si="72">SUM(J148:L148)</f>
        <v>0</v>
      </c>
      <c r="N148" s="411">
        <v>0</v>
      </c>
      <c r="O148" s="284">
        <f t="shared" ref="O148:O152" si="73">M148+N148</f>
        <v>0</v>
      </c>
      <c r="P148" s="284">
        <v>0</v>
      </c>
      <c r="Q148" s="284">
        <v>0</v>
      </c>
      <c r="R148" s="285">
        <f t="shared" ref="R148:R152" si="74">F148-Q148</f>
        <v>350000</v>
      </c>
      <c r="S148" s="284">
        <v>0</v>
      </c>
      <c r="T148" s="284">
        <v>0</v>
      </c>
      <c r="U148" s="284">
        <v>0</v>
      </c>
      <c r="V148" s="411">
        <f t="shared" ref="V148:V152" si="75">SUM(S148:U148)</f>
        <v>0</v>
      </c>
      <c r="W148" s="411">
        <v>0</v>
      </c>
      <c r="X148" s="411">
        <v>0</v>
      </c>
      <c r="Y148" s="284">
        <f t="shared" ref="Y148:Y152" si="76">V148+W148</f>
        <v>0</v>
      </c>
      <c r="Z148" s="284">
        <v>0</v>
      </c>
      <c r="AA148" s="284">
        <f t="shared" ref="AA148:AA152" si="77">Q148+S148+X148+Z148</f>
        <v>0</v>
      </c>
      <c r="AB148" s="285">
        <f t="shared" ref="AB148:AB152" si="78">F148-AA148</f>
        <v>350000</v>
      </c>
      <c r="AC148" s="479">
        <v>270000</v>
      </c>
      <c r="AD148" s="479">
        <v>0</v>
      </c>
      <c r="AE148" s="479">
        <v>300000</v>
      </c>
      <c r="AF148" s="286" t="s">
        <v>24</v>
      </c>
      <c r="AG148" s="287"/>
      <c r="AI148" s="287"/>
    </row>
    <row r="149" spans="1:35" s="267" customFormat="1" ht="75.75" customHeight="1">
      <c r="A149" s="259">
        <v>18.100000000000001</v>
      </c>
      <c r="B149" s="260" t="s">
        <v>65</v>
      </c>
      <c r="C149" s="171" t="s">
        <v>719</v>
      </c>
      <c r="D149" s="504" t="s">
        <v>655</v>
      </c>
      <c r="E149" s="270" t="s">
        <v>97</v>
      </c>
      <c r="F149" s="265">
        <v>50000</v>
      </c>
      <c r="G149" s="265">
        <v>50000</v>
      </c>
      <c r="H149" s="277">
        <v>0</v>
      </c>
      <c r="I149" s="262">
        <f t="shared" si="71"/>
        <v>50000</v>
      </c>
      <c r="J149" s="264">
        <v>0</v>
      </c>
      <c r="K149" s="264">
        <v>0</v>
      </c>
      <c r="L149" s="264">
        <v>0</v>
      </c>
      <c r="M149" s="263">
        <f t="shared" si="72"/>
        <v>0</v>
      </c>
      <c r="N149" s="263">
        <v>0</v>
      </c>
      <c r="O149" s="264">
        <f t="shared" si="73"/>
        <v>0</v>
      </c>
      <c r="P149" s="264">
        <v>0</v>
      </c>
      <c r="Q149" s="264">
        <v>0</v>
      </c>
      <c r="R149" s="265">
        <f t="shared" si="74"/>
        <v>50000</v>
      </c>
      <c r="S149" s="264">
        <v>0</v>
      </c>
      <c r="T149" s="264">
        <v>0</v>
      </c>
      <c r="U149" s="264">
        <v>0</v>
      </c>
      <c r="V149" s="263">
        <f t="shared" si="75"/>
        <v>0</v>
      </c>
      <c r="W149" s="263">
        <v>0</v>
      </c>
      <c r="X149" s="263">
        <v>0</v>
      </c>
      <c r="Y149" s="264">
        <f t="shared" si="76"/>
        <v>0</v>
      </c>
      <c r="Z149" s="264">
        <v>0</v>
      </c>
      <c r="AA149" s="264">
        <f t="shared" si="77"/>
        <v>0</v>
      </c>
      <c r="AB149" s="265">
        <f t="shared" si="78"/>
        <v>50000</v>
      </c>
      <c r="AC149" s="278">
        <v>270000</v>
      </c>
      <c r="AD149" s="278">
        <v>0</v>
      </c>
      <c r="AE149" s="278">
        <v>50000</v>
      </c>
      <c r="AF149" s="258" t="s">
        <v>508</v>
      </c>
      <c r="AG149" s="266"/>
      <c r="AI149" s="266"/>
    </row>
    <row r="150" spans="1:35" s="267" customFormat="1" ht="82.5" customHeight="1">
      <c r="A150" s="259">
        <f>A149+0.1</f>
        <v>18.200000000000003</v>
      </c>
      <c r="B150" s="260" t="s">
        <v>65</v>
      </c>
      <c r="C150" s="171" t="s">
        <v>720</v>
      </c>
      <c r="D150" s="504" t="s">
        <v>655</v>
      </c>
      <c r="E150" s="270" t="s">
        <v>95</v>
      </c>
      <c r="F150" s="265">
        <v>250000</v>
      </c>
      <c r="G150" s="265">
        <v>0</v>
      </c>
      <c r="H150" s="277">
        <v>0</v>
      </c>
      <c r="I150" s="262">
        <f t="shared" si="71"/>
        <v>250000</v>
      </c>
      <c r="J150" s="264">
        <v>0</v>
      </c>
      <c r="K150" s="264">
        <v>0</v>
      </c>
      <c r="L150" s="264">
        <v>0</v>
      </c>
      <c r="M150" s="263">
        <f t="shared" si="72"/>
        <v>0</v>
      </c>
      <c r="N150" s="263">
        <v>0</v>
      </c>
      <c r="O150" s="264">
        <f t="shared" si="73"/>
        <v>0</v>
      </c>
      <c r="P150" s="264">
        <v>0</v>
      </c>
      <c r="Q150" s="264">
        <v>0</v>
      </c>
      <c r="R150" s="265">
        <f t="shared" si="74"/>
        <v>250000</v>
      </c>
      <c r="S150" s="264">
        <v>0</v>
      </c>
      <c r="T150" s="264">
        <v>0</v>
      </c>
      <c r="U150" s="264">
        <v>0</v>
      </c>
      <c r="V150" s="263">
        <f t="shared" si="75"/>
        <v>0</v>
      </c>
      <c r="W150" s="263">
        <v>0</v>
      </c>
      <c r="X150" s="263">
        <v>0</v>
      </c>
      <c r="Y150" s="264">
        <f t="shared" si="76"/>
        <v>0</v>
      </c>
      <c r="Z150" s="264">
        <v>0</v>
      </c>
      <c r="AA150" s="264">
        <f t="shared" si="77"/>
        <v>0</v>
      </c>
      <c r="AB150" s="265">
        <f t="shared" si="78"/>
        <v>250000</v>
      </c>
      <c r="AC150" s="278">
        <v>270000</v>
      </c>
      <c r="AD150" s="278">
        <v>0</v>
      </c>
      <c r="AE150" s="278">
        <v>200000</v>
      </c>
      <c r="AF150" s="258" t="s">
        <v>725</v>
      </c>
      <c r="AG150" s="266"/>
      <c r="AI150" s="266"/>
    </row>
    <row r="151" spans="1:35" s="267" customFormat="1" ht="96" customHeight="1">
      <c r="A151" s="259">
        <f t="shared" ref="A151:A152" si="79">A150+0.1</f>
        <v>18.300000000000004</v>
      </c>
      <c r="B151" s="260" t="s">
        <v>65</v>
      </c>
      <c r="C151" s="171" t="s">
        <v>516</v>
      </c>
      <c r="D151" s="504" t="s">
        <v>655</v>
      </c>
      <c r="E151" s="270" t="s">
        <v>134</v>
      </c>
      <c r="F151" s="265">
        <v>41000</v>
      </c>
      <c r="G151" s="265">
        <v>41000</v>
      </c>
      <c r="H151" s="277">
        <v>0</v>
      </c>
      <c r="I151" s="262">
        <f t="shared" si="71"/>
        <v>41000</v>
      </c>
      <c r="J151" s="264">
        <v>0</v>
      </c>
      <c r="K151" s="264">
        <v>0</v>
      </c>
      <c r="L151" s="264">
        <v>0</v>
      </c>
      <c r="M151" s="263">
        <f t="shared" si="72"/>
        <v>0</v>
      </c>
      <c r="N151" s="263">
        <v>0</v>
      </c>
      <c r="O151" s="264">
        <f t="shared" si="73"/>
        <v>0</v>
      </c>
      <c r="P151" s="264">
        <v>0</v>
      </c>
      <c r="Q151" s="264">
        <v>0</v>
      </c>
      <c r="R151" s="265">
        <f t="shared" si="74"/>
        <v>41000</v>
      </c>
      <c r="S151" s="264">
        <v>0</v>
      </c>
      <c r="T151" s="264">
        <v>0</v>
      </c>
      <c r="U151" s="264">
        <v>0</v>
      </c>
      <c r="V151" s="263">
        <f t="shared" si="75"/>
        <v>0</v>
      </c>
      <c r="W151" s="263">
        <v>0</v>
      </c>
      <c r="X151" s="263">
        <v>0</v>
      </c>
      <c r="Y151" s="264">
        <f t="shared" si="76"/>
        <v>0</v>
      </c>
      <c r="Z151" s="264">
        <v>0</v>
      </c>
      <c r="AA151" s="264">
        <f t="shared" si="77"/>
        <v>0</v>
      </c>
      <c r="AB151" s="265">
        <f t="shared" si="78"/>
        <v>41000</v>
      </c>
      <c r="AC151" s="278">
        <v>270000</v>
      </c>
      <c r="AD151" s="278">
        <v>0</v>
      </c>
      <c r="AE151" s="265">
        <v>41000</v>
      </c>
      <c r="AF151" s="258" t="s">
        <v>726</v>
      </c>
      <c r="AG151" s="266"/>
      <c r="AI151" s="266"/>
    </row>
    <row r="152" spans="1:35" s="267" customFormat="1" ht="60.75" customHeight="1">
      <c r="A152" s="259">
        <f t="shared" si="79"/>
        <v>18.400000000000006</v>
      </c>
      <c r="B152" s="260" t="s">
        <v>65</v>
      </c>
      <c r="C152" s="171" t="s">
        <v>656</v>
      </c>
      <c r="D152" s="504" t="s">
        <v>655</v>
      </c>
      <c r="E152" s="270" t="s">
        <v>101</v>
      </c>
      <c r="F152" s="265">
        <v>9000</v>
      </c>
      <c r="G152" s="265">
        <v>0</v>
      </c>
      <c r="H152" s="277">
        <v>0</v>
      </c>
      <c r="I152" s="262">
        <f t="shared" si="71"/>
        <v>9000</v>
      </c>
      <c r="J152" s="264">
        <v>0</v>
      </c>
      <c r="K152" s="264">
        <v>0</v>
      </c>
      <c r="L152" s="264">
        <v>0</v>
      </c>
      <c r="M152" s="263">
        <f t="shared" si="72"/>
        <v>0</v>
      </c>
      <c r="N152" s="263">
        <v>0</v>
      </c>
      <c r="O152" s="264">
        <f t="shared" si="73"/>
        <v>0</v>
      </c>
      <c r="P152" s="264">
        <v>0</v>
      </c>
      <c r="Q152" s="264">
        <v>0</v>
      </c>
      <c r="R152" s="265">
        <f t="shared" si="74"/>
        <v>9000</v>
      </c>
      <c r="S152" s="264">
        <v>0</v>
      </c>
      <c r="T152" s="264">
        <v>0</v>
      </c>
      <c r="U152" s="264">
        <v>0</v>
      </c>
      <c r="V152" s="263">
        <f t="shared" si="75"/>
        <v>0</v>
      </c>
      <c r="W152" s="263">
        <v>0</v>
      </c>
      <c r="X152" s="263">
        <v>0</v>
      </c>
      <c r="Y152" s="264">
        <f t="shared" si="76"/>
        <v>0</v>
      </c>
      <c r="Z152" s="264">
        <v>0</v>
      </c>
      <c r="AA152" s="264">
        <f t="shared" si="77"/>
        <v>0</v>
      </c>
      <c r="AB152" s="265">
        <f t="shared" si="78"/>
        <v>9000</v>
      </c>
      <c r="AC152" s="278">
        <v>270000</v>
      </c>
      <c r="AD152" s="278">
        <v>0</v>
      </c>
      <c r="AE152" s="278">
        <v>9000</v>
      </c>
      <c r="AF152" s="258" t="s">
        <v>130</v>
      </c>
      <c r="AG152" s="266"/>
      <c r="AI152" s="266"/>
    </row>
    <row r="153" spans="1:35" s="267" customFormat="1" ht="57" customHeight="1">
      <c r="A153" s="259">
        <v>19</v>
      </c>
      <c r="B153" s="260" t="s">
        <v>229</v>
      </c>
      <c r="C153" s="171" t="s">
        <v>424</v>
      </c>
      <c r="D153" s="274" t="s">
        <v>305</v>
      </c>
      <c r="E153" s="270" t="s">
        <v>110</v>
      </c>
      <c r="F153" s="265">
        <v>775310.19</v>
      </c>
      <c r="G153" s="265">
        <v>705310.19</v>
      </c>
      <c r="H153" s="277">
        <v>0</v>
      </c>
      <c r="I153" s="262">
        <f>G153-H153</f>
        <v>705310.19</v>
      </c>
      <c r="J153" s="264">
        <v>0</v>
      </c>
      <c r="K153" s="264">
        <v>0</v>
      </c>
      <c r="L153" s="264">
        <v>0</v>
      </c>
      <c r="M153" s="263">
        <f>SUM(J153:L153)</f>
        <v>0</v>
      </c>
      <c r="N153" s="263">
        <v>0</v>
      </c>
      <c r="O153" s="264">
        <f>M153+N153</f>
        <v>0</v>
      </c>
      <c r="P153" s="264">
        <v>0</v>
      </c>
      <c r="Q153" s="264">
        <f>H153+P153</f>
        <v>0</v>
      </c>
      <c r="R153" s="265">
        <f>F153-Q153</f>
        <v>775310.19</v>
      </c>
      <c r="S153" s="264">
        <v>0</v>
      </c>
      <c r="T153" s="264">
        <v>0</v>
      </c>
      <c r="U153" s="264">
        <v>0</v>
      </c>
      <c r="V153" s="263">
        <f t="shared" ref="V153:V154" si="80">SUM(S153:U153)</f>
        <v>0</v>
      </c>
      <c r="W153" s="263">
        <v>0</v>
      </c>
      <c r="X153" s="263">
        <v>0</v>
      </c>
      <c r="Y153" s="264">
        <f>V153+W153</f>
        <v>0</v>
      </c>
      <c r="Z153" s="264">
        <v>0</v>
      </c>
      <c r="AA153" s="264">
        <f t="shared" ref="AA153:AA156" si="81">Q153+S153+X153+Z153</f>
        <v>0</v>
      </c>
      <c r="AB153" s="265">
        <f>F153-AA153</f>
        <v>775310.19</v>
      </c>
      <c r="AC153" s="278">
        <v>0</v>
      </c>
      <c r="AD153" s="278">
        <v>500000</v>
      </c>
      <c r="AE153" s="278">
        <v>200000</v>
      </c>
      <c r="AF153" s="258" t="s">
        <v>309</v>
      </c>
      <c r="AG153" s="266"/>
      <c r="AI153" s="266"/>
    </row>
    <row r="154" spans="1:35" s="267" customFormat="1" ht="83.25" customHeight="1">
      <c r="A154" s="259">
        <v>20</v>
      </c>
      <c r="B154" s="260" t="s">
        <v>400</v>
      </c>
      <c r="C154" s="171" t="s">
        <v>401</v>
      </c>
      <c r="D154" s="270" t="s">
        <v>402</v>
      </c>
      <c r="E154" s="270" t="s">
        <v>110</v>
      </c>
      <c r="F154" s="265">
        <v>689735.93</v>
      </c>
      <c r="G154" s="265">
        <v>689735.93</v>
      </c>
      <c r="H154" s="277">
        <v>0</v>
      </c>
      <c r="I154" s="262">
        <f>G154-H154</f>
        <v>689735.93</v>
      </c>
      <c r="J154" s="264">
        <v>0</v>
      </c>
      <c r="K154" s="264">
        <v>0</v>
      </c>
      <c r="L154" s="264">
        <v>0</v>
      </c>
      <c r="M154" s="263">
        <f>SUM(J154:L154)</f>
        <v>0</v>
      </c>
      <c r="N154" s="263">
        <v>0</v>
      </c>
      <c r="O154" s="264">
        <f>M154+N154</f>
        <v>0</v>
      </c>
      <c r="P154" s="264">
        <v>0</v>
      </c>
      <c r="Q154" s="264">
        <f>H154+P154</f>
        <v>0</v>
      </c>
      <c r="R154" s="265">
        <f>F154-Q154</f>
        <v>689735.93</v>
      </c>
      <c r="S154" s="264">
        <v>0</v>
      </c>
      <c r="T154" s="264">
        <v>0</v>
      </c>
      <c r="U154" s="264">
        <v>0</v>
      </c>
      <c r="V154" s="263">
        <f t="shared" si="80"/>
        <v>0</v>
      </c>
      <c r="W154" s="263">
        <v>0</v>
      </c>
      <c r="X154" s="263">
        <v>0</v>
      </c>
      <c r="Y154" s="264">
        <f>V154+W154</f>
        <v>0</v>
      </c>
      <c r="Z154" s="264">
        <v>160583.63</v>
      </c>
      <c r="AA154" s="264">
        <f t="shared" si="81"/>
        <v>160583.63</v>
      </c>
      <c r="AB154" s="265">
        <f>F154-AA154</f>
        <v>529152.30000000005</v>
      </c>
      <c r="AC154" s="278">
        <v>0</v>
      </c>
      <c r="AD154" s="278">
        <v>200000</v>
      </c>
      <c r="AE154" s="265">
        <v>1000</v>
      </c>
      <c r="AF154" s="258" t="s">
        <v>779</v>
      </c>
      <c r="AG154" s="266"/>
      <c r="AI154" s="266">
        <v>160583.63</v>
      </c>
    </row>
    <row r="155" spans="1:35" s="267" customFormat="1" ht="66.75" customHeight="1">
      <c r="A155" s="259">
        <v>21</v>
      </c>
      <c r="B155" s="260" t="s">
        <v>400</v>
      </c>
      <c r="C155" s="171" t="s">
        <v>404</v>
      </c>
      <c r="D155" s="274" t="s">
        <v>405</v>
      </c>
      <c r="E155" s="270" t="s">
        <v>142</v>
      </c>
      <c r="F155" s="265">
        <v>183316.45</v>
      </c>
      <c r="G155" s="265">
        <v>183316.45</v>
      </c>
      <c r="H155" s="277">
        <v>0</v>
      </c>
      <c r="I155" s="262">
        <f>G155-H155</f>
        <v>183316.45</v>
      </c>
      <c r="J155" s="264">
        <v>0</v>
      </c>
      <c r="K155" s="264">
        <v>0</v>
      </c>
      <c r="L155" s="264">
        <v>0</v>
      </c>
      <c r="M155" s="263">
        <f>SUM(J155:L155)</f>
        <v>0</v>
      </c>
      <c r="N155" s="263">
        <v>0</v>
      </c>
      <c r="O155" s="264">
        <f>M155+N155</f>
        <v>0</v>
      </c>
      <c r="P155" s="264">
        <v>0</v>
      </c>
      <c r="Q155" s="264">
        <f>H155+P155</f>
        <v>0</v>
      </c>
      <c r="R155" s="265">
        <f>F155-Q155</f>
        <v>183316.45</v>
      </c>
      <c r="S155" s="264">
        <v>0</v>
      </c>
      <c r="T155" s="264">
        <v>0</v>
      </c>
      <c r="U155" s="264">
        <v>0</v>
      </c>
      <c r="V155" s="263">
        <f>SUM(S155:U155)</f>
        <v>0</v>
      </c>
      <c r="W155" s="263">
        <v>0</v>
      </c>
      <c r="X155" s="263">
        <v>0</v>
      </c>
      <c r="Y155" s="264">
        <f>V155+W155</f>
        <v>0</v>
      </c>
      <c r="Z155" s="264">
        <v>7227.45</v>
      </c>
      <c r="AA155" s="264">
        <f t="shared" si="81"/>
        <v>7227.45</v>
      </c>
      <c r="AB155" s="265">
        <f>F155-AA155</f>
        <v>176089</v>
      </c>
      <c r="AC155" s="278">
        <v>0</v>
      </c>
      <c r="AD155" s="278">
        <v>20000</v>
      </c>
      <c r="AE155" s="265">
        <v>1000</v>
      </c>
      <c r="AF155" s="258" t="s">
        <v>403</v>
      </c>
      <c r="AG155" s="266"/>
      <c r="AI155" s="266">
        <v>7227.45</v>
      </c>
    </row>
    <row r="156" spans="1:35" s="267" customFormat="1" ht="59.25" customHeight="1">
      <c r="A156" s="259">
        <v>22</v>
      </c>
      <c r="B156" s="260" t="s">
        <v>400</v>
      </c>
      <c r="C156" s="171" t="s">
        <v>425</v>
      </c>
      <c r="D156" s="270" t="s">
        <v>426</v>
      </c>
      <c r="E156" s="270" t="s">
        <v>97</v>
      </c>
      <c r="F156" s="265">
        <v>160000</v>
      </c>
      <c r="G156" s="265">
        <v>160000</v>
      </c>
      <c r="H156" s="277">
        <v>0</v>
      </c>
      <c r="I156" s="262">
        <f>G156-H156</f>
        <v>160000</v>
      </c>
      <c r="J156" s="264">
        <v>0</v>
      </c>
      <c r="K156" s="264">
        <v>0</v>
      </c>
      <c r="L156" s="264">
        <v>0</v>
      </c>
      <c r="M156" s="263">
        <f t="shared" ref="M156" si="82">SUM(J156:L156)</f>
        <v>0</v>
      </c>
      <c r="N156" s="263">
        <v>0</v>
      </c>
      <c r="O156" s="264">
        <f>M156+N156</f>
        <v>0</v>
      </c>
      <c r="P156" s="264">
        <v>0</v>
      </c>
      <c r="Q156" s="264">
        <f>H156+P156</f>
        <v>0</v>
      </c>
      <c r="R156" s="265">
        <f>F156-Q156</f>
        <v>160000</v>
      </c>
      <c r="S156" s="264">
        <v>0</v>
      </c>
      <c r="T156" s="264">
        <v>0</v>
      </c>
      <c r="U156" s="264">
        <v>0</v>
      </c>
      <c r="V156" s="263">
        <f t="shared" ref="V156" si="83">SUM(S156:U156)</f>
        <v>0</v>
      </c>
      <c r="W156" s="263">
        <v>0</v>
      </c>
      <c r="X156" s="263">
        <v>0</v>
      </c>
      <c r="Y156" s="264">
        <f>V156+W156</f>
        <v>0</v>
      </c>
      <c r="Z156" s="264">
        <v>89.91</v>
      </c>
      <c r="AA156" s="264">
        <f t="shared" si="81"/>
        <v>89.91</v>
      </c>
      <c r="AB156" s="265">
        <f>F156-AA156</f>
        <v>159910.09</v>
      </c>
      <c r="AC156" s="278">
        <v>0</v>
      </c>
      <c r="AD156" s="278">
        <v>0</v>
      </c>
      <c r="AE156" s="265">
        <v>1000</v>
      </c>
      <c r="AF156" s="258" t="s">
        <v>427</v>
      </c>
      <c r="AG156" s="266"/>
      <c r="AI156" s="266">
        <v>89.91</v>
      </c>
    </row>
    <row r="157" spans="1:35" s="267" customFormat="1" ht="79.5" customHeight="1">
      <c r="A157" s="259">
        <v>23</v>
      </c>
      <c r="B157" s="260" t="s">
        <v>57</v>
      </c>
      <c r="C157" s="171" t="s">
        <v>633</v>
      </c>
      <c r="D157" s="274" t="s">
        <v>634</v>
      </c>
      <c r="E157" s="270" t="s">
        <v>573</v>
      </c>
      <c r="F157" s="265">
        <v>190000</v>
      </c>
      <c r="G157" s="265">
        <v>190000</v>
      </c>
      <c r="H157" s="277">
        <v>0</v>
      </c>
      <c r="I157" s="262">
        <f t="shared" ref="I157" si="84">F157-H157</f>
        <v>190000</v>
      </c>
      <c r="J157" s="264">
        <v>0</v>
      </c>
      <c r="K157" s="264">
        <v>0</v>
      </c>
      <c r="L157" s="264">
        <v>0</v>
      </c>
      <c r="M157" s="263">
        <f t="shared" ref="M157" si="85">SUM(J157:L157)</f>
        <v>0</v>
      </c>
      <c r="N157" s="263">
        <v>0</v>
      </c>
      <c r="O157" s="264">
        <f t="shared" ref="O157" si="86">M157+N157</f>
        <v>0</v>
      </c>
      <c r="P157" s="264">
        <v>0</v>
      </c>
      <c r="Q157" s="264">
        <v>0</v>
      </c>
      <c r="R157" s="265">
        <f t="shared" ref="R157" si="87">F157-Q157</f>
        <v>190000</v>
      </c>
      <c r="S157" s="264">
        <v>0</v>
      </c>
      <c r="T157" s="264">
        <v>0</v>
      </c>
      <c r="U157" s="264">
        <v>0</v>
      </c>
      <c r="V157" s="263">
        <f t="shared" ref="V157" si="88">SUM(S157:U157)</f>
        <v>0</v>
      </c>
      <c r="W157" s="263">
        <v>0</v>
      </c>
      <c r="X157" s="263">
        <v>0</v>
      </c>
      <c r="Y157" s="264">
        <f t="shared" ref="Y157" si="89">V157+W157</f>
        <v>0</v>
      </c>
      <c r="Z157" s="264">
        <v>0</v>
      </c>
      <c r="AA157" s="264">
        <f t="shared" ref="AA157" si="90">Q157+S157+X157+Z157</f>
        <v>0</v>
      </c>
      <c r="AB157" s="265">
        <f t="shared" ref="AB157" si="91">F157-AA157</f>
        <v>190000</v>
      </c>
      <c r="AC157" s="278">
        <v>270000</v>
      </c>
      <c r="AD157" s="278">
        <v>0</v>
      </c>
      <c r="AE157" s="278">
        <v>50000</v>
      </c>
      <c r="AF157" s="258" t="s">
        <v>144</v>
      </c>
      <c r="AG157" s="266"/>
      <c r="AI157" s="266"/>
    </row>
    <row r="158" spans="1:35" s="267" customFormat="1" ht="79.5" customHeight="1">
      <c r="A158" s="259">
        <v>24</v>
      </c>
      <c r="B158" s="260" t="s">
        <v>61</v>
      </c>
      <c r="C158" s="171" t="s">
        <v>727</v>
      </c>
      <c r="D158" s="274" t="s">
        <v>646</v>
      </c>
      <c r="E158" s="270" t="s">
        <v>109</v>
      </c>
      <c r="F158" s="265">
        <v>300000</v>
      </c>
      <c r="G158" s="265">
        <v>0</v>
      </c>
      <c r="H158" s="277">
        <v>0</v>
      </c>
      <c r="I158" s="262">
        <f t="shared" ref="I158:I163" si="92">F158-H158</f>
        <v>300000</v>
      </c>
      <c r="J158" s="264">
        <v>0</v>
      </c>
      <c r="K158" s="264">
        <v>0</v>
      </c>
      <c r="L158" s="264">
        <v>0</v>
      </c>
      <c r="M158" s="263">
        <f t="shared" ref="M158:M159" si="93">SUM(J158:L158)</f>
        <v>0</v>
      </c>
      <c r="N158" s="263">
        <v>0</v>
      </c>
      <c r="O158" s="264">
        <f t="shared" ref="O158:O163" si="94">M158+N158</f>
        <v>0</v>
      </c>
      <c r="P158" s="264">
        <v>0</v>
      </c>
      <c r="Q158" s="264">
        <v>0</v>
      </c>
      <c r="R158" s="265">
        <f t="shared" ref="R158:R163" si="95">F158-Q158</f>
        <v>300000</v>
      </c>
      <c r="S158" s="264">
        <v>0</v>
      </c>
      <c r="T158" s="264">
        <v>0</v>
      </c>
      <c r="U158" s="264">
        <v>0</v>
      </c>
      <c r="V158" s="263">
        <f t="shared" ref="V158:V163" si="96">SUM(S158:U158)</f>
        <v>0</v>
      </c>
      <c r="W158" s="263">
        <v>0</v>
      </c>
      <c r="X158" s="263">
        <v>0</v>
      </c>
      <c r="Y158" s="264">
        <f t="shared" ref="Y158:Y163" si="97">V158+W158</f>
        <v>0</v>
      </c>
      <c r="Z158" s="264">
        <v>0</v>
      </c>
      <c r="AA158" s="264">
        <f t="shared" ref="AA158:AA163" si="98">Q158+S158+X158+Z158</f>
        <v>0</v>
      </c>
      <c r="AB158" s="265">
        <f t="shared" ref="AB158:AB163" si="99">F158-AA158</f>
        <v>300000</v>
      </c>
      <c r="AC158" s="278">
        <v>270000</v>
      </c>
      <c r="AD158" s="278">
        <v>0</v>
      </c>
      <c r="AE158" s="278">
        <v>1000</v>
      </c>
      <c r="AF158" s="258" t="s">
        <v>635</v>
      </c>
      <c r="AG158" s="266"/>
      <c r="AI158" s="266"/>
    </row>
    <row r="159" spans="1:35" s="267" customFormat="1" ht="54" customHeight="1">
      <c r="A159" s="259">
        <v>25</v>
      </c>
      <c r="B159" s="260" t="s">
        <v>61</v>
      </c>
      <c r="C159" s="171" t="s">
        <v>636</v>
      </c>
      <c r="D159" s="506" t="s">
        <v>637</v>
      </c>
      <c r="E159" s="270" t="s">
        <v>134</v>
      </c>
      <c r="F159" s="265">
        <v>4000000</v>
      </c>
      <c r="G159" s="265">
        <v>0</v>
      </c>
      <c r="H159" s="277">
        <v>0</v>
      </c>
      <c r="I159" s="262">
        <f t="shared" si="92"/>
        <v>4000000</v>
      </c>
      <c r="J159" s="264">
        <v>0</v>
      </c>
      <c r="K159" s="264">
        <v>0</v>
      </c>
      <c r="L159" s="264">
        <v>0</v>
      </c>
      <c r="M159" s="263">
        <f t="shared" si="93"/>
        <v>0</v>
      </c>
      <c r="N159" s="263">
        <v>0</v>
      </c>
      <c r="O159" s="264">
        <f t="shared" si="94"/>
        <v>0</v>
      </c>
      <c r="P159" s="264">
        <v>0</v>
      </c>
      <c r="Q159" s="264">
        <v>0</v>
      </c>
      <c r="R159" s="265">
        <f t="shared" si="95"/>
        <v>4000000</v>
      </c>
      <c r="S159" s="264">
        <v>0</v>
      </c>
      <c r="T159" s="264">
        <v>0</v>
      </c>
      <c r="U159" s="264">
        <v>0</v>
      </c>
      <c r="V159" s="263">
        <f t="shared" si="96"/>
        <v>0</v>
      </c>
      <c r="W159" s="263">
        <v>0</v>
      </c>
      <c r="X159" s="263">
        <v>0</v>
      </c>
      <c r="Y159" s="264">
        <f t="shared" si="97"/>
        <v>0</v>
      </c>
      <c r="Z159" s="264">
        <v>0</v>
      </c>
      <c r="AA159" s="264">
        <f t="shared" si="98"/>
        <v>0</v>
      </c>
      <c r="AB159" s="265">
        <f t="shared" si="99"/>
        <v>4000000</v>
      </c>
      <c r="AC159" s="278">
        <v>270000</v>
      </c>
      <c r="AD159" s="278">
        <v>0</v>
      </c>
      <c r="AE159" s="278">
        <v>100000</v>
      </c>
      <c r="AF159" s="258" t="s">
        <v>270</v>
      </c>
      <c r="AG159" s="266"/>
      <c r="AI159" s="266"/>
    </row>
    <row r="160" spans="1:35" s="288" customFormat="1" ht="60.75" customHeight="1">
      <c r="A160" s="279">
        <v>26</v>
      </c>
      <c r="B160" s="280" t="s">
        <v>148</v>
      </c>
      <c r="C160" s="170" t="s">
        <v>638</v>
      </c>
      <c r="D160" s="503" t="s">
        <v>639</v>
      </c>
      <c r="E160" s="478" t="s">
        <v>101</v>
      </c>
      <c r="F160" s="285">
        <v>900000</v>
      </c>
      <c r="G160" s="285">
        <v>0</v>
      </c>
      <c r="H160" s="409">
        <v>0</v>
      </c>
      <c r="I160" s="410">
        <f t="shared" si="92"/>
        <v>900000</v>
      </c>
      <c r="J160" s="284">
        <v>0</v>
      </c>
      <c r="K160" s="284">
        <v>0</v>
      </c>
      <c r="L160" s="284">
        <v>0</v>
      </c>
      <c r="M160" s="411">
        <f t="shared" ref="M160:M163" si="100">SUM(J160:L160)</f>
        <v>0</v>
      </c>
      <c r="N160" s="411">
        <v>0</v>
      </c>
      <c r="O160" s="284">
        <f t="shared" si="94"/>
        <v>0</v>
      </c>
      <c r="P160" s="284">
        <v>0</v>
      </c>
      <c r="Q160" s="284">
        <v>0</v>
      </c>
      <c r="R160" s="285">
        <f t="shared" si="95"/>
        <v>900000</v>
      </c>
      <c r="S160" s="284">
        <v>0</v>
      </c>
      <c r="T160" s="284">
        <v>0</v>
      </c>
      <c r="U160" s="284">
        <v>0</v>
      </c>
      <c r="V160" s="411">
        <f t="shared" si="96"/>
        <v>0</v>
      </c>
      <c r="W160" s="411">
        <v>0</v>
      </c>
      <c r="X160" s="411">
        <v>0</v>
      </c>
      <c r="Y160" s="284">
        <f t="shared" si="97"/>
        <v>0</v>
      </c>
      <c r="Z160" s="284">
        <v>0</v>
      </c>
      <c r="AA160" s="284">
        <f t="shared" si="98"/>
        <v>0</v>
      </c>
      <c r="AB160" s="285">
        <f t="shared" si="99"/>
        <v>900000</v>
      </c>
      <c r="AC160" s="479">
        <v>270000</v>
      </c>
      <c r="AD160" s="479">
        <v>0</v>
      </c>
      <c r="AE160" s="479">
        <v>250000</v>
      </c>
      <c r="AF160" s="286" t="s">
        <v>24</v>
      </c>
      <c r="AG160" s="287"/>
      <c r="AI160" s="287"/>
    </row>
    <row r="161" spans="1:35" s="267" customFormat="1" ht="75.75" customHeight="1">
      <c r="A161" s="259">
        <v>26.1</v>
      </c>
      <c r="B161" s="260" t="s">
        <v>148</v>
      </c>
      <c r="C161" s="171" t="s">
        <v>729</v>
      </c>
      <c r="D161" s="504" t="s">
        <v>639</v>
      </c>
      <c r="E161" s="270" t="s">
        <v>99</v>
      </c>
      <c r="F161" s="265">
        <v>5800</v>
      </c>
      <c r="G161" s="265">
        <v>0</v>
      </c>
      <c r="H161" s="277">
        <v>0</v>
      </c>
      <c r="I161" s="262">
        <f t="shared" si="92"/>
        <v>5800</v>
      </c>
      <c r="J161" s="264">
        <v>0</v>
      </c>
      <c r="K161" s="264">
        <v>0</v>
      </c>
      <c r="L161" s="264">
        <v>0</v>
      </c>
      <c r="M161" s="263">
        <f t="shared" si="100"/>
        <v>0</v>
      </c>
      <c r="N161" s="263">
        <v>0</v>
      </c>
      <c r="O161" s="264">
        <f t="shared" si="94"/>
        <v>0</v>
      </c>
      <c r="P161" s="264">
        <v>0</v>
      </c>
      <c r="Q161" s="264">
        <v>0</v>
      </c>
      <c r="R161" s="265">
        <f t="shared" si="95"/>
        <v>5800</v>
      </c>
      <c r="S161" s="264">
        <v>0</v>
      </c>
      <c r="T161" s="264">
        <v>0</v>
      </c>
      <c r="U161" s="264">
        <v>0</v>
      </c>
      <c r="V161" s="263">
        <f t="shared" si="96"/>
        <v>0</v>
      </c>
      <c r="W161" s="263">
        <v>0</v>
      </c>
      <c r="X161" s="263">
        <v>0</v>
      </c>
      <c r="Y161" s="264">
        <f t="shared" si="97"/>
        <v>0</v>
      </c>
      <c r="Z161" s="264">
        <v>0</v>
      </c>
      <c r="AA161" s="264">
        <f t="shared" si="98"/>
        <v>0</v>
      </c>
      <c r="AB161" s="265">
        <f t="shared" si="99"/>
        <v>5800</v>
      </c>
      <c r="AC161" s="278">
        <v>270000</v>
      </c>
      <c r="AD161" s="278">
        <v>0</v>
      </c>
      <c r="AE161" s="278">
        <v>5800</v>
      </c>
      <c r="AF161" s="258" t="s">
        <v>684</v>
      </c>
      <c r="AG161" s="266"/>
      <c r="AI161" s="266"/>
    </row>
    <row r="162" spans="1:35" s="267" customFormat="1" ht="82.5" customHeight="1">
      <c r="A162" s="259">
        <v>26.2</v>
      </c>
      <c r="B162" s="260" t="s">
        <v>148</v>
      </c>
      <c r="C162" s="171" t="s">
        <v>728</v>
      </c>
      <c r="D162" s="504" t="s">
        <v>639</v>
      </c>
      <c r="E162" s="270" t="s">
        <v>99</v>
      </c>
      <c r="F162" s="265">
        <v>14700</v>
      </c>
      <c r="G162" s="265">
        <v>0</v>
      </c>
      <c r="H162" s="277">
        <v>0</v>
      </c>
      <c r="I162" s="262">
        <f t="shared" si="92"/>
        <v>14700</v>
      </c>
      <c r="J162" s="264">
        <v>0</v>
      </c>
      <c r="K162" s="264">
        <v>0</v>
      </c>
      <c r="L162" s="264">
        <v>0</v>
      </c>
      <c r="M162" s="263">
        <f t="shared" si="100"/>
        <v>0</v>
      </c>
      <c r="N162" s="263">
        <v>0</v>
      </c>
      <c r="O162" s="264">
        <f t="shared" si="94"/>
        <v>0</v>
      </c>
      <c r="P162" s="264">
        <v>0</v>
      </c>
      <c r="Q162" s="264">
        <v>0</v>
      </c>
      <c r="R162" s="265">
        <f t="shared" si="95"/>
        <v>14700</v>
      </c>
      <c r="S162" s="264">
        <v>0</v>
      </c>
      <c r="T162" s="264">
        <v>0</v>
      </c>
      <c r="U162" s="264">
        <v>0</v>
      </c>
      <c r="V162" s="263">
        <f t="shared" si="96"/>
        <v>0</v>
      </c>
      <c r="W162" s="263">
        <v>0</v>
      </c>
      <c r="X162" s="263">
        <v>0</v>
      </c>
      <c r="Y162" s="264">
        <f t="shared" si="97"/>
        <v>0</v>
      </c>
      <c r="Z162" s="264">
        <v>0</v>
      </c>
      <c r="AA162" s="264">
        <f t="shared" si="98"/>
        <v>0</v>
      </c>
      <c r="AB162" s="265">
        <f t="shared" si="99"/>
        <v>14700</v>
      </c>
      <c r="AC162" s="278">
        <v>270000</v>
      </c>
      <c r="AD162" s="278">
        <v>0</v>
      </c>
      <c r="AE162" s="278">
        <v>14700</v>
      </c>
      <c r="AF162" s="258" t="s">
        <v>684</v>
      </c>
      <c r="AG162" s="266"/>
      <c r="AI162" s="266"/>
    </row>
    <row r="163" spans="1:35" s="267" customFormat="1" ht="96" customHeight="1">
      <c r="A163" s="259">
        <v>26.3</v>
      </c>
      <c r="B163" s="260" t="s">
        <v>148</v>
      </c>
      <c r="C163" s="171" t="s">
        <v>730</v>
      </c>
      <c r="D163" s="504" t="s">
        <v>639</v>
      </c>
      <c r="E163" s="270" t="s">
        <v>99</v>
      </c>
      <c r="F163" s="265">
        <v>190000</v>
      </c>
      <c r="G163" s="265">
        <v>0</v>
      </c>
      <c r="H163" s="277">
        <v>0</v>
      </c>
      <c r="I163" s="262">
        <f t="shared" si="92"/>
        <v>190000</v>
      </c>
      <c r="J163" s="264">
        <v>0</v>
      </c>
      <c r="K163" s="264">
        <v>0</v>
      </c>
      <c r="L163" s="264">
        <v>0</v>
      </c>
      <c r="M163" s="263">
        <f t="shared" si="100"/>
        <v>0</v>
      </c>
      <c r="N163" s="263">
        <v>0</v>
      </c>
      <c r="O163" s="264">
        <f t="shared" si="94"/>
        <v>0</v>
      </c>
      <c r="P163" s="264">
        <v>0</v>
      </c>
      <c r="Q163" s="264">
        <v>0</v>
      </c>
      <c r="R163" s="265">
        <f t="shared" si="95"/>
        <v>190000</v>
      </c>
      <c r="S163" s="264">
        <v>0</v>
      </c>
      <c r="T163" s="264">
        <v>0</v>
      </c>
      <c r="U163" s="264">
        <v>0</v>
      </c>
      <c r="V163" s="263">
        <f t="shared" si="96"/>
        <v>0</v>
      </c>
      <c r="W163" s="263">
        <v>0</v>
      </c>
      <c r="X163" s="263">
        <v>0</v>
      </c>
      <c r="Y163" s="264">
        <f t="shared" si="97"/>
        <v>0</v>
      </c>
      <c r="Z163" s="264">
        <v>0</v>
      </c>
      <c r="AA163" s="264">
        <f t="shared" si="98"/>
        <v>0</v>
      </c>
      <c r="AB163" s="265">
        <f t="shared" si="99"/>
        <v>190000</v>
      </c>
      <c r="AC163" s="278">
        <v>270000</v>
      </c>
      <c r="AD163" s="278">
        <v>0</v>
      </c>
      <c r="AE163" s="265">
        <v>190000</v>
      </c>
      <c r="AF163" s="258" t="s">
        <v>684</v>
      </c>
      <c r="AG163" s="266"/>
      <c r="AI163" s="266"/>
    </row>
    <row r="164" spans="1:35" s="267" customFormat="1" ht="96" customHeight="1">
      <c r="A164" s="259">
        <v>26.4</v>
      </c>
      <c r="B164" s="260" t="s">
        <v>148</v>
      </c>
      <c r="C164" s="171" t="s">
        <v>731</v>
      </c>
      <c r="D164" s="504" t="s">
        <v>639</v>
      </c>
      <c r="E164" s="270" t="s">
        <v>101</v>
      </c>
      <c r="F164" s="265">
        <v>689500</v>
      </c>
      <c r="G164" s="265">
        <v>0</v>
      </c>
      <c r="H164" s="277">
        <v>0</v>
      </c>
      <c r="I164" s="262">
        <f t="shared" ref="I164:I167" si="101">F164-H164</f>
        <v>689500</v>
      </c>
      <c r="J164" s="264">
        <v>0</v>
      </c>
      <c r="K164" s="264">
        <v>0</v>
      </c>
      <c r="L164" s="264">
        <v>0</v>
      </c>
      <c r="M164" s="263">
        <f t="shared" ref="M164" si="102">SUM(J164:L164)</f>
        <v>0</v>
      </c>
      <c r="N164" s="263">
        <v>0</v>
      </c>
      <c r="O164" s="264">
        <f t="shared" ref="O164:O167" si="103">M164+N164</f>
        <v>0</v>
      </c>
      <c r="P164" s="264">
        <v>0</v>
      </c>
      <c r="Q164" s="264">
        <v>0</v>
      </c>
      <c r="R164" s="265">
        <f t="shared" ref="R164:R167" si="104">F164-Q164</f>
        <v>689500</v>
      </c>
      <c r="S164" s="264">
        <v>0</v>
      </c>
      <c r="T164" s="264">
        <v>0</v>
      </c>
      <c r="U164" s="264">
        <v>0</v>
      </c>
      <c r="V164" s="263">
        <f t="shared" ref="V164:V167" si="105">SUM(S164:U164)</f>
        <v>0</v>
      </c>
      <c r="W164" s="263">
        <v>0</v>
      </c>
      <c r="X164" s="263">
        <v>0</v>
      </c>
      <c r="Y164" s="264">
        <f t="shared" ref="Y164:Y167" si="106">V164+W164</f>
        <v>0</v>
      </c>
      <c r="Z164" s="264">
        <v>0</v>
      </c>
      <c r="AA164" s="264">
        <f t="shared" ref="AA164:AA167" si="107">Q164+S164+X164+Z164</f>
        <v>0</v>
      </c>
      <c r="AB164" s="265">
        <f t="shared" ref="AB164:AB167" si="108">F164-AA164</f>
        <v>689500</v>
      </c>
      <c r="AC164" s="278">
        <v>270000</v>
      </c>
      <c r="AD164" s="278">
        <v>0</v>
      </c>
      <c r="AE164" s="265">
        <v>39500</v>
      </c>
      <c r="AF164" s="258" t="s">
        <v>130</v>
      </c>
      <c r="AG164" s="266"/>
      <c r="AI164" s="266"/>
    </row>
    <row r="165" spans="1:35" s="267" customFormat="1" ht="50.25" customHeight="1">
      <c r="A165" s="259">
        <v>27</v>
      </c>
      <c r="B165" s="260" t="s">
        <v>229</v>
      </c>
      <c r="C165" s="171" t="s">
        <v>640</v>
      </c>
      <c r="D165" s="506" t="s">
        <v>641</v>
      </c>
      <c r="E165" s="270" t="s">
        <v>96</v>
      </c>
      <c r="F165" s="265">
        <v>3890800</v>
      </c>
      <c r="G165" s="265">
        <v>0</v>
      </c>
      <c r="H165" s="277">
        <v>0</v>
      </c>
      <c r="I165" s="262">
        <f t="shared" si="101"/>
        <v>3890800</v>
      </c>
      <c r="J165" s="264">
        <v>0</v>
      </c>
      <c r="K165" s="264">
        <v>0</v>
      </c>
      <c r="L165" s="264">
        <v>0</v>
      </c>
      <c r="M165" s="263">
        <f t="shared" ref="M165:M166" si="109">SUM(J165:L165)</f>
        <v>0</v>
      </c>
      <c r="N165" s="263">
        <v>0</v>
      </c>
      <c r="O165" s="264">
        <f t="shared" si="103"/>
        <v>0</v>
      </c>
      <c r="P165" s="264">
        <v>0</v>
      </c>
      <c r="Q165" s="264">
        <v>0</v>
      </c>
      <c r="R165" s="265">
        <f t="shared" si="104"/>
        <v>3890800</v>
      </c>
      <c r="S165" s="264">
        <v>0</v>
      </c>
      <c r="T165" s="264">
        <v>0</v>
      </c>
      <c r="U165" s="264">
        <v>0</v>
      </c>
      <c r="V165" s="263">
        <f t="shared" si="105"/>
        <v>0</v>
      </c>
      <c r="W165" s="263">
        <v>0</v>
      </c>
      <c r="X165" s="263">
        <v>0</v>
      </c>
      <c r="Y165" s="264">
        <f t="shared" si="106"/>
        <v>0</v>
      </c>
      <c r="Z165" s="264">
        <v>0</v>
      </c>
      <c r="AA165" s="264">
        <f t="shared" si="107"/>
        <v>0</v>
      </c>
      <c r="AB165" s="265">
        <f t="shared" si="108"/>
        <v>3890800</v>
      </c>
      <c r="AC165" s="278">
        <v>270000</v>
      </c>
      <c r="AD165" s="278">
        <v>0</v>
      </c>
      <c r="AE165" s="278">
        <v>20000</v>
      </c>
      <c r="AF165" s="258"/>
      <c r="AG165" s="266"/>
      <c r="AI165" s="266"/>
    </row>
    <row r="166" spans="1:35" s="267" customFormat="1" ht="52.5" customHeight="1">
      <c r="A166" s="259">
        <f>A165+1</f>
        <v>28</v>
      </c>
      <c r="B166" s="260" t="s">
        <v>229</v>
      </c>
      <c r="C166" s="171" t="s">
        <v>642</v>
      </c>
      <c r="D166" s="506" t="s">
        <v>643</v>
      </c>
      <c r="E166" s="270" t="s">
        <v>103</v>
      </c>
      <c r="F166" s="265">
        <v>2760000</v>
      </c>
      <c r="G166" s="265">
        <v>0</v>
      </c>
      <c r="H166" s="277">
        <v>0</v>
      </c>
      <c r="I166" s="262">
        <f t="shared" si="101"/>
        <v>2760000</v>
      </c>
      <c r="J166" s="264">
        <v>0</v>
      </c>
      <c r="K166" s="264">
        <v>0</v>
      </c>
      <c r="L166" s="264">
        <v>0</v>
      </c>
      <c r="M166" s="263">
        <f t="shared" si="109"/>
        <v>0</v>
      </c>
      <c r="N166" s="263">
        <v>0</v>
      </c>
      <c r="O166" s="264">
        <f t="shared" si="103"/>
        <v>0</v>
      </c>
      <c r="P166" s="264">
        <v>0</v>
      </c>
      <c r="Q166" s="264">
        <v>0</v>
      </c>
      <c r="R166" s="265">
        <f t="shared" si="104"/>
        <v>2760000</v>
      </c>
      <c r="S166" s="264">
        <v>0</v>
      </c>
      <c r="T166" s="264">
        <v>0</v>
      </c>
      <c r="U166" s="264">
        <v>0</v>
      </c>
      <c r="V166" s="263">
        <f t="shared" si="105"/>
        <v>0</v>
      </c>
      <c r="W166" s="263">
        <v>0</v>
      </c>
      <c r="X166" s="263">
        <v>0</v>
      </c>
      <c r="Y166" s="264">
        <f t="shared" si="106"/>
        <v>0</v>
      </c>
      <c r="Z166" s="264">
        <v>0</v>
      </c>
      <c r="AA166" s="264">
        <f t="shared" si="107"/>
        <v>0</v>
      </c>
      <c r="AB166" s="265">
        <f t="shared" si="108"/>
        <v>2760000</v>
      </c>
      <c r="AC166" s="278">
        <v>270000</v>
      </c>
      <c r="AD166" s="278">
        <v>0</v>
      </c>
      <c r="AE166" s="278">
        <v>0</v>
      </c>
      <c r="AF166" s="258"/>
      <c r="AG166" s="266"/>
      <c r="AI166" s="266"/>
    </row>
    <row r="167" spans="1:35" s="267" customFormat="1" ht="53.25" customHeight="1">
      <c r="A167" s="259">
        <f t="shared" ref="A167:A172" si="110">A166+1</f>
        <v>29</v>
      </c>
      <c r="B167" s="260" t="s">
        <v>229</v>
      </c>
      <c r="C167" s="171" t="s">
        <v>644</v>
      </c>
      <c r="D167" s="506" t="s">
        <v>645</v>
      </c>
      <c r="E167" s="270" t="s">
        <v>101</v>
      </c>
      <c r="F167" s="265">
        <v>1486000</v>
      </c>
      <c r="G167" s="265">
        <v>0</v>
      </c>
      <c r="H167" s="277">
        <v>0</v>
      </c>
      <c r="I167" s="262">
        <f t="shared" si="101"/>
        <v>1486000</v>
      </c>
      <c r="J167" s="264">
        <v>0</v>
      </c>
      <c r="K167" s="264">
        <v>0</v>
      </c>
      <c r="L167" s="264">
        <v>0</v>
      </c>
      <c r="M167" s="263">
        <f t="shared" ref="M167" si="111">SUM(J167:L167)</f>
        <v>0</v>
      </c>
      <c r="N167" s="263">
        <v>0</v>
      </c>
      <c r="O167" s="264">
        <f t="shared" si="103"/>
        <v>0</v>
      </c>
      <c r="P167" s="264">
        <v>0</v>
      </c>
      <c r="Q167" s="264">
        <v>0</v>
      </c>
      <c r="R167" s="265">
        <f t="shared" si="104"/>
        <v>1486000</v>
      </c>
      <c r="S167" s="264">
        <v>0</v>
      </c>
      <c r="T167" s="264">
        <v>0</v>
      </c>
      <c r="U167" s="264">
        <v>0</v>
      </c>
      <c r="V167" s="263">
        <f t="shared" si="105"/>
        <v>0</v>
      </c>
      <c r="W167" s="263">
        <v>0</v>
      </c>
      <c r="X167" s="263">
        <v>0</v>
      </c>
      <c r="Y167" s="264">
        <f t="shared" si="106"/>
        <v>0</v>
      </c>
      <c r="Z167" s="264">
        <v>0</v>
      </c>
      <c r="AA167" s="264">
        <f t="shared" si="107"/>
        <v>0</v>
      </c>
      <c r="AB167" s="265">
        <f t="shared" si="108"/>
        <v>1486000</v>
      </c>
      <c r="AC167" s="278">
        <v>270000</v>
      </c>
      <c r="AD167" s="278">
        <v>0</v>
      </c>
      <c r="AE167" s="278">
        <v>300000</v>
      </c>
      <c r="AF167" s="258"/>
      <c r="AG167" s="266"/>
      <c r="AI167" s="266"/>
    </row>
    <row r="168" spans="1:35" s="267" customFormat="1" ht="53.25" customHeight="1">
      <c r="A168" s="259">
        <f t="shared" si="110"/>
        <v>30</v>
      </c>
      <c r="B168" s="260" t="s">
        <v>229</v>
      </c>
      <c r="C168" s="507" t="s">
        <v>732</v>
      </c>
      <c r="D168" s="506" t="s">
        <v>733</v>
      </c>
      <c r="E168" s="270" t="s">
        <v>680</v>
      </c>
      <c r="F168" s="265">
        <v>200000</v>
      </c>
      <c r="G168" s="265">
        <v>0</v>
      </c>
      <c r="H168" s="277">
        <v>0</v>
      </c>
      <c r="I168" s="262">
        <f t="shared" ref="I168:I171" si="112">F168-H168</f>
        <v>200000</v>
      </c>
      <c r="J168" s="264">
        <v>0</v>
      </c>
      <c r="K168" s="264">
        <v>0</v>
      </c>
      <c r="L168" s="264">
        <v>0</v>
      </c>
      <c r="M168" s="263">
        <f t="shared" ref="M168:M171" si="113">SUM(J168:L168)</f>
        <v>0</v>
      </c>
      <c r="N168" s="263">
        <v>0</v>
      </c>
      <c r="O168" s="264">
        <f t="shared" ref="O168:O171" si="114">M168+N168</f>
        <v>0</v>
      </c>
      <c r="P168" s="264">
        <v>0</v>
      </c>
      <c r="Q168" s="264">
        <v>0</v>
      </c>
      <c r="R168" s="265">
        <f t="shared" ref="R168:R171" si="115">F168-Q168</f>
        <v>200000</v>
      </c>
      <c r="S168" s="264">
        <v>0</v>
      </c>
      <c r="T168" s="264">
        <v>0</v>
      </c>
      <c r="U168" s="264">
        <v>0</v>
      </c>
      <c r="V168" s="263">
        <f t="shared" ref="V168:V171" si="116">SUM(S168:U168)</f>
        <v>0</v>
      </c>
      <c r="W168" s="263">
        <v>0</v>
      </c>
      <c r="X168" s="263">
        <v>0</v>
      </c>
      <c r="Y168" s="264">
        <f t="shared" ref="Y168:Y171" si="117">V168+W168</f>
        <v>0</v>
      </c>
      <c r="Z168" s="264">
        <v>0</v>
      </c>
      <c r="AA168" s="264">
        <f t="shared" ref="AA168:AA171" si="118">Q168+S168+X168+Z168</f>
        <v>0</v>
      </c>
      <c r="AB168" s="265">
        <f t="shared" ref="AB168:AB171" si="119">F168-AA168</f>
        <v>200000</v>
      </c>
      <c r="AC168" s="278">
        <v>270000</v>
      </c>
      <c r="AD168" s="278">
        <v>0</v>
      </c>
      <c r="AE168" s="278">
        <v>50000</v>
      </c>
      <c r="AF168" s="258"/>
      <c r="AG168" s="266"/>
      <c r="AI168" s="266"/>
    </row>
    <row r="169" spans="1:35" s="267" customFormat="1" ht="53.25" customHeight="1">
      <c r="A169" s="259">
        <f t="shared" si="110"/>
        <v>31</v>
      </c>
      <c r="B169" s="260" t="s">
        <v>229</v>
      </c>
      <c r="C169" s="507" t="s">
        <v>678</v>
      </c>
      <c r="D169" s="506" t="s">
        <v>679</v>
      </c>
      <c r="E169" s="270" t="s">
        <v>101</v>
      </c>
      <c r="F169" s="265">
        <v>980000</v>
      </c>
      <c r="G169" s="265">
        <v>0</v>
      </c>
      <c r="H169" s="277">
        <v>0</v>
      </c>
      <c r="I169" s="262">
        <f t="shared" si="112"/>
        <v>980000</v>
      </c>
      <c r="J169" s="264">
        <v>0</v>
      </c>
      <c r="K169" s="264">
        <v>0</v>
      </c>
      <c r="L169" s="264">
        <v>0</v>
      </c>
      <c r="M169" s="263">
        <f t="shared" si="113"/>
        <v>0</v>
      </c>
      <c r="N169" s="263">
        <v>0</v>
      </c>
      <c r="O169" s="264">
        <f t="shared" si="114"/>
        <v>0</v>
      </c>
      <c r="P169" s="264">
        <v>0</v>
      </c>
      <c r="Q169" s="264">
        <v>0</v>
      </c>
      <c r="R169" s="265">
        <f t="shared" si="115"/>
        <v>980000</v>
      </c>
      <c r="S169" s="264">
        <v>0</v>
      </c>
      <c r="T169" s="264">
        <v>0</v>
      </c>
      <c r="U169" s="264">
        <v>0</v>
      </c>
      <c r="V169" s="263">
        <f t="shared" si="116"/>
        <v>0</v>
      </c>
      <c r="W169" s="263">
        <v>0</v>
      </c>
      <c r="X169" s="263">
        <v>0</v>
      </c>
      <c r="Y169" s="264">
        <f t="shared" si="117"/>
        <v>0</v>
      </c>
      <c r="Z169" s="264">
        <v>0</v>
      </c>
      <c r="AA169" s="264">
        <f t="shared" si="118"/>
        <v>0</v>
      </c>
      <c r="AB169" s="265">
        <f t="shared" si="119"/>
        <v>980000</v>
      </c>
      <c r="AC169" s="278">
        <v>270000</v>
      </c>
      <c r="AD169" s="278">
        <v>0</v>
      </c>
      <c r="AE169" s="278">
        <v>10000</v>
      </c>
      <c r="AF169" s="258"/>
      <c r="AG169" s="266"/>
      <c r="AI169" s="266"/>
    </row>
    <row r="170" spans="1:35" s="267" customFormat="1" ht="53.25" customHeight="1">
      <c r="A170" s="259">
        <f t="shared" si="110"/>
        <v>32</v>
      </c>
      <c r="B170" s="260" t="s">
        <v>229</v>
      </c>
      <c r="C170" s="507" t="s">
        <v>681</v>
      </c>
      <c r="D170" s="506" t="s">
        <v>682</v>
      </c>
      <c r="E170" s="270" t="s">
        <v>101</v>
      </c>
      <c r="F170" s="265">
        <v>2500000</v>
      </c>
      <c r="G170" s="265">
        <v>0</v>
      </c>
      <c r="H170" s="277">
        <v>0</v>
      </c>
      <c r="I170" s="262">
        <f t="shared" si="112"/>
        <v>2500000</v>
      </c>
      <c r="J170" s="264">
        <v>0</v>
      </c>
      <c r="K170" s="264">
        <v>0</v>
      </c>
      <c r="L170" s="264">
        <v>0</v>
      </c>
      <c r="M170" s="263">
        <f t="shared" si="113"/>
        <v>0</v>
      </c>
      <c r="N170" s="263">
        <v>0</v>
      </c>
      <c r="O170" s="264">
        <f t="shared" si="114"/>
        <v>0</v>
      </c>
      <c r="P170" s="264">
        <v>0</v>
      </c>
      <c r="Q170" s="264">
        <v>0</v>
      </c>
      <c r="R170" s="265">
        <f t="shared" si="115"/>
        <v>2500000</v>
      </c>
      <c r="S170" s="264">
        <v>0</v>
      </c>
      <c r="T170" s="264">
        <v>0</v>
      </c>
      <c r="U170" s="264">
        <v>0</v>
      </c>
      <c r="V170" s="263">
        <f t="shared" si="116"/>
        <v>0</v>
      </c>
      <c r="W170" s="263">
        <v>0</v>
      </c>
      <c r="X170" s="263">
        <v>0</v>
      </c>
      <c r="Y170" s="264">
        <f t="shared" si="117"/>
        <v>0</v>
      </c>
      <c r="Z170" s="264">
        <v>0</v>
      </c>
      <c r="AA170" s="264">
        <f t="shared" si="118"/>
        <v>0</v>
      </c>
      <c r="AB170" s="265">
        <f t="shared" si="119"/>
        <v>2500000</v>
      </c>
      <c r="AC170" s="278">
        <v>270000</v>
      </c>
      <c r="AD170" s="278">
        <v>0</v>
      </c>
      <c r="AE170" s="278">
        <v>100000</v>
      </c>
      <c r="AF170" s="258"/>
      <c r="AG170" s="266"/>
      <c r="AI170" s="266"/>
    </row>
    <row r="171" spans="1:35" s="267" customFormat="1" ht="53.25" customHeight="1">
      <c r="A171" s="259">
        <f t="shared" si="110"/>
        <v>33</v>
      </c>
      <c r="B171" s="260" t="s">
        <v>229</v>
      </c>
      <c r="C171" s="171" t="s">
        <v>734</v>
      </c>
      <c r="D171" s="506" t="s">
        <v>683</v>
      </c>
      <c r="E171" s="270" t="s">
        <v>101</v>
      </c>
      <c r="F171" s="265">
        <v>375000</v>
      </c>
      <c r="G171" s="265">
        <v>0</v>
      </c>
      <c r="H171" s="277">
        <v>0</v>
      </c>
      <c r="I171" s="262">
        <f t="shared" si="112"/>
        <v>375000</v>
      </c>
      <c r="J171" s="264">
        <v>0</v>
      </c>
      <c r="K171" s="264">
        <v>0</v>
      </c>
      <c r="L171" s="264">
        <v>0</v>
      </c>
      <c r="M171" s="263">
        <f t="shared" si="113"/>
        <v>0</v>
      </c>
      <c r="N171" s="263">
        <v>0</v>
      </c>
      <c r="O171" s="264">
        <f t="shared" si="114"/>
        <v>0</v>
      </c>
      <c r="P171" s="264">
        <v>0</v>
      </c>
      <c r="Q171" s="264">
        <v>0</v>
      </c>
      <c r="R171" s="265">
        <f t="shared" si="115"/>
        <v>375000</v>
      </c>
      <c r="S171" s="264">
        <v>0</v>
      </c>
      <c r="T171" s="264">
        <v>0</v>
      </c>
      <c r="U171" s="264">
        <v>0</v>
      </c>
      <c r="V171" s="263">
        <f t="shared" si="116"/>
        <v>0</v>
      </c>
      <c r="W171" s="263">
        <v>0</v>
      </c>
      <c r="X171" s="263">
        <v>0</v>
      </c>
      <c r="Y171" s="264">
        <f t="shared" si="117"/>
        <v>0</v>
      </c>
      <c r="Z171" s="264">
        <v>0</v>
      </c>
      <c r="AA171" s="264">
        <f t="shared" si="118"/>
        <v>0</v>
      </c>
      <c r="AB171" s="265">
        <f t="shared" si="119"/>
        <v>375000</v>
      </c>
      <c r="AC171" s="278">
        <v>270000</v>
      </c>
      <c r="AD171" s="278">
        <v>0</v>
      </c>
      <c r="AE171" s="278">
        <v>30000</v>
      </c>
      <c r="AF171" s="258"/>
      <c r="AG171" s="266"/>
      <c r="AI171" s="266"/>
    </row>
    <row r="172" spans="1:35" s="267" customFormat="1" ht="102" customHeight="1">
      <c r="A172" s="259">
        <f t="shared" si="110"/>
        <v>34</v>
      </c>
      <c r="B172" s="260" t="s">
        <v>65</v>
      </c>
      <c r="C172" s="507" t="s">
        <v>735</v>
      </c>
      <c r="D172" s="506" t="s">
        <v>736</v>
      </c>
      <c r="E172" s="270" t="s">
        <v>680</v>
      </c>
      <c r="F172" s="265">
        <v>390000</v>
      </c>
      <c r="G172" s="265">
        <v>0</v>
      </c>
      <c r="H172" s="277">
        <v>0</v>
      </c>
      <c r="I172" s="262">
        <f t="shared" ref="I172:I173" si="120">F172-H172</f>
        <v>390000</v>
      </c>
      <c r="J172" s="264">
        <v>0</v>
      </c>
      <c r="K172" s="264">
        <v>0</v>
      </c>
      <c r="L172" s="264">
        <v>0</v>
      </c>
      <c r="M172" s="263">
        <f t="shared" ref="M172:M173" si="121">SUM(J172:L172)</f>
        <v>0</v>
      </c>
      <c r="N172" s="263">
        <v>0</v>
      </c>
      <c r="O172" s="264">
        <f t="shared" ref="O172:O173" si="122">M172+N172</f>
        <v>0</v>
      </c>
      <c r="P172" s="264">
        <v>0</v>
      </c>
      <c r="Q172" s="264">
        <v>0</v>
      </c>
      <c r="R172" s="265">
        <f t="shared" ref="R172:R173" si="123">F172-Q172</f>
        <v>390000</v>
      </c>
      <c r="S172" s="264">
        <v>0</v>
      </c>
      <c r="T172" s="264">
        <v>0</v>
      </c>
      <c r="U172" s="264">
        <v>0</v>
      </c>
      <c r="V172" s="263">
        <f t="shared" ref="V172:V173" si="124">SUM(S172:U172)</f>
        <v>0</v>
      </c>
      <c r="W172" s="263">
        <v>0</v>
      </c>
      <c r="X172" s="263">
        <v>0</v>
      </c>
      <c r="Y172" s="264">
        <f t="shared" ref="Y172:Y173" si="125">V172+W172</f>
        <v>0</v>
      </c>
      <c r="Z172" s="264">
        <v>0</v>
      </c>
      <c r="AA172" s="264">
        <f t="shared" ref="AA172:AA173" si="126">Q172+S172+X172+Z172</f>
        <v>0</v>
      </c>
      <c r="AB172" s="265">
        <f t="shared" ref="AB172:AB173" si="127">F172-AA172</f>
        <v>390000</v>
      </c>
      <c r="AC172" s="278">
        <v>270000</v>
      </c>
      <c r="AD172" s="278">
        <v>0</v>
      </c>
      <c r="AE172" s="278">
        <v>100000</v>
      </c>
      <c r="AF172" s="258"/>
      <c r="AG172" s="266"/>
      <c r="AI172" s="266"/>
    </row>
    <row r="173" spans="1:35" s="267" customFormat="1" ht="53.25" customHeight="1">
      <c r="A173" s="259">
        <f>A172+1</f>
        <v>35</v>
      </c>
      <c r="B173" s="260" t="s">
        <v>57</v>
      </c>
      <c r="C173" s="171" t="s">
        <v>737</v>
      </c>
      <c r="D173" s="506" t="s">
        <v>780</v>
      </c>
      <c r="E173" s="270" t="s">
        <v>104</v>
      </c>
      <c r="F173" s="265">
        <v>3500000</v>
      </c>
      <c r="G173" s="265">
        <v>0</v>
      </c>
      <c r="H173" s="277">
        <v>0</v>
      </c>
      <c r="I173" s="262">
        <f t="shared" si="120"/>
        <v>3500000</v>
      </c>
      <c r="J173" s="264">
        <v>0</v>
      </c>
      <c r="K173" s="264">
        <v>0</v>
      </c>
      <c r="L173" s="264">
        <v>0</v>
      </c>
      <c r="M173" s="263">
        <f t="shared" si="121"/>
        <v>0</v>
      </c>
      <c r="N173" s="263">
        <v>0</v>
      </c>
      <c r="O173" s="264">
        <f t="shared" si="122"/>
        <v>0</v>
      </c>
      <c r="P173" s="264">
        <v>0</v>
      </c>
      <c r="Q173" s="264">
        <v>0</v>
      </c>
      <c r="R173" s="265">
        <f t="shared" si="123"/>
        <v>3500000</v>
      </c>
      <c r="S173" s="264">
        <v>0</v>
      </c>
      <c r="T173" s="264">
        <v>0</v>
      </c>
      <c r="U173" s="264">
        <v>0</v>
      </c>
      <c r="V173" s="263">
        <f t="shared" si="124"/>
        <v>0</v>
      </c>
      <c r="W173" s="263">
        <v>0</v>
      </c>
      <c r="X173" s="263">
        <v>0</v>
      </c>
      <c r="Y173" s="264">
        <f t="shared" si="125"/>
        <v>0</v>
      </c>
      <c r="Z173" s="264">
        <v>0</v>
      </c>
      <c r="AA173" s="264">
        <f t="shared" si="126"/>
        <v>0</v>
      </c>
      <c r="AB173" s="265">
        <f t="shared" si="127"/>
        <v>3500000</v>
      </c>
      <c r="AC173" s="278">
        <v>270000</v>
      </c>
      <c r="AD173" s="278">
        <v>0</v>
      </c>
      <c r="AE173" s="278">
        <v>200000</v>
      </c>
      <c r="AF173" s="258" t="s">
        <v>635</v>
      </c>
      <c r="AG173" s="266"/>
      <c r="AI173" s="266"/>
    </row>
    <row r="174" spans="1:35" s="288" customFormat="1" ht="21.75" customHeight="1" thickBot="1">
      <c r="A174" s="529" t="s">
        <v>68</v>
      </c>
      <c r="B174" s="530"/>
      <c r="C174" s="530"/>
      <c r="D174" s="531"/>
      <c r="E174" s="491"/>
      <c r="F174" s="293">
        <f>F6+F7+F13+F20+F24+F30+F31+F32+F55+F58+F74+F77+F93+F124+F129+F133+F148+F153+F154+F155+F156+F157+F158+F159+F165+F166+F167+F168+F169+F170+F171+F172+F173+F160+F8</f>
        <v>68258264.930000007</v>
      </c>
      <c r="G174" s="293">
        <f t="shared" ref="G174:AE174" si="128">G6+G7+G13+G20+G24+G30+G31+G32+G55+G58+G74+G77+G93+G124+G129+G133+G148+G153+G154+G155+G156+G157+G158+G159+G165+G166+G167+G168+G169+G170+G171+G172+G173+G160+G8</f>
        <v>17525345.709999997</v>
      </c>
      <c r="H174" s="293">
        <f t="shared" si="128"/>
        <v>3404586.7199999997</v>
      </c>
      <c r="I174" s="293">
        <f t="shared" si="128"/>
        <v>29836723.009999998</v>
      </c>
      <c r="J174" s="293">
        <f t="shared" si="128"/>
        <v>2584545.2800000003</v>
      </c>
      <c r="K174" s="293">
        <f t="shared" si="128"/>
        <v>0</v>
      </c>
      <c r="L174" s="293">
        <f t="shared" si="128"/>
        <v>0</v>
      </c>
      <c r="M174" s="293">
        <f t="shared" si="128"/>
        <v>0</v>
      </c>
      <c r="N174" s="293">
        <f t="shared" si="128"/>
        <v>6306.39</v>
      </c>
      <c r="O174" s="293">
        <f t="shared" si="128"/>
        <v>27057.26</v>
      </c>
      <c r="P174" s="293">
        <f t="shared" si="128"/>
        <v>61565.55</v>
      </c>
      <c r="Q174" s="293">
        <f t="shared" si="128"/>
        <v>988046.95000000007</v>
      </c>
      <c r="R174" s="293">
        <f t="shared" si="128"/>
        <v>50573982.460000001</v>
      </c>
      <c r="S174" s="293">
        <f t="shared" si="128"/>
        <v>2672401.0900000003</v>
      </c>
      <c r="T174" s="293">
        <f t="shared" si="128"/>
        <v>304778.05</v>
      </c>
      <c r="U174" s="293">
        <f t="shared" si="128"/>
        <v>114359.61999999998</v>
      </c>
      <c r="V174" s="293">
        <f t="shared" si="128"/>
        <v>408683.82999999996</v>
      </c>
      <c r="W174" s="293">
        <f t="shared" si="128"/>
        <v>327408.45999999996</v>
      </c>
      <c r="X174" s="293">
        <f t="shared" si="128"/>
        <v>1295385.1200000001</v>
      </c>
      <c r="Y174" s="293">
        <f t="shared" si="128"/>
        <v>950206.3</v>
      </c>
      <c r="Z174" s="293">
        <f t="shared" si="128"/>
        <v>1629786.8599999994</v>
      </c>
      <c r="AA174" s="293">
        <f t="shared" si="128"/>
        <v>7818669.1600000001</v>
      </c>
      <c r="AB174" s="293">
        <f t="shared" si="128"/>
        <v>60439595.770000003</v>
      </c>
      <c r="AC174" s="293" t="e">
        <f t="shared" si="128"/>
        <v>#REF!</v>
      </c>
      <c r="AD174" s="293">
        <f t="shared" si="128"/>
        <v>18128458.25</v>
      </c>
      <c r="AE174" s="293">
        <f t="shared" si="128"/>
        <v>22678566.619999997</v>
      </c>
      <c r="AF174" s="294"/>
      <c r="AG174" s="287"/>
      <c r="AI174" s="287"/>
    </row>
    <row r="175" spans="1:35" s="198" customFormat="1" ht="11.25">
      <c r="A175" s="243"/>
      <c r="B175" s="243"/>
      <c r="E175" s="323"/>
      <c r="F175" s="186"/>
      <c r="G175" s="186"/>
      <c r="AA175" s="186"/>
      <c r="AB175" s="186"/>
      <c r="AD175" s="244"/>
      <c r="AE175" s="508"/>
      <c r="AF175" s="245"/>
      <c r="AG175" s="186"/>
      <c r="AI175" s="186"/>
    </row>
    <row r="176" spans="1:35" s="198" customFormat="1" ht="11.25">
      <c r="A176" s="243"/>
      <c r="B176" s="243"/>
      <c r="E176" s="323"/>
      <c r="AD176" s="244"/>
      <c r="AE176" s="244"/>
      <c r="AF176" s="245"/>
      <c r="AG176" s="186"/>
      <c r="AI176" s="186"/>
    </row>
    <row r="177" spans="1:35" s="198" customFormat="1" ht="11.25">
      <c r="A177" s="243"/>
      <c r="B177" s="243"/>
      <c r="E177" s="323"/>
      <c r="AD177" s="244"/>
      <c r="AE177" s="244"/>
      <c r="AF177" s="245"/>
      <c r="AG177" s="186"/>
      <c r="AI177" s="186"/>
    </row>
    <row r="178" spans="1:35" s="198" customFormat="1" ht="11.25">
      <c r="A178" s="243"/>
      <c r="B178" s="243"/>
      <c r="E178" s="323"/>
      <c r="AD178" s="244"/>
      <c r="AE178" s="244"/>
      <c r="AF178" s="245"/>
      <c r="AG178" s="186"/>
      <c r="AI178" s="186"/>
    </row>
    <row r="179" spans="1:35" s="198" customFormat="1" ht="11.25">
      <c r="A179" s="243"/>
      <c r="B179" s="243"/>
      <c r="E179" s="323"/>
      <c r="AD179" s="244"/>
      <c r="AE179" s="244"/>
      <c r="AF179" s="245"/>
      <c r="AG179" s="186"/>
      <c r="AI179" s="186"/>
    </row>
    <row r="180" spans="1:35" s="198" customFormat="1" ht="11.25">
      <c r="A180" s="243"/>
      <c r="B180" s="243"/>
      <c r="E180" s="323"/>
      <c r="AD180" s="244"/>
      <c r="AE180" s="244"/>
      <c r="AF180" s="245"/>
      <c r="AG180" s="186"/>
      <c r="AI180" s="186"/>
    </row>
    <row r="181" spans="1:35" s="198" customFormat="1" ht="11.25">
      <c r="A181" s="243"/>
      <c r="B181" s="243"/>
      <c r="E181" s="323"/>
      <c r="AD181" s="244"/>
      <c r="AE181" s="244"/>
      <c r="AF181" s="245"/>
      <c r="AG181" s="186"/>
      <c r="AI181" s="186"/>
    </row>
    <row r="182" spans="1:35" s="198" customFormat="1" ht="11.25">
      <c r="A182" s="243"/>
      <c r="B182" s="243"/>
      <c r="E182" s="323"/>
      <c r="AD182" s="244"/>
      <c r="AE182" s="508">
        <f>AE174-22678566.62</f>
        <v>0</v>
      </c>
      <c r="AF182" s="245"/>
      <c r="AG182" s="186"/>
      <c r="AI182" s="186"/>
    </row>
    <row r="183" spans="1:35" s="198" customFormat="1" ht="11.25">
      <c r="A183" s="243"/>
      <c r="B183" s="243"/>
      <c r="E183" s="323"/>
      <c r="AD183" s="244"/>
      <c r="AE183" s="244"/>
      <c r="AF183" s="245"/>
      <c r="AG183" s="186"/>
      <c r="AI183" s="186"/>
    </row>
    <row r="184" spans="1:35" s="198" customFormat="1" ht="11.25">
      <c r="A184" s="243"/>
      <c r="B184" s="243"/>
      <c r="E184" s="323"/>
      <c r="AD184" s="244"/>
      <c r="AE184" s="244"/>
      <c r="AF184" s="245"/>
      <c r="AG184" s="186"/>
      <c r="AI184" s="186"/>
    </row>
    <row r="185" spans="1:35" s="198" customFormat="1" ht="11.25">
      <c r="A185" s="243"/>
      <c r="B185" s="243"/>
      <c r="E185" s="323"/>
      <c r="AD185" s="244"/>
      <c r="AE185" s="244"/>
      <c r="AF185" s="245"/>
      <c r="AG185" s="186"/>
      <c r="AI185" s="186"/>
    </row>
    <row r="186" spans="1:35" s="198" customFormat="1" ht="11.25">
      <c r="A186" s="243"/>
      <c r="B186" s="243"/>
      <c r="E186" s="323"/>
      <c r="AD186" s="244"/>
      <c r="AE186" s="244"/>
      <c r="AF186" s="245"/>
      <c r="AG186" s="186"/>
      <c r="AI186" s="186"/>
    </row>
    <row r="187" spans="1:35" s="198" customFormat="1" ht="11.25">
      <c r="A187" s="243"/>
      <c r="B187" s="243"/>
      <c r="E187" s="323"/>
      <c r="AD187" s="244"/>
      <c r="AE187" s="244"/>
      <c r="AF187" s="245"/>
      <c r="AG187" s="186"/>
      <c r="AI187" s="186"/>
    </row>
    <row r="188" spans="1:35" s="198" customFormat="1" ht="11.25">
      <c r="A188" s="243"/>
      <c r="B188" s="243"/>
      <c r="E188" s="323"/>
      <c r="AD188" s="244"/>
      <c r="AE188" s="244"/>
      <c r="AF188" s="245"/>
      <c r="AG188" s="186"/>
      <c r="AI188" s="186"/>
    </row>
    <row r="189" spans="1:35" s="198" customFormat="1" ht="11.25">
      <c r="A189" s="243"/>
      <c r="B189" s="243"/>
      <c r="E189" s="323"/>
      <c r="AD189" s="244"/>
      <c r="AE189" s="244"/>
      <c r="AF189" s="245"/>
      <c r="AG189" s="186"/>
      <c r="AI189" s="186"/>
    </row>
    <row r="190" spans="1:35" s="198" customFormat="1" ht="11.25">
      <c r="A190" s="243"/>
      <c r="B190" s="243"/>
      <c r="E190" s="323"/>
      <c r="AD190" s="244"/>
      <c r="AE190" s="244"/>
      <c r="AF190" s="245"/>
      <c r="AG190" s="186"/>
      <c r="AI190" s="186"/>
    </row>
    <row r="191" spans="1:35" s="198" customFormat="1" ht="11.25">
      <c r="A191" s="243"/>
      <c r="B191" s="243"/>
      <c r="E191" s="323"/>
      <c r="AD191" s="244"/>
      <c r="AE191" s="244"/>
      <c r="AF191" s="245"/>
      <c r="AG191" s="186"/>
      <c r="AI191" s="186"/>
    </row>
    <row r="192" spans="1:35" s="198" customFormat="1" ht="11.25">
      <c r="A192" s="243"/>
      <c r="B192" s="243"/>
      <c r="E192" s="323"/>
      <c r="AD192" s="244"/>
      <c r="AE192" s="244"/>
      <c r="AF192" s="245"/>
      <c r="AG192" s="186"/>
      <c r="AI192" s="186"/>
    </row>
    <row r="193" spans="1:35" s="198" customFormat="1" ht="11.25">
      <c r="A193" s="243"/>
      <c r="B193" s="243"/>
      <c r="E193" s="323"/>
      <c r="AD193" s="244"/>
      <c r="AE193" s="244"/>
      <c r="AF193" s="245"/>
      <c r="AG193" s="186"/>
      <c r="AI193" s="186"/>
    </row>
    <row r="194" spans="1:35" s="198" customFormat="1" ht="11.25">
      <c r="A194" s="243"/>
      <c r="B194" s="243"/>
      <c r="E194" s="323"/>
      <c r="AD194" s="244"/>
      <c r="AE194" s="244"/>
      <c r="AF194" s="245"/>
      <c r="AG194" s="186"/>
      <c r="AI194" s="186"/>
    </row>
    <row r="195" spans="1:35" s="198" customFormat="1" ht="11.25">
      <c r="A195" s="243"/>
      <c r="B195" s="243"/>
      <c r="E195" s="323"/>
      <c r="AD195" s="244"/>
      <c r="AE195" s="244"/>
      <c r="AF195" s="245"/>
      <c r="AG195" s="186"/>
      <c r="AI195" s="186"/>
    </row>
    <row r="196" spans="1:35" s="198" customFormat="1" ht="11.25">
      <c r="A196" s="243"/>
      <c r="B196" s="243"/>
      <c r="E196" s="323"/>
      <c r="AD196" s="244"/>
      <c r="AE196" s="244"/>
      <c r="AF196" s="245"/>
      <c r="AG196" s="186"/>
      <c r="AI196" s="186"/>
    </row>
    <row r="197" spans="1:35" s="198" customFormat="1" ht="11.25">
      <c r="A197" s="243"/>
      <c r="B197" s="243"/>
      <c r="E197" s="323"/>
      <c r="AD197" s="244"/>
      <c r="AE197" s="244"/>
      <c r="AF197" s="245"/>
      <c r="AG197" s="186"/>
      <c r="AI197" s="186"/>
    </row>
    <row r="198" spans="1:35" s="198" customFormat="1" ht="11.25">
      <c r="A198" s="243"/>
      <c r="B198" s="243"/>
      <c r="E198" s="323"/>
      <c r="AD198" s="244"/>
      <c r="AE198" s="244"/>
      <c r="AF198" s="245"/>
      <c r="AG198" s="186"/>
      <c r="AI198" s="186"/>
    </row>
    <row r="199" spans="1:35" s="198" customFormat="1" ht="11.25">
      <c r="A199" s="243"/>
      <c r="B199" s="243"/>
      <c r="E199" s="323"/>
      <c r="AD199" s="244"/>
      <c r="AE199" s="244"/>
      <c r="AF199" s="245"/>
      <c r="AG199" s="186"/>
      <c r="AI199" s="186"/>
    </row>
    <row r="200" spans="1:35" s="198" customFormat="1" ht="11.25">
      <c r="A200" s="243"/>
      <c r="B200" s="243"/>
      <c r="E200" s="323"/>
      <c r="AD200" s="244"/>
      <c r="AE200" s="244"/>
      <c r="AF200" s="245"/>
      <c r="AG200" s="186"/>
      <c r="AI200" s="186"/>
    </row>
    <row r="201" spans="1:35" s="198" customFormat="1" ht="11.25">
      <c r="A201" s="243"/>
      <c r="B201" s="243"/>
      <c r="E201" s="323"/>
      <c r="AD201" s="244"/>
      <c r="AE201" s="244"/>
      <c r="AF201" s="245"/>
      <c r="AG201" s="186"/>
      <c r="AI201" s="186"/>
    </row>
    <row r="202" spans="1:35" s="198" customFormat="1" ht="11.25">
      <c r="A202" s="243"/>
      <c r="B202" s="243"/>
      <c r="E202" s="323"/>
      <c r="AD202" s="244"/>
      <c r="AE202" s="244"/>
      <c r="AF202" s="245"/>
      <c r="AG202" s="186"/>
      <c r="AI202" s="186"/>
    </row>
    <row r="203" spans="1:35" s="198" customFormat="1" ht="11.25">
      <c r="A203" s="243"/>
      <c r="B203" s="243"/>
      <c r="E203" s="323"/>
      <c r="AD203" s="244"/>
      <c r="AE203" s="244"/>
      <c r="AF203" s="245"/>
      <c r="AG203" s="186"/>
      <c r="AI203" s="186"/>
    </row>
    <row r="204" spans="1:35" s="198" customFormat="1" ht="11.25">
      <c r="A204" s="243"/>
      <c r="B204" s="243"/>
      <c r="E204" s="323"/>
      <c r="AD204" s="244"/>
      <c r="AE204" s="244"/>
      <c r="AF204" s="245"/>
      <c r="AG204" s="186"/>
      <c r="AI204" s="186"/>
    </row>
    <row r="205" spans="1:35" s="198" customFormat="1" ht="11.25">
      <c r="A205" s="243"/>
      <c r="B205" s="243"/>
      <c r="E205" s="323"/>
      <c r="AD205" s="244"/>
      <c r="AE205" s="244"/>
      <c r="AF205" s="245"/>
      <c r="AG205" s="186"/>
      <c r="AI205" s="186"/>
    </row>
    <row r="206" spans="1:35" s="198" customFormat="1" ht="11.25">
      <c r="A206" s="243"/>
      <c r="B206" s="243"/>
      <c r="E206" s="323"/>
      <c r="AD206" s="244"/>
      <c r="AE206" s="244"/>
      <c r="AF206" s="245"/>
      <c r="AG206" s="186"/>
      <c r="AI206" s="186"/>
    </row>
    <row r="207" spans="1:35" s="198" customFormat="1" ht="11.25">
      <c r="A207" s="243"/>
      <c r="B207" s="243"/>
      <c r="E207" s="323"/>
      <c r="AD207" s="244"/>
      <c r="AE207" s="244"/>
      <c r="AF207" s="245"/>
      <c r="AG207" s="186"/>
      <c r="AI207" s="186"/>
    </row>
    <row r="208" spans="1:35" s="198" customFormat="1" ht="11.25">
      <c r="A208" s="243"/>
      <c r="B208" s="243"/>
      <c r="E208" s="323"/>
      <c r="AD208" s="244"/>
      <c r="AE208" s="244"/>
      <c r="AF208" s="245"/>
      <c r="AG208" s="186"/>
      <c r="AI208" s="186"/>
    </row>
    <row r="209" spans="1:35" s="198" customFormat="1" ht="11.25">
      <c r="A209" s="243"/>
      <c r="B209" s="243"/>
      <c r="E209" s="323"/>
      <c r="AD209" s="244"/>
      <c r="AE209" s="244"/>
      <c r="AF209" s="245"/>
      <c r="AG209" s="186"/>
      <c r="AI209" s="186"/>
    </row>
    <row r="210" spans="1:35" s="198" customFormat="1" ht="11.25">
      <c r="A210" s="243"/>
      <c r="B210" s="243"/>
      <c r="E210" s="323"/>
      <c r="AD210" s="244"/>
      <c r="AE210" s="244"/>
      <c r="AF210" s="245"/>
      <c r="AG210" s="186"/>
      <c r="AI210" s="186"/>
    </row>
    <row r="211" spans="1:35" s="198" customFormat="1" ht="11.25">
      <c r="A211" s="243"/>
      <c r="B211" s="243"/>
      <c r="E211" s="323"/>
      <c r="AD211" s="244"/>
      <c r="AE211" s="244"/>
      <c r="AF211" s="245"/>
      <c r="AG211" s="186"/>
      <c r="AI211" s="186"/>
    </row>
    <row r="212" spans="1:35" s="198" customFormat="1" ht="11.25">
      <c r="A212" s="243"/>
      <c r="B212" s="243"/>
      <c r="E212" s="323"/>
      <c r="AD212" s="244"/>
      <c r="AE212" s="244"/>
      <c r="AF212" s="245"/>
      <c r="AG212" s="186"/>
      <c r="AI212" s="186"/>
    </row>
    <row r="213" spans="1:35" s="198" customFormat="1" ht="11.25">
      <c r="A213" s="243"/>
      <c r="B213" s="243"/>
      <c r="E213" s="323"/>
      <c r="AD213" s="244"/>
      <c r="AE213" s="244"/>
      <c r="AF213" s="245"/>
      <c r="AG213" s="186"/>
      <c r="AI213" s="186"/>
    </row>
    <row r="214" spans="1:35" s="198" customFormat="1" ht="11.25">
      <c r="A214" s="243"/>
      <c r="B214" s="243"/>
      <c r="E214" s="323"/>
      <c r="AD214" s="244"/>
      <c r="AE214" s="244"/>
      <c r="AF214" s="245"/>
      <c r="AG214" s="186"/>
      <c r="AI214" s="186"/>
    </row>
    <row r="215" spans="1:35" s="198" customFormat="1" ht="11.25">
      <c r="A215" s="243"/>
      <c r="B215" s="243"/>
      <c r="E215" s="323"/>
      <c r="AD215" s="244"/>
      <c r="AE215" s="244"/>
      <c r="AF215" s="245"/>
      <c r="AG215" s="186"/>
      <c r="AI215" s="186"/>
    </row>
    <row r="216" spans="1:35" s="198" customFormat="1" ht="11.25">
      <c r="A216" s="243"/>
      <c r="B216" s="243"/>
      <c r="E216" s="323"/>
      <c r="AD216" s="244"/>
      <c r="AE216" s="244"/>
      <c r="AF216" s="245"/>
      <c r="AG216" s="186"/>
      <c r="AI216" s="186"/>
    </row>
    <row r="217" spans="1:35" s="198" customFormat="1" ht="11.25">
      <c r="A217" s="243"/>
      <c r="B217" s="243"/>
      <c r="E217" s="323"/>
      <c r="AD217" s="244"/>
      <c r="AE217" s="244"/>
      <c r="AF217" s="245"/>
      <c r="AG217" s="186"/>
      <c r="AI217" s="186"/>
    </row>
    <row r="218" spans="1:35" s="198" customFormat="1" ht="11.25">
      <c r="A218" s="243"/>
      <c r="B218" s="243"/>
      <c r="E218" s="323"/>
      <c r="AD218" s="244"/>
      <c r="AE218" s="244"/>
      <c r="AF218" s="245"/>
      <c r="AG218" s="186"/>
      <c r="AI218" s="186"/>
    </row>
    <row r="219" spans="1:35" s="198" customFormat="1" ht="11.25">
      <c r="A219" s="243"/>
      <c r="B219" s="243"/>
      <c r="E219" s="323"/>
      <c r="AD219" s="244"/>
      <c r="AE219" s="244"/>
      <c r="AF219" s="245"/>
      <c r="AG219" s="186"/>
      <c r="AI219" s="186"/>
    </row>
    <row r="220" spans="1:35" s="198" customFormat="1" ht="11.25">
      <c r="A220" s="243"/>
      <c r="B220" s="243"/>
      <c r="E220" s="323"/>
      <c r="AD220" s="244"/>
      <c r="AE220" s="244"/>
      <c r="AF220" s="245"/>
      <c r="AG220" s="186"/>
      <c r="AI220" s="186"/>
    </row>
    <row r="221" spans="1:35" s="198" customFormat="1" ht="11.25">
      <c r="A221" s="243"/>
      <c r="B221" s="243"/>
      <c r="E221" s="323"/>
      <c r="AD221" s="244"/>
      <c r="AE221" s="244"/>
      <c r="AF221" s="245"/>
      <c r="AG221" s="186"/>
      <c r="AI221" s="186"/>
    </row>
    <row r="222" spans="1:35" s="198" customFormat="1" ht="11.25">
      <c r="A222" s="243"/>
      <c r="B222" s="243"/>
      <c r="E222" s="323"/>
      <c r="AD222" s="244"/>
      <c r="AE222" s="244"/>
      <c r="AF222" s="245"/>
      <c r="AG222" s="186"/>
      <c r="AI222" s="186"/>
    </row>
    <row r="223" spans="1:35" s="198" customFormat="1" ht="11.25">
      <c r="A223" s="243"/>
      <c r="B223" s="243"/>
      <c r="E223" s="323"/>
      <c r="AD223" s="244"/>
      <c r="AE223" s="244"/>
      <c r="AF223" s="245"/>
      <c r="AG223" s="186"/>
      <c r="AI223" s="186"/>
    </row>
    <row r="224" spans="1:35" s="198" customFormat="1" ht="11.25">
      <c r="A224" s="243"/>
      <c r="B224" s="243"/>
      <c r="E224" s="323"/>
      <c r="AD224" s="244"/>
      <c r="AE224" s="244"/>
      <c r="AF224" s="245"/>
      <c r="AG224" s="186"/>
      <c r="AI224" s="186"/>
    </row>
    <row r="225" spans="1:35" s="198" customFormat="1" ht="11.25">
      <c r="A225" s="243"/>
      <c r="B225" s="243"/>
      <c r="E225" s="323"/>
      <c r="AD225" s="244"/>
      <c r="AE225" s="244"/>
      <c r="AF225" s="245"/>
      <c r="AG225" s="186"/>
      <c r="AI225" s="186"/>
    </row>
    <row r="226" spans="1:35" s="198" customFormat="1" ht="11.25">
      <c r="A226" s="243"/>
      <c r="B226" s="243"/>
      <c r="E226" s="323"/>
      <c r="AD226" s="244"/>
      <c r="AE226" s="244"/>
      <c r="AF226" s="245"/>
      <c r="AG226" s="186"/>
      <c r="AI226" s="186"/>
    </row>
    <row r="227" spans="1:35" s="198" customFormat="1" ht="11.25">
      <c r="A227" s="243"/>
      <c r="B227" s="243"/>
      <c r="E227" s="323"/>
      <c r="AD227" s="244"/>
      <c r="AE227" s="244"/>
      <c r="AF227" s="245"/>
      <c r="AG227" s="186"/>
      <c r="AI227" s="186"/>
    </row>
    <row r="228" spans="1:35" s="198" customFormat="1" ht="11.25">
      <c r="A228" s="243"/>
      <c r="B228" s="243"/>
      <c r="E228" s="323"/>
      <c r="AD228" s="244"/>
      <c r="AE228" s="244"/>
      <c r="AF228" s="245"/>
      <c r="AG228" s="186"/>
      <c r="AI228" s="186"/>
    </row>
    <row r="229" spans="1:35" s="198" customFormat="1" ht="11.25">
      <c r="A229" s="243"/>
      <c r="B229" s="243"/>
      <c r="E229" s="323"/>
      <c r="AD229" s="244"/>
      <c r="AE229" s="244"/>
      <c r="AF229" s="245"/>
      <c r="AG229" s="186"/>
      <c r="AI229" s="186"/>
    </row>
    <row r="230" spans="1:35" s="198" customFormat="1" ht="11.25">
      <c r="A230" s="243"/>
      <c r="B230" s="243"/>
      <c r="E230" s="323"/>
      <c r="AD230" s="244"/>
      <c r="AE230" s="244"/>
      <c r="AF230" s="245"/>
      <c r="AG230" s="186"/>
      <c r="AI230" s="186"/>
    </row>
    <row r="231" spans="1:35" s="198" customFormat="1" ht="11.25">
      <c r="A231" s="243"/>
      <c r="B231" s="243"/>
      <c r="E231" s="323"/>
      <c r="AD231" s="244"/>
      <c r="AE231" s="244"/>
      <c r="AF231" s="245"/>
      <c r="AG231" s="186"/>
      <c r="AI231" s="186"/>
    </row>
    <row r="232" spans="1:35" s="198" customFormat="1" ht="11.25">
      <c r="A232" s="243"/>
      <c r="B232" s="243"/>
      <c r="E232" s="323"/>
      <c r="AD232" s="244"/>
      <c r="AE232" s="244"/>
      <c r="AF232" s="245"/>
      <c r="AG232" s="186"/>
      <c r="AI232" s="186"/>
    </row>
    <row r="233" spans="1:35" s="198" customFormat="1" ht="11.25">
      <c r="A233" s="243"/>
      <c r="B233" s="243"/>
      <c r="E233" s="323"/>
      <c r="AD233" s="244"/>
      <c r="AE233" s="244"/>
      <c r="AF233" s="245"/>
      <c r="AG233" s="186"/>
      <c r="AI233" s="186"/>
    </row>
    <row r="234" spans="1:35" s="198" customFormat="1" ht="11.25">
      <c r="A234" s="243"/>
      <c r="B234" s="243"/>
      <c r="E234" s="323"/>
      <c r="AD234" s="244"/>
      <c r="AE234" s="244"/>
      <c r="AF234" s="245"/>
      <c r="AG234" s="186"/>
      <c r="AI234" s="186"/>
    </row>
    <row r="235" spans="1:35" s="198" customFormat="1" ht="11.25">
      <c r="A235" s="243"/>
      <c r="B235" s="243"/>
      <c r="E235" s="323"/>
      <c r="AD235" s="244"/>
      <c r="AE235" s="244"/>
      <c r="AF235" s="245"/>
      <c r="AG235" s="186"/>
      <c r="AI235" s="186"/>
    </row>
    <row r="236" spans="1:35" s="198" customFormat="1" ht="11.25">
      <c r="A236" s="243"/>
      <c r="B236" s="243"/>
      <c r="E236" s="323"/>
      <c r="AD236" s="244"/>
      <c r="AE236" s="244"/>
      <c r="AF236" s="245"/>
      <c r="AG236" s="186"/>
      <c r="AI236" s="186"/>
    </row>
    <row r="237" spans="1:35" s="198" customFormat="1" ht="11.25">
      <c r="A237" s="243"/>
      <c r="B237" s="243"/>
      <c r="E237" s="323"/>
      <c r="AD237" s="244"/>
      <c r="AE237" s="244"/>
      <c r="AF237" s="245"/>
      <c r="AG237" s="186"/>
      <c r="AI237" s="186"/>
    </row>
    <row r="238" spans="1:35" s="198" customFormat="1" ht="11.25">
      <c r="A238" s="243"/>
      <c r="B238" s="243"/>
      <c r="E238" s="323"/>
      <c r="AD238" s="244"/>
      <c r="AE238" s="244"/>
      <c r="AF238" s="245"/>
      <c r="AG238" s="186"/>
      <c r="AI238" s="186"/>
    </row>
    <row r="239" spans="1:35" s="198" customFormat="1" ht="11.25">
      <c r="A239" s="243"/>
      <c r="B239" s="243"/>
      <c r="E239" s="323"/>
      <c r="AD239" s="244"/>
      <c r="AE239" s="244"/>
      <c r="AF239" s="245"/>
      <c r="AG239" s="186"/>
      <c r="AI239" s="186"/>
    </row>
    <row r="240" spans="1:35" s="198" customFormat="1" ht="11.25">
      <c r="A240" s="243"/>
      <c r="B240" s="243"/>
      <c r="E240" s="323"/>
      <c r="AD240" s="244"/>
      <c r="AE240" s="244"/>
      <c r="AF240" s="245"/>
      <c r="AG240" s="186"/>
      <c r="AI240" s="186"/>
    </row>
    <row r="241" spans="1:35" s="198" customFormat="1" ht="11.25">
      <c r="A241" s="243"/>
      <c r="B241" s="243"/>
      <c r="E241" s="323"/>
      <c r="AD241" s="244"/>
      <c r="AE241" s="244"/>
      <c r="AF241" s="245"/>
      <c r="AG241" s="186"/>
      <c r="AI241" s="186"/>
    </row>
    <row r="242" spans="1:35" s="198" customFormat="1" ht="11.25">
      <c r="A242" s="243"/>
      <c r="B242" s="243"/>
      <c r="E242" s="323"/>
      <c r="AD242" s="244"/>
      <c r="AE242" s="244"/>
      <c r="AF242" s="245"/>
      <c r="AG242" s="186"/>
      <c r="AI242" s="186"/>
    </row>
    <row r="243" spans="1:35" s="198" customFormat="1" ht="11.25">
      <c r="A243" s="243"/>
      <c r="B243" s="243"/>
      <c r="E243" s="323"/>
      <c r="AD243" s="244"/>
      <c r="AE243" s="244"/>
      <c r="AF243" s="245"/>
      <c r="AG243" s="186"/>
      <c r="AI243" s="186"/>
    </row>
    <row r="244" spans="1:35" s="198" customFormat="1" ht="11.25">
      <c r="A244" s="243"/>
      <c r="B244" s="243"/>
      <c r="E244" s="323"/>
      <c r="AD244" s="244"/>
      <c r="AE244" s="244"/>
      <c r="AF244" s="245"/>
      <c r="AG244" s="186"/>
      <c r="AI244" s="186"/>
    </row>
    <row r="245" spans="1:35" s="198" customFormat="1" ht="11.25">
      <c r="A245" s="243"/>
      <c r="B245" s="243"/>
      <c r="E245" s="323"/>
      <c r="AD245" s="244"/>
      <c r="AE245" s="244"/>
      <c r="AF245" s="245"/>
      <c r="AG245" s="186"/>
      <c r="AI245" s="186"/>
    </row>
    <row r="246" spans="1:35" s="198" customFormat="1" ht="11.25">
      <c r="A246" s="243"/>
      <c r="B246" s="243"/>
      <c r="E246" s="323"/>
      <c r="AD246" s="244"/>
      <c r="AE246" s="244"/>
      <c r="AF246" s="245"/>
      <c r="AG246" s="186"/>
      <c r="AI246" s="186"/>
    </row>
    <row r="247" spans="1:35" s="198" customFormat="1" ht="11.25">
      <c r="A247" s="243"/>
      <c r="B247" s="243"/>
      <c r="E247" s="323"/>
      <c r="AD247" s="244"/>
      <c r="AE247" s="244"/>
      <c r="AF247" s="245"/>
      <c r="AG247" s="186"/>
      <c r="AI247" s="186"/>
    </row>
    <row r="248" spans="1:35" s="198" customFormat="1" ht="11.25">
      <c r="A248" s="243"/>
      <c r="B248" s="243"/>
      <c r="E248" s="323"/>
      <c r="AD248" s="244"/>
      <c r="AE248" s="244"/>
      <c r="AF248" s="245"/>
      <c r="AG248" s="186"/>
      <c r="AI248" s="186"/>
    </row>
    <row r="249" spans="1:35" s="198" customFormat="1" ht="11.25">
      <c r="A249" s="243"/>
      <c r="B249" s="243"/>
      <c r="E249" s="323"/>
      <c r="AD249" s="244"/>
      <c r="AE249" s="244"/>
      <c r="AF249" s="245"/>
      <c r="AG249" s="186"/>
      <c r="AI249" s="186"/>
    </row>
    <row r="250" spans="1:35" s="198" customFormat="1" ht="11.25">
      <c r="A250" s="243"/>
      <c r="B250" s="243"/>
      <c r="E250" s="323"/>
      <c r="AD250" s="244"/>
      <c r="AE250" s="244"/>
      <c r="AF250" s="245"/>
      <c r="AG250" s="186"/>
      <c r="AI250" s="186"/>
    </row>
    <row r="251" spans="1:35" s="198" customFormat="1" ht="11.25">
      <c r="A251" s="243"/>
      <c r="B251" s="243"/>
      <c r="E251" s="323"/>
      <c r="AD251" s="244"/>
      <c r="AE251" s="244"/>
      <c r="AF251" s="245"/>
      <c r="AG251" s="186"/>
      <c r="AI251" s="186"/>
    </row>
    <row r="252" spans="1:35" s="198" customFormat="1" ht="11.25">
      <c r="A252" s="243"/>
      <c r="B252" s="243"/>
      <c r="E252" s="323"/>
      <c r="AD252" s="244"/>
      <c r="AE252" s="244"/>
      <c r="AF252" s="245"/>
      <c r="AG252" s="186"/>
      <c r="AI252" s="186"/>
    </row>
    <row r="253" spans="1:35" s="198" customFormat="1" ht="11.25">
      <c r="A253" s="243"/>
      <c r="B253" s="243"/>
      <c r="E253" s="323"/>
      <c r="AD253" s="244"/>
      <c r="AE253" s="244"/>
      <c r="AF253" s="245"/>
      <c r="AG253" s="186"/>
      <c r="AI253" s="186"/>
    </row>
    <row r="254" spans="1:35" s="198" customFormat="1" ht="11.25">
      <c r="A254" s="243"/>
      <c r="B254" s="243"/>
      <c r="E254" s="323"/>
      <c r="AD254" s="244"/>
      <c r="AE254" s="244"/>
      <c r="AF254" s="245"/>
      <c r="AG254" s="186"/>
      <c r="AI254" s="186"/>
    </row>
    <row r="255" spans="1:35" s="198" customFormat="1" ht="11.25">
      <c r="A255" s="243"/>
      <c r="B255" s="243"/>
      <c r="E255" s="323"/>
      <c r="AD255" s="244"/>
      <c r="AE255" s="244"/>
      <c r="AF255" s="245"/>
      <c r="AG255" s="186"/>
      <c r="AI255" s="186"/>
    </row>
    <row r="256" spans="1:35" s="198" customFormat="1" ht="11.25">
      <c r="A256" s="243"/>
      <c r="B256" s="243"/>
      <c r="E256" s="323"/>
      <c r="AD256" s="244"/>
      <c r="AE256" s="244"/>
      <c r="AF256" s="245"/>
      <c r="AG256" s="186"/>
      <c r="AI256" s="186"/>
    </row>
    <row r="257" spans="1:35" s="198" customFormat="1" ht="11.25">
      <c r="A257" s="243"/>
      <c r="B257" s="243"/>
      <c r="E257" s="323"/>
      <c r="AD257" s="244"/>
      <c r="AE257" s="244"/>
      <c r="AF257" s="245"/>
      <c r="AG257" s="186"/>
      <c r="AI257" s="186"/>
    </row>
    <row r="258" spans="1:35" s="198" customFormat="1" ht="11.25">
      <c r="A258" s="243"/>
      <c r="B258" s="243"/>
      <c r="E258" s="323"/>
      <c r="AD258" s="244"/>
      <c r="AE258" s="244"/>
      <c r="AF258" s="245"/>
      <c r="AG258" s="186"/>
      <c r="AI258" s="186"/>
    </row>
    <row r="259" spans="1:35" s="198" customFormat="1" ht="11.25">
      <c r="A259" s="243"/>
      <c r="B259" s="243"/>
      <c r="E259" s="323"/>
      <c r="AD259" s="244"/>
      <c r="AE259" s="244"/>
      <c r="AF259" s="245"/>
      <c r="AG259" s="186"/>
      <c r="AI259" s="186"/>
    </row>
    <row r="260" spans="1:35" s="198" customFormat="1" ht="11.25">
      <c r="A260" s="243"/>
      <c r="B260" s="243"/>
      <c r="E260" s="323"/>
      <c r="AD260" s="244"/>
      <c r="AE260" s="244"/>
      <c r="AF260" s="245"/>
      <c r="AG260" s="186"/>
      <c r="AI260" s="186"/>
    </row>
    <row r="261" spans="1:35" s="198" customFormat="1" ht="11.25">
      <c r="A261" s="243"/>
      <c r="B261" s="243"/>
      <c r="E261" s="323"/>
      <c r="AD261" s="244"/>
      <c r="AE261" s="244"/>
      <c r="AF261" s="245"/>
      <c r="AG261" s="186"/>
      <c r="AI261" s="186"/>
    </row>
    <row r="262" spans="1:35" s="198" customFormat="1" ht="11.25">
      <c r="A262" s="243"/>
      <c r="B262" s="243"/>
      <c r="E262" s="323"/>
      <c r="AD262" s="244"/>
      <c r="AE262" s="244"/>
      <c r="AF262" s="245"/>
      <c r="AG262" s="186"/>
      <c r="AI262" s="186"/>
    </row>
    <row r="263" spans="1:35" s="198" customFormat="1" ht="11.25">
      <c r="A263" s="243"/>
      <c r="B263" s="243"/>
      <c r="E263" s="323"/>
      <c r="AD263" s="244"/>
      <c r="AE263" s="244"/>
      <c r="AF263" s="245"/>
      <c r="AG263" s="186"/>
      <c r="AI263" s="186"/>
    </row>
    <row r="264" spans="1:35" s="198" customFormat="1" ht="11.25">
      <c r="A264" s="243"/>
      <c r="B264" s="243"/>
      <c r="E264" s="323"/>
      <c r="AD264" s="244"/>
      <c r="AE264" s="244"/>
      <c r="AF264" s="245"/>
      <c r="AG264" s="186"/>
      <c r="AI264" s="186"/>
    </row>
    <row r="265" spans="1:35" s="198" customFormat="1" ht="11.25">
      <c r="A265" s="243"/>
      <c r="B265" s="243"/>
      <c r="E265" s="323"/>
      <c r="AD265" s="244"/>
      <c r="AE265" s="244"/>
      <c r="AF265" s="245"/>
      <c r="AG265" s="186"/>
      <c r="AI265" s="186"/>
    </row>
    <row r="266" spans="1:35" s="198" customFormat="1" ht="11.25">
      <c r="A266" s="243"/>
      <c r="B266" s="243"/>
      <c r="E266" s="323"/>
      <c r="AD266" s="244"/>
      <c r="AE266" s="244"/>
      <c r="AF266" s="245"/>
      <c r="AG266" s="186"/>
      <c r="AI266" s="186"/>
    </row>
    <row r="267" spans="1:35" s="198" customFormat="1" ht="11.25">
      <c r="A267" s="243"/>
      <c r="B267" s="243"/>
      <c r="E267" s="323"/>
      <c r="AD267" s="244"/>
      <c r="AE267" s="244"/>
      <c r="AF267" s="245"/>
      <c r="AG267" s="186"/>
      <c r="AI267" s="186"/>
    </row>
    <row r="268" spans="1:35" s="198" customFormat="1" ht="11.25">
      <c r="A268" s="243"/>
      <c r="B268" s="243"/>
      <c r="E268" s="323"/>
      <c r="AD268" s="244"/>
      <c r="AE268" s="244"/>
      <c r="AF268" s="245"/>
      <c r="AG268" s="186"/>
      <c r="AI268" s="186"/>
    </row>
    <row r="269" spans="1:35" s="198" customFormat="1" ht="11.25">
      <c r="A269" s="243"/>
      <c r="B269" s="243"/>
      <c r="E269" s="323"/>
      <c r="AD269" s="244"/>
      <c r="AE269" s="244"/>
      <c r="AF269" s="245"/>
      <c r="AG269" s="186"/>
      <c r="AI269" s="186"/>
    </row>
    <row r="270" spans="1:35" s="198" customFormat="1" ht="11.25">
      <c r="A270" s="243"/>
      <c r="B270" s="243"/>
      <c r="E270" s="323"/>
      <c r="AD270" s="244"/>
      <c r="AE270" s="244"/>
      <c r="AF270" s="245"/>
      <c r="AG270" s="186"/>
      <c r="AI270" s="186"/>
    </row>
    <row r="271" spans="1:35" s="198" customFormat="1" ht="11.25">
      <c r="A271" s="243"/>
      <c r="B271" s="243"/>
      <c r="E271" s="323"/>
      <c r="AD271" s="244"/>
      <c r="AE271" s="244"/>
      <c r="AF271" s="245"/>
      <c r="AG271" s="186"/>
      <c r="AI271" s="186"/>
    </row>
    <row r="272" spans="1:35" s="198" customFormat="1" ht="11.25">
      <c r="A272" s="243"/>
      <c r="B272" s="243"/>
      <c r="E272" s="323"/>
      <c r="AD272" s="244"/>
      <c r="AE272" s="244"/>
      <c r="AF272" s="245"/>
      <c r="AG272" s="186"/>
      <c r="AI272" s="186"/>
    </row>
    <row r="273" spans="1:35" s="198" customFormat="1" ht="11.25">
      <c r="A273" s="243"/>
      <c r="B273" s="243"/>
      <c r="E273" s="323"/>
      <c r="AD273" s="244"/>
      <c r="AE273" s="244"/>
      <c r="AF273" s="245"/>
      <c r="AG273" s="186"/>
      <c r="AI273" s="186"/>
    </row>
    <row r="274" spans="1:35" s="198" customFormat="1" ht="11.25">
      <c r="A274" s="243"/>
      <c r="B274" s="243"/>
      <c r="E274" s="323"/>
      <c r="AD274" s="244"/>
      <c r="AE274" s="244"/>
      <c r="AF274" s="245"/>
      <c r="AG274" s="186"/>
      <c r="AI274" s="186"/>
    </row>
    <row r="275" spans="1:35" s="198" customFormat="1" ht="11.25">
      <c r="A275" s="243"/>
      <c r="B275" s="243"/>
      <c r="E275" s="323"/>
      <c r="AD275" s="244"/>
      <c r="AE275" s="244"/>
      <c r="AF275" s="245"/>
      <c r="AG275" s="186"/>
      <c r="AI275" s="186"/>
    </row>
    <row r="276" spans="1:35" s="198" customFormat="1" ht="11.25">
      <c r="A276" s="243"/>
      <c r="B276" s="243"/>
      <c r="E276" s="323"/>
      <c r="AD276" s="244"/>
      <c r="AE276" s="244"/>
      <c r="AF276" s="245"/>
      <c r="AG276" s="186"/>
      <c r="AI276" s="186"/>
    </row>
    <row r="277" spans="1:35" s="198" customFormat="1" ht="11.25">
      <c r="A277" s="243"/>
      <c r="B277" s="243"/>
      <c r="E277" s="323"/>
      <c r="AD277" s="244"/>
      <c r="AE277" s="244"/>
      <c r="AF277" s="245"/>
      <c r="AG277" s="186"/>
      <c r="AI277" s="186"/>
    </row>
    <row r="278" spans="1:35" s="198" customFormat="1" ht="11.25">
      <c r="A278" s="243"/>
      <c r="B278" s="243"/>
      <c r="E278" s="323"/>
      <c r="AD278" s="244"/>
      <c r="AE278" s="244"/>
      <c r="AF278" s="245"/>
      <c r="AG278" s="186"/>
      <c r="AI278" s="186"/>
    </row>
    <row r="279" spans="1:35" s="198" customFormat="1" ht="11.25">
      <c r="A279" s="243"/>
      <c r="B279" s="243"/>
      <c r="E279" s="323"/>
      <c r="AD279" s="244"/>
      <c r="AE279" s="244"/>
      <c r="AF279" s="245"/>
      <c r="AG279" s="186"/>
      <c r="AI279" s="186"/>
    </row>
    <row r="280" spans="1:35" s="198" customFormat="1" ht="11.25">
      <c r="A280" s="243"/>
      <c r="B280" s="243"/>
      <c r="E280" s="323"/>
      <c r="AD280" s="244"/>
      <c r="AE280" s="244"/>
      <c r="AF280" s="245"/>
      <c r="AG280" s="186"/>
      <c r="AI280" s="186"/>
    </row>
    <row r="281" spans="1:35" s="198" customFormat="1" ht="11.25">
      <c r="A281" s="243"/>
      <c r="B281" s="243"/>
      <c r="E281" s="323"/>
      <c r="AD281" s="244"/>
      <c r="AE281" s="244"/>
      <c r="AF281" s="245"/>
      <c r="AG281" s="186"/>
      <c r="AI281" s="186"/>
    </row>
    <row r="282" spans="1:35" s="198" customFormat="1" ht="11.25">
      <c r="A282" s="243"/>
      <c r="B282" s="243"/>
      <c r="E282" s="323"/>
      <c r="AD282" s="244"/>
      <c r="AE282" s="244"/>
      <c r="AF282" s="245"/>
      <c r="AG282" s="186"/>
      <c r="AI282" s="186"/>
    </row>
    <row r="283" spans="1:35" s="198" customFormat="1" ht="11.25">
      <c r="A283" s="243"/>
      <c r="B283" s="243"/>
      <c r="E283" s="323"/>
      <c r="AD283" s="244"/>
      <c r="AE283" s="244"/>
      <c r="AF283" s="245"/>
      <c r="AG283" s="186"/>
      <c r="AI283" s="186"/>
    </row>
    <row r="284" spans="1:35" s="198" customFormat="1" ht="11.25">
      <c r="A284" s="243"/>
      <c r="B284" s="243"/>
      <c r="E284" s="323"/>
      <c r="AD284" s="244"/>
      <c r="AE284" s="244"/>
      <c r="AF284" s="245"/>
      <c r="AG284" s="186"/>
      <c r="AI284" s="186"/>
    </row>
    <row r="285" spans="1:35" s="198" customFormat="1" ht="11.25">
      <c r="A285" s="243"/>
      <c r="B285" s="243"/>
      <c r="E285" s="323"/>
      <c r="AD285" s="244"/>
      <c r="AE285" s="244"/>
      <c r="AF285" s="245"/>
      <c r="AG285" s="186"/>
      <c r="AI285" s="186"/>
    </row>
    <row r="286" spans="1:35" s="198" customFormat="1" ht="11.25">
      <c r="A286" s="243"/>
      <c r="B286" s="243"/>
      <c r="E286" s="323"/>
      <c r="AD286" s="244"/>
      <c r="AE286" s="244"/>
      <c r="AF286" s="245"/>
      <c r="AG286" s="186"/>
      <c r="AI286" s="186"/>
    </row>
    <row r="287" spans="1:35" s="198" customFormat="1" ht="11.25">
      <c r="A287" s="243"/>
      <c r="B287" s="243"/>
      <c r="E287" s="323"/>
      <c r="AD287" s="244"/>
      <c r="AE287" s="244"/>
      <c r="AF287" s="245"/>
      <c r="AG287" s="186"/>
      <c r="AI287" s="186"/>
    </row>
    <row r="288" spans="1:35" s="198" customFormat="1" ht="11.25">
      <c r="A288" s="243"/>
      <c r="B288" s="243"/>
      <c r="E288" s="323"/>
      <c r="AD288" s="244"/>
      <c r="AE288" s="244"/>
      <c r="AF288" s="245"/>
      <c r="AG288" s="186"/>
      <c r="AI288" s="186"/>
    </row>
    <row r="289" spans="1:35" s="198" customFormat="1" ht="11.25">
      <c r="A289" s="243"/>
      <c r="B289" s="243"/>
      <c r="E289" s="323"/>
      <c r="AD289" s="244"/>
      <c r="AE289" s="244"/>
      <c r="AF289" s="245"/>
      <c r="AG289" s="186"/>
      <c r="AI289" s="186"/>
    </row>
    <row r="290" spans="1:35" s="198" customFormat="1" ht="11.25">
      <c r="A290" s="243"/>
      <c r="B290" s="243"/>
      <c r="E290" s="323"/>
      <c r="AD290" s="244"/>
      <c r="AE290" s="244"/>
      <c r="AF290" s="245"/>
      <c r="AG290" s="186"/>
      <c r="AI290" s="186"/>
    </row>
    <row r="291" spans="1:35" s="198" customFormat="1" ht="11.25">
      <c r="A291" s="243"/>
      <c r="B291" s="243"/>
      <c r="E291" s="323"/>
      <c r="AD291" s="244"/>
      <c r="AE291" s="244"/>
      <c r="AF291" s="245"/>
      <c r="AG291" s="186"/>
      <c r="AI291" s="186"/>
    </row>
    <row r="292" spans="1:35" s="198" customFormat="1" ht="11.25">
      <c r="A292" s="243"/>
      <c r="B292" s="243"/>
      <c r="E292" s="323"/>
      <c r="AD292" s="244"/>
      <c r="AE292" s="244"/>
      <c r="AF292" s="245"/>
      <c r="AG292" s="186"/>
      <c r="AI292" s="186"/>
    </row>
    <row r="293" spans="1:35" s="198" customFormat="1" ht="11.25">
      <c r="A293" s="243"/>
      <c r="B293" s="243"/>
      <c r="E293" s="323"/>
      <c r="AD293" s="244"/>
      <c r="AE293" s="244"/>
      <c r="AF293" s="245"/>
      <c r="AG293" s="186"/>
      <c r="AI293" s="186"/>
    </row>
    <row r="294" spans="1:35" s="198" customFormat="1" ht="11.25">
      <c r="A294" s="243"/>
      <c r="B294" s="243"/>
      <c r="E294" s="323"/>
      <c r="AD294" s="244"/>
      <c r="AE294" s="244"/>
      <c r="AF294" s="245"/>
      <c r="AG294" s="186"/>
      <c r="AI294" s="186"/>
    </row>
    <row r="295" spans="1:35" s="198" customFormat="1" ht="11.25">
      <c r="A295" s="243"/>
      <c r="B295" s="243"/>
      <c r="E295" s="323"/>
      <c r="AD295" s="244"/>
      <c r="AE295" s="244"/>
      <c r="AF295" s="245"/>
      <c r="AG295" s="186"/>
      <c r="AI295" s="186"/>
    </row>
    <row r="296" spans="1:35" s="198" customFormat="1" ht="11.25">
      <c r="A296" s="243"/>
      <c r="B296" s="243"/>
      <c r="E296" s="323"/>
      <c r="AD296" s="244"/>
      <c r="AE296" s="244"/>
      <c r="AF296" s="245"/>
      <c r="AG296" s="186"/>
      <c r="AI296" s="186"/>
    </row>
    <row r="297" spans="1:35" s="198" customFormat="1" ht="11.25">
      <c r="A297" s="243"/>
      <c r="B297" s="243"/>
      <c r="E297" s="323"/>
      <c r="AD297" s="244"/>
      <c r="AE297" s="244"/>
      <c r="AF297" s="245"/>
      <c r="AG297" s="186"/>
      <c r="AI297" s="186"/>
    </row>
    <row r="298" spans="1:35" s="198" customFormat="1" ht="11.25">
      <c r="A298" s="243"/>
      <c r="B298" s="243"/>
      <c r="E298" s="323"/>
      <c r="AD298" s="244"/>
      <c r="AE298" s="244"/>
      <c r="AF298" s="245"/>
      <c r="AG298" s="186"/>
      <c r="AI298" s="186"/>
    </row>
    <row r="299" spans="1:35" s="198" customFormat="1" ht="11.25">
      <c r="A299" s="243"/>
      <c r="B299" s="243"/>
      <c r="E299" s="323"/>
      <c r="AD299" s="244"/>
      <c r="AE299" s="244"/>
      <c r="AF299" s="245"/>
      <c r="AG299" s="186"/>
      <c r="AI299" s="186"/>
    </row>
    <row r="300" spans="1:35" s="198" customFormat="1" ht="11.25">
      <c r="A300" s="243"/>
      <c r="B300" s="243"/>
      <c r="E300" s="323"/>
      <c r="AD300" s="244"/>
      <c r="AE300" s="244"/>
      <c r="AF300" s="245"/>
      <c r="AG300" s="186"/>
      <c r="AI300" s="186"/>
    </row>
    <row r="301" spans="1:35" s="198" customFormat="1" ht="11.25">
      <c r="A301" s="243"/>
      <c r="B301" s="243"/>
      <c r="E301" s="323"/>
      <c r="AD301" s="244"/>
      <c r="AE301" s="244"/>
      <c r="AF301" s="245"/>
      <c r="AG301" s="186"/>
      <c r="AI301" s="186"/>
    </row>
    <row r="302" spans="1:35" s="198" customFormat="1" ht="11.25">
      <c r="A302" s="243"/>
      <c r="B302" s="243"/>
      <c r="E302" s="323"/>
      <c r="AD302" s="244"/>
      <c r="AE302" s="244"/>
      <c r="AF302" s="245"/>
      <c r="AG302" s="186"/>
      <c r="AI302" s="186"/>
    </row>
    <row r="303" spans="1:35" s="198" customFormat="1" ht="11.25">
      <c r="A303" s="243"/>
      <c r="B303" s="243"/>
      <c r="E303" s="323"/>
      <c r="AD303" s="244"/>
      <c r="AE303" s="244"/>
      <c r="AF303" s="245"/>
      <c r="AG303" s="186"/>
      <c r="AI303" s="186"/>
    </row>
    <row r="304" spans="1:35" s="198" customFormat="1" ht="11.25">
      <c r="A304" s="243"/>
      <c r="B304" s="243"/>
      <c r="E304" s="323"/>
      <c r="AD304" s="244"/>
      <c r="AE304" s="244"/>
      <c r="AF304" s="245"/>
      <c r="AG304" s="186"/>
      <c r="AI304" s="186"/>
    </row>
    <row r="305" spans="1:35" s="198" customFormat="1" ht="11.25">
      <c r="A305" s="243"/>
      <c r="B305" s="243"/>
      <c r="E305" s="323"/>
      <c r="AD305" s="244"/>
      <c r="AE305" s="244"/>
      <c r="AF305" s="245"/>
      <c r="AG305" s="186"/>
      <c r="AI305" s="186"/>
    </row>
    <row r="306" spans="1:35" s="198" customFormat="1" ht="11.25">
      <c r="A306" s="243"/>
      <c r="B306" s="243"/>
      <c r="E306" s="323"/>
      <c r="AD306" s="244"/>
      <c r="AE306" s="244"/>
      <c r="AF306" s="245"/>
      <c r="AG306" s="186"/>
      <c r="AI306" s="186"/>
    </row>
    <row r="307" spans="1:35" s="198" customFormat="1" ht="11.25">
      <c r="A307" s="243"/>
      <c r="B307" s="243"/>
      <c r="E307" s="323"/>
      <c r="AD307" s="244"/>
      <c r="AE307" s="244"/>
      <c r="AF307" s="245"/>
      <c r="AG307" s="186"/>
      <c r="AI307" s="186"/>
    </row>
    <row r="308" spans="1:35" s="198" customFormat="1" ht="11.25">
      <c r="A308" s="243"/>
      <c r="B308" s="243"/>
      <c r="E308" s="323"/>
      <c r="AD308" s="244"/>
      <c r="AE308" s="244"/>
      <c r="AF308" s="245"/>
      <c r="AG308" s="186"/>
      <c r="AI308" s="186"/>
    </row>
    <row r="309" spans="1:35" s="198" customFormat="1" ht="11.25">
      <c r="A309" s="243"/>
      <c r="B309" s="243"/>
      <c r="E309" s="323"/>
      <c r="AD309" s="244"/>
      <c r="AE309" s="244"/>
      <c r="AF309" s="245"/>
      <c r="AG309" s="186"/>
      <c r="AI309" s="186"/>
    </row>
    <row r="310" spans="1:35" s="198" customFormat="1" ht="11.25">
      <c r="A310" s="243"/>
      <c r="B310" s="243"/>
      <c r="E310" s="323"/>
      <c r="AD310" s="244"/>
      <c r="AE310" s="244"/>
      <c r="AF310" s="245"/>
      <c r="AG310" s="186"/>
      <c r="AI310" s="186"/>
    </row>
    <row r="311" spans="1:35" s="198" customFormat="1" ht="11.25">
      <c r="A311" s="243"/>
      <c r="B311" s="243"/>
      <c r="E311" s="323"/>
      <c r="AD311" s="244"/>
      <c r="AE311" s="244"/>
      <c r="AF311" s="245"/>
      <c r="AG311" s="186"/>
      <c r="AI311" s="186"/>
    </row>
    <row r="312" spans="1:35" s="198" customFormat="1" ht="11.25">
      <c r="A312" s="243"/>
      <c r="B312" s="243"/>
      <c r="E312" s="323"/>
      <c r="AD312" s="244"/>
      <c r="AE312" s="244"/>
      <c r="AF312" s="245"/>
      <c r="AG312" s="186"/>
      <c r="AI312" s="186"/>
    </row>
    <row r="313" spans="1:35" s="198" customFormat="1" ht="11.25">
      <c r="A313" s="243"/>
      <c r="B313" s="243"/>
      <c r="E313" s="323"/>
      <c r="AD313" s="244"/>
      <c r="AE313" s="244"/>
      <c r="AF313" s="245"/>
      <c r="AG313" s="186"/>
      <c r="AI313" s="186"/>
    </row>
    <row r="314" spans="1:35" s="198" customFormat="1" ht="11.25">
      <c r="A314" s="243"/>
      <c r="B314" s="243"/>
      <c r="E314" s="323"/>
      <c r="AD314" s="244"/>
      <c r="AE314" s="244"/>
      <c r="AF314" s="245"/>
      <c r="AG314" s="186"/>
      <c r="AI314" s="186"/>
    </row>
    <row r="315" spans="1:35" s="198" customFormat="1" ht="11.25">
      <c r="A315" s="243"/>
      <c r="B315" s="243"/>
      <c r="E315" s="323"/>
      <c r="AD315" s="244"/>
      <c r="AE315" s="244"/>
      <c r="AF315" s="245"/>
      <c r="AG315" s="186"/>
      <c r="AI315" s="186"/>
    </row>
    <row r="316" spans="1:35" s="198" customFormat="1" ht="11.25">
      <c r="A316" s="243"/>
      <c r="B316" s="243"/>
      <c r="E316" s="323"/>
      <c r="AD316" s="244"/>
      <c r="AE316" s="244"/>
      <c r="AF316" s="245"/>
      <c r="AG316" s="186"/>
      <c r="AI316" s="186"/>
    </row>
    <row r="317" spans="1:35" s="198" customFormat="1" ht="11.25">
      <c r="A317" s="243"/>
      <c r="B317" s="243"/>
      <c r="E317" s="323"/>
      <c r="AD317" s="244"/>
      <c r="AE317" s="244"/>
      <c r="AF317" s="245"/>
      <c r="AG317" s="186"/>
      <c r="AI317" s="186"/>
    </row>
    <row r="318" spans="1:35" s="198" customFormat="1" ht="11.25">
      <c r="A318" s="243"/>
      <c r="B318" s="243"/>
      <c r="E318" s="323"/>
      <c r="AD318" s="244"/>
      <c r="AE318" s="244"/>
      <c r="AF318" s="245"/>
      <c r="AG318" s="186"/>
      <c r="AI318" s="186"/>
    </row>
    <row r="319" spans="1:35" s="198" customFormat="1" ht="11.25">
      <c r="A319" s="243"/>
      <c r="B319" s="243"/>
      <c r="E319" s="323"/>
      <c r="AD319" s="244"/>
      <c r="AE319" s="244"/>
      <c r="AF319" s="245"/>
      <c r="AG319" s="186"/>
      <c r="AI319" s="186"/>
    </row>
    <row r="320" spans="1:35" s="198" customFormat="1" ht="11.25">
      <c r="A320" s="243"/>
      <c r="B320" s="243"/>
      <c r="E320" s="323"/>
      <c r="AD320" s="244"/>
      <c r="AE320" s="244"/>
      <c r="AF320" s="245"/>
      <c r="AG320" s="186"/>
      <c r="AI320" s="186"/>
    </row>
    <row r="321" spans="1:35" s="198" customFormat="1" ht="11.25">
      <c r="A321" s="243"/>
      <c r="B321" s="243"/>
      <c r="E321" s="323"/>
      <c r="AD321" s="244"/>
      <c r="AE321" s="244"/>
      <c r="AF321" s="245"/>
      <c r="AG321" s="186"/>
      <c r="AI321" s="186"/>
    </row>
    <row r="322" spans="1:35" s="198" customFormat="1" ht="11.25">
      <c r="A322" s="243"/>
      <c r="B322" s="243"/>
      <c r="E322" s="323"/>
      <c r="AD322" s="244"/>
      <c r="AE322" s="244"/>
      <c r="AF322" s="245"/>
      <c r="AG322" s="186"/>
      <c r="AI322" s="186"/>
    </row>
    <row r="323" spans="1:35" s="198" customFormat="1" ht="11.25">
      <c r="A323" s="243"/>
      <c r="B323" s="243"/>
      <c r="E323" s="323"/>
      <c r="AD323" s="244"/>
      <c r="AE323" s="244"/>
      <c r="AF323" s="245"/>
      <c r="AG323" s="186"/>
      <c r="AI323" s="186"/>
    </row>
    <row r="324" spans="1:35" s="198" customFormat="1" ht="11.25">
      <c r="A324" s="243"/>
      <c r="B324" s="243"/>
      <c r="E324" s="323"/>
      <c r="AD324" s="244"/>
      <c r="AE324" s="244"/>
      <c r="AF324" s="245"/>
      <c r="AG324" s="186"/>
      <c r="AI324" s="186"/>
    </row>
    <row r="325" spans="1:35" s="198" customFormat="1" ht="11.25">
      <c r="A325" s="243"/>
      <c r="B325" s="243"/>
      <c r="E325" s="323"/>
      <c r="AD325" s="244"/>
      <c r="AE325" s="244"/>
      <c r="AF325" s="245"/>
      <c r="AG325" s="186"/>
      <c r="AI325" s="186"/>
    </row>
    <row r="326" spans="1:35" s="198" customFormat="1" ht="11.25">
      <c r="A326" s="243"/>
      <c r="B326" s="243"/>
      <c r="E326" s="323"/>
      <c r="AD326" s="244"/>
      <c r="AE326" s="244"/>
      <c r="AF326" s="245"/>
      <c r="AG326" s="186"/>
      <c r="AI326" s="186"/>
    </row>
    <row r="327" spans="1:35" s="198" customFormat="1" ht="11.25">
      <c r="A327" s="243"/>
      <c r="B327" s="243"/>
      <c r="E327" s="323"/>
      <c r="AD327" s="244"/>
      <c r="AE327" s="244"/>
      <c r="AF327" s="245"/>
      <c r="AG327" s="186"/>
      <c r="AI327" s="186"/>
    </row>
    <row r="328" spans="1:35" s="198" customFormat="1" ht="11.25">
      <c r="A328" s="243"/>
      <c r="B328" s="243"/>
      <c r="E328" s="323"/>
      <c r="AD328" s="244"/>
      <c r="AE328" s="244"/>
      <c r="AF328" s="245"/>
      <c r="AG328" s="186"/>
      <c r="AI328" s="186"/>
    </row>
    <row r="329" spans="1:35" s="198" customFormat="1" ht="11.25">
      <c r="A329" s="243"/>
      <c r="B329" s="243"/>
      <c r="E329" s="323"/>
      <c r="AD329" s="244"/>
      <c r="AE329" s="244"/>
      <c r="AF329" s="245"/>
      <c r="AG329" s="186"/>
      <c r="AI329" s="186"/>
    </row>
    <row r="330" spans="1:35" s="198" customFormat="1" ht="11.25">
      <c r="A330" s="243"/>
      <c r="B330" s="243"/>
      <c r="E330" s="323"/>
      <c r="AD330" s="244"/>
      <c r="AE330" s="244"/>
      <c r="AF330" s="245"/>
      <c r="AG330" s="186"/>
      <c r="AI330" s="186"/>
    </row>
    <row r="331" spans="1:35" s="198" customFormat="1" ht="11.25">
      <c r="A331" s="243"/>
      <c r="B331" s="243"/>
      <c r="E331" s="323"/>
      <c r="AD331" s="244"/>
      <c r="AE331" s="244"/>
      <c r="AF331" s="245"/>
      <c r="AG331" s="186"/>
      <c r="AI331" s="186"/>
    </row>
    <row r="332" spans="1:35" s="198" customFormat="1" ht="11.25">
      <c r="A332" s="243"/>
      <c r="B332" s="243"/>
      <c r="E332" s="323"/>
      <c r="AD332" s="244"/>
      <c r="AE332" s="244"/>
      <c r="AF332" s="245"/>
      <c r="AG332" s="186"/>
      <c r="AI332" s="186"/>
    </row>
    <row r="333" spans="1:35" s="15" customFormat="1">
      <c r="A333" s="105"/>
      <c r="B333" s="105"/>
      <c r="D333" s="97"/>
      <c r="E333" s="156"/>
      <c r="AD333" s="94"/>
      <c r="AE333" s="94"/>
      <c r="AF333" s="238"/>
      <c r="AG333" s="223"/>
      <c r="AI333" s="223"/>
    </row>
    <row r="334" spans="1:35" s="15" customFormat="1">
      <c r="A334" s="105"/>
      <c r="B334" s="105"/>
      <c r="D334" s="97"/>
      <c r="E334" s="156"/>
      <c r="AD334" s="94"/>
      <c r="AE334" s="94"/>
      <c r="AF334" s="238"/>
      <c r="AG334" s="223"/>
      <c r="AI334" s="223"/>
    </row>
    <row r="335" spans="1:35" s="15" customFormat="1">
      <c r="A335" s="105"/>
      <c r="B335" s="105"/>
      <c r="D335" s="97"/>
      <c r="E335" s="156"/>
      <c r="AD335" s="94"/>
      <c r="AE335" s="94"/>
      <c r="AF335" s="238"/>
      <c r="AG335" s="223"/>
      <c r="AI335" s="223"/>
    </row>
    <row r="336" spans="1:35" s="15" customFormat="1">
      <c r="A336" s="105"/>
      <c r="B336" s="105"/>
      <c r="D336" s="97"/>
      <c r="E336" s="156"/>
      <c r="AD336" s="94"/>
      <c r="AE336" s="94"/>
      <c r="AF336" s="238"/>
      <c r="AG336" s="223"/>
      <c r="AI336" s="223"/>
    </row>
    <row r="337" spans="1:35" s="15" customFormat="1">
      <c r="A337" s="105"/>
      <c r="B337" s="105"/>
      <c r="D337" s="97"/>
      <c r="E337" s="156"/>
      <c r="AD337" s="94"/>
      <c r="AE337" s="94"/>
      <c r="AF337" s="238"/>
      <c r="AG337" s="223"/>
      <c r="AI337" s="223"/>
    </row>
    <row r="338" spans="1:35" s="15" customFormat="1">
      <c r="A338" s="105"/>
      <c r="B338" s="105"/>
      <c r="D338" s="97"/>
      <c r="E338" s="156"/>
      <c r="AD338" s="94"/>
      <c r="AE338" s="94"/>
      <c r="AF338" s="238"/>
      <c r="AG338" s="223"/>
      <c r="AI338" s="223"/>
    </row>
    <row r="339" spans="1:35" s="15" customFormat="1">
      <c r="A339" s="105"/>
      <c r="B339" s="105"/>
      <c r="D339" s="97"/>
      <c r="E339" s="156"/>
      <c r="AD339" s="94"/>
      <c r="AE339" s="94"/>
      <c r="AF339" s="238"/>
      <c r="AG339" s="223"/>
      <c r="AI339" s="223"/>
    </row>
    <row r="340" spans="1:35" s="15" customFormat="1">
      <c r="A340" s="105"/>
      <c r="B340" s="105"/>
      <c r="D340" s="97"/>
      <c r="E340" s="156"/>
      <c r="AD340" s="94"/>
      <c r="AE340" s="94"/>
      <c r="AF340" s="238"/>
      <c r="AG340" s="223"/>
      <c r="AI340" s="223"/>
    </row>
    <row r="341" spans="1:35" s="15" customFormat="1">
      <c r="A341" s="105"/>
      <c r="B341" s="105"/>
      <c r="D341" s="97"/>
      <c r="E341" s="156"/>
      <c r="AD341" s="94"/>
      <c r="AE341" s="94"/>
      <c r="AF341" s="238"/>
      <c r="AG341" s="223"/>
      <c r="AI341" s="223"/>
    </row>
    <row r="342" spans="1:35" s="15" customFormat="1">
      <c r="A342" s="105"/>
      <c r="B342" s="105"/>
      <c r="D342" s="97"/>
      <c r="E342" s="156"/>
      <c r="AD342" s="94"/>
      <c r="AE342" s="94"/>
      <c r="AF342" s="238"/>
      <c r="AG342" s="223"/>
      <c r="AI342" s="223"/>
    </row>
    <row r="343" spans="1:35" s="15" customFormat="1">
      <c r="A343" s="105"/>
      <c r="B343" s="105"/>
      <c r="D343" s="97"/>
      <c r="E343" s="156"/>
      <c r="AD343" s="94"/>
      <c r="AE343" s="94"/>
      <c r="AF343" s="238"/>
      <c r="AG343" s="223"/>
      <c r="AI343" s="223"/>
    </row>
    <row r="344" spans="1:35" s="15" customFormat="1">
      <c r="A344" s="105"/>
      <c r="B344" s="105"/>
      <c r="D344" s="97"/>
      <c r="E344" s="156"/>
      <c r="AD344" s="94"/>
      <c r="AE344" s="94"/>
      <c r="AF344" s="238"/>
      <c r="AG344" s="223"/>
      <c r="AI344" s="223"/>
    </row>
    <row r="345" spans="1:35" s="15" customFormat="1">
      <c r="A345" s="105"/>
      <c r="B345" s="105"/>
      <c r="D345" s="97"/>
      <c r="E345" s="156"/>
      <c r="AD345" s="94"/>
      <c r="AE345" s="94"/>
      <c r="AF345" s="238"/>
      <c r="AG345" s="223"/>
      <c r="AI345" s="223"/>
    </row>
    <row r="346" spans="1:35" s="15" customFormat="1">
      <c r="A346" s="105"/>
      <c r="B346" s="105"/>
      <c r="D346" s="97"/>
      <c r="E346" s="156"/>
      <c r="AD346" s="94"/>
      <c r="AE346" s="94"/>
      <c r="AF346" s="238"/>
      <c r="AG346" s="223"/>
      <c r="AI346" s="223"/>
    </row>
    <row r="347" spans="1:35" s="15" customFormat="1">
      <c r="A347" s="105"/>
      <c r="B347" s="105"/>
      <c r="D347" s="97"/>
      <c r="E347" s="156"/>
      <c r="AD347" s="94"/>
      <c r="AE347" s="94"/>
      <c r="AF347" s="238"/>
      <c r="AG347" s="223"/>
      <c r="AI347" s="223"/>
    </row>
    <row r="348" spans="1:35" s="15" customFormat="1">
      <c r="A348" s="105"/>
      <c r="B348" s="105"/>
      <c r="D348" s="97"/>
      <c r="E348" s="156"/>
      <c r="AD348" s="94"/>
      <c r="AE348" s="94"/>
      <c r="AF348" s="238"/>
      <c r="AG348" s="223"/>
      <c r="AI348" s="223"/>
    </row>
    <row r="349" spans="1:35" s="15" customFormat="1">
      <c r="A349" s="105"/>
      <c r="B349" s="105"/>
      <c r="D349" s="97"/>
      <c r="E349" s="156"/>
      <c r="AD349" s="94"/>
      <c r="AE349" s="94"/>
      <c r="AF349" s="238"/>
      <c r="AG349" s="223"/>
      <c r="AI349" s="223"/>
    </row>
    <row r="350" spans="1:35" s="15" customFormat="1">
      <c r="A350" s="105"/>
      <c r="B350" s="105"/>
      <c r="D350" s="97"/>
      <c r="E350" s="156"/>
      <c r="AD350" s="94"/>
      <c r="AE350" s="94"/>
      <c r="AF350" s="238"/>
      <c r="AG350" s="223"/>
      <c r="AI350" s="223"/>
    </row>
    <row r="351" spans="1:35" s="15" customFormat="1">
      <c r="A351" s="105"/>
      <c r="B351" s="105"/>
      <c r="D351" s="97"/>
      <c r="E351" s="156"/>
      <c r="AD351" s="94"/>
      <c r="AE351" s="94"/>
      <c r="AF351" s="238"/>
      <c r="AG351" s="223"/>
      <c r="AI351" s="223"/>
    </row>
    <row r="352" spans="1:35" s="15" customFormat="1">
      <c r="A352" s="105"/>
      <c r="B352" s="105"/>
      <c r="D352" s="97"/>
      <c r="E352" s="156"/>
      <c r="AD352" s="94"/>
      <c r="AE352" s="94"/>
      <c r="AF352" s="238"/>
      <c r="AG352" s="223"/>
      <c r="AI352" s="223"/>
    </row>
    <row r="353" spans="1:35" s="15" customFormat="1">
      <c r="A353" s="105"/>
      <c r="B353" s="105"/>
      <c r="D353" s="97"/>
      <c r="E353" s="156"/>
      <c r="AD353" s="94"/>
      <c r="AE353" s="94"/>
      <c r="AF353" s="238"/>
      <c r="AG353" s="223"/>
      <c r="AI353" s="223"/>
    </row>
    <row r="354" spans="1:35" s="15" customFormat="1">
      <c r="A354" s="105"/>
      <c r="B354" s="105"/>
      <c r="D354" s="97"/>
      <c r="E354" s="156"/>
      <c r="AD354" s="94"/>
      <c r="AE354" s="94"/>
      <c r="AF354" s="238"/>
      <c r="AG354" s="223"/>
      <c r="AI354" s="223"/>
    </row>
    <row r="355" spans="1:35" s="15" customFormat="1">
      <c r="A355" s="105"/>
      <c r="B355" s="105"/>
      <c r="D355" s="97"/>
      <c r="E355" s="156"/>
      <c r="AD355" s="94"/>
      <c r="AE355" s="94"/>
      <c r="AF355" s="238"/>
      <c r="AG355" s="223"/>
      <c r="AI355" s="223"/>
    </row>
    <row r="356" spans="1:35" s="15" customFormat="1">
      <c r="A356" s="105"/>
      <c r="B356" s="105"/>
      <c r="D356" s="97"/>
      <c r="E356" s="156"/>
      <c r="AD356" s="94"/>
      <c r="AE356" s="94"/>
      <c r="AF356" s="238"/>
      <c r="AG356" s="223"/>
      <c r="AI356" s="223"/>
    </row>
    <row r="357" spans="1:35" s="15" customFormat="1">
      <c r="A357" s="105"/>
      <c r="B357" s="105"/>
      <c r="D357" s="97"/>
      <c r="E357" s="156"/>
      <c r="AD357" s="94"/>
      <c r="AE357" s="94"/>
      <c r="AF357" s="238"/>
      <c r="AG357" s="223"/>
      <c r="AI357" s="223"/>
    </row>
    <row r="358" spans="1:35" s="15" customFormat="1">
      <c r="A358" s="105"/>
      <c r="B358" s="105"/>
      <c r="D358" s="97"/>
      <c r="E358" s="156"/>
      <c r="AD358" s="94"/>
      <c r="AE358" s="94"/>
      <c r="AF358" s="238"/>
      <c r="AG358" s="223"/>
      <c r="AI358" s="223"/>
    </row>
    <row r="359" spans="1:35" s="15" customFormat="1">
      <c r="A359" s="105"/>
      <c r="B359" s="105"/>
      <c r="D359" s="97"/>
      <c r="E359" s="156"/>
      <c r="AD359" s="94"/>
      <c r="AE359" s="94"/>
      <c r="AF359" s="238"/>
      <c r="AG359" s="223"/>
      <c r="AI359" s="223"/>
    </row>
    <row r="360" spans="1:35" s="15" customFormat="1">
      <c r="A360" s="105"/>
      <c r="B360" s="105"/>
      <c r="D360" s="97"/>
      <c r="E360" s="156"/>
      <c r="AD360" s="94"/>
      <c r="AE360" s="94"/>
      <c r="AF360" s="238"/>
      <c r="AG360" s="223"/>
      <c r="AI360" s="223"/>
    </row>
    <row r="361" spans="1:35" s="15" customFormat="1">
      <c r="A361" s="105"/>
      <c r="B361" s="105"/>
      <c r="D361" s="97"/>
      <c r="E361" s="156"/>
      <c r="AD361" s="94"/>
      <c r="AE361" s="94"/>
      <c r="AF361" s="238"/>
      <c r="AG361" s="223"/>
      <c r="AI361" s="223"/>
    </row>
    <row r="362" spans="1:35" s="15" customFormat="1">
      <c r="A362" s="105"/>
      <c r="B362" s="105"/>
      <c r="D362" s="97"/>
      <c r="E362" s="156"/>
      <c r="AD362" s="94"/>
      <c r="AE362" s="94"/>
      <c r="AF362" s="238"/>
      <c r="AG362" s="223"/>
      <c r="AI362" s="223"/>
    </row>
    <row r="363" spans="1:35" s="15" customFormat="1">
      <c r="A363" s="105"/>
      <c r="B363" s="105"/>
      <c r="D363" s="97"/>
      <c r="E363" s="156"/>
      <c r="AD363" s="94"/>
      <c r="AE363" s="94"/>
      <c r="AF363" s="238"/>
      <c r="AG363" s="223"/>
      <c r="AI363" s="223"/>
    </row>
    <row r="364" spans="1:35" s="15" customFormat="1">
      <c r="A364" s="105"/>
      <c r="B364" s="105"/>
      <c r="D364" s="97"/>
      <c r="E364" s="156"/>
      <c r="AD364" s="94"/>
      <c r="AE364" s="94"/>
      <c r="AF364" s="238"/>
      <c r="AG364" s="223"/>
      <c r="AI364" s="223"/>
    </row>
    <row r="365" spans="1:35" s="15" customFormat="1">
      <c r="A365" s="105"/>
      <c r="B365" s="105"/>
      <c r="D365" s="97"/>
      <c r="E365" s="156"/>
      <c r="AD365" s="94"/>
      <c r="AE365" s="94"/>
      <c r="AF365" s="238"/>
      <c r="AG365" s="223"/>
      <c r="AI365" s="223"/>
    </row>
    <row r="366" spans="1:35" s="15" customFormat="1">
      <c r="A366" s="105"/>
      <c r="B366" s="105"/>
      <c r="D366" s="97"/>
      <c r="E366" s="156"/>
      <c r="AD366" s="94"/>
      <c r="AE366" s="94"/>
      <c r="AF366" s="238"/>
      <c r="AG366" s="223"/>
      <c r="AI366" s="223"/>
    </row>
    <row r="367" spans="1:35" s="15" customFormat="1">
      <c r="A367" s="105"/>
      <c r="B367" s="105"/>
      <c r="D367" s="97"/>
      <c r="E367" s="156"/>
      <c r="AD367" s="94"/>
      <c r="AE367" s="94"/>
      <c r="AF367" s="238"/>
      <c r="AG367" s="223"/>
      <c r="AI367" s="223"/>
    </row>
    <row r="368" spans="1:35" s="15" customFormat="1">
      <c r="A368" s="105"/>
      <c r="B368" s="105"/>
      <c r="D368" s="97"/>
      <c r="E368" s="156"/>
      <c r="AD368" s="94"/>
      <c r="AE368" s="94"/>
      <c r="AF368" s="238"/>
      <c r="AG368" s="223"/>
      <c r="AI368" s="223"/>
    </row>
    <row r="369" spans="1:35" s="15" customFormat="1">
      <c r="A369" s="105"/>
      <c r="B369" s="105"/>
      <c r="D369" s="97"/>
      <c r="E369" s="156"/>
      <c r="AD369" s="94"/>
      <c r="AE369" s="94"/>
      <c r="AF369" s="238"/>
      <c r="AG369" s="223"/>
      <c r="AI369" s="223"/>
    </row>
    <row r="370" spans="1:35" s="15" customFormat="1">
      <c r="A370" s="105"/>
      <c r="B370" s="105"/>
      <c r="D370" s="97"/>
      <c r="E370" s="156"/>
      <c r="AD370" s="94"/>
      <c r="AE370" s="94"/>
      <c r="AF370" s="238"/>
      <c r="AG370" s="223"/>
      <c r="AI370" s="223"/>
    </row>
    <row r="371" spans="1:35" s="15" customFormat="1">
      <c r="A371" s="105"/>
      <c r="B371" s="105"/>
      <c r="D371" s="97"/>
      <c r="E371" s="156"/>
      <c r="AD371" s="94"/>
      <c r="AE371" s="94"/>
      <c r="AF371" s="238"/>
      <c r="AG371" s="223"/>
      <c r="AI371" s="223"/>
    </row>
    <row r="372" spans="1:35" s="15" customFormat="1">
      <c r="A372" s="105"/>
      <c r="B372" s="105"/>
      <c r="D372" s="97"/>
      <c r="E372" s="156"/>
      <c r="AD372" s="94"/>
      <c r="AE372" s="94"/>
      <c r="AF372" s="238"/>
      <c r="AG372" s="223"/>
      <c r="AI372" s="223"/>
    </row>
    <row r="373" spans="1:35" s="15" customFormat="1">
      <c r="A373" s="105"/>
      <c r="B373" s="105"/>
      <c r="D373" s="97"/>
      <c r="E373" s="156"/>
      <c r="AD373" s="94"/>
      <c r="AE373" s="94"/>
      <c r="AF373" s="238"/>
      <c r="AG373" s="223"/>
      <c r="AI373" s="223"/>
    </row>
    <row r="374" spans="1:35" s="15" customFormat="1">
      <c r="A374" s="105"/>
      <c r="B374" s="105"/>
      <c r="D374" s="97"/>
      <c r="E374" s="156"/>
      <c r="AD374" s="94"/>
      <c r="AE374" s="94"/>
      <c r="AF374" s="238"/>
      <c r="AG374" s="223"/>
      <c r="AI374" s="223"/>
    </row>
    <row r="375" spans="1:35" s="15" customFormat="1">
      <c r="A375" s="105"/>
      <c r="B375" s="105"/>
      <c r="D375" s="97"/>
      <c r="E375" s="156"/>
      <c r="AD375" s="94"/>
      <c r="AE375" s="94"/>
      <c r="AF375" s="238"/>
      <c r="AG375" s="223"/>
      <c r="AI375" s="223"/>
    </row>
    <row r="376" spans="1:35" s="15" customFormat="1">
      <c r="A376" s="105"/>
      <c r="B376" s="105"/>
      <c r="D376" s="97"/>
      <c r="E376" s="156"/>
      <c r="AD376" s="94"/>
      <c r="AE376" s="94"/>
      <c r="AF376" s="238"/>
      <c r="AG376" s="223"/>
      <c r="AI376" s="223"/>
    </row>
    <row r="377" spans="1:35" s="15" customFormat="1">
      <c r="A377" s="105"/>
      <c r="B377" s="105"/>
      <c r="D377" s="97"/>
      <c r="E377" s="156"/>
      <c r="AD377" s="94"/>
      <c r="AE377" s="94"/>
      <c r="AF377" s="238"/>
      <c r="AG377" s="223"/>
      <c r="AI377" s="223"/>
    </row>
    <row r="378" spans="1:35" s="15" customFormat="1">
      <c r="A378" s="105"/>
      <c r="B378" s="105"/>
      <c r="D378" s="97"/>
      <c r="E378" s="156"/>
      <c r="AD378" s="94"/>
      <c r="AE378" s="94"/>
      <c r="AF378" s="238"/>
      <c r="AG378" s="223"/>
      <c r="AI378" s="223"/>
    </row>
    <row r="379" spans="1:35" s="15" customFormat="1">
      <c r="A379" s="105"/>
      <c r="B379" s="105"/>
      <c r="D379" s="97"/>
      <c r="E379" s="156"/>
      <c r="AD379" s="94"/>
      <c r="AE379" s="94"/>
      <c r="AF379" s="238"/>
      <c r="AG379" s="223"/>
      <c r="AI379" s="223"/>
    </row>
    <row r="380" spans="1:35" s="15" customFormat="1">
      <c r="A380" s="105"/>
      <c r="B380" s="105"/>
      <c r="D380" s="97"/>
      <c r="E380" s="156"/>
      <c r="AD380" s="94"/>
      <c r="AE380" s="94"/>
      <c r="AF380" s="238"/>
      <c r="AG380" s="223"/>
      <c r="AI380" s="223"/>
    </row>
    <row r="381" spans="1:35" s="15" customFormat="1">
      <c r="A381" s="105"/>
      <c r="B381" s="105"/>
      <c r="D381" s="97"/>
      <c r="E381" s="156"/>
      <c r="AD381" s="94"/>
      <c r="AE381" s="94"/>
      <c r="AF381" s="238"/>
      <c r="AG381" s="223"/>
      <c r="AI381" s="223"/>
    </row>
    <row r="382" spans="1:35" s="15" customFormat="1">
      <c r="A382" s="105"/>
      <c r="B382" s="105"/>
      <c r="D382" s="97"/>
      <c r="E382" s="156"/>
      <c r="AD382" s="94"/>
      <c r="AE382" s="94"/>
      <c r="AF382" s="238"/>
      <c r="AG382" s="223"/>
      <c r="AI382" s="223"/>
    </row>
    <row r="383" spans="1:35" s="15" customFormat="1">
      <c r="A383" s="105"/>
      <c r="B383" s="105"/>
      <c r="D383" s="97"/>
      <c r="E383" s="156"/>
      <c r="AD383" s="94"/>
      <c r="AE383" s="94"/>
      <c r="AF383" s="238"/>
      <c r="AG383" s="223"/>
      <c r="AI383" s="223"/>
    </row>
    <row r="384" spans="1:35" s="15" customFormat="1">
      <c r="A384" s="105"/>
      <c r="B384" s="105"/>
      <c r="D384" s="97"/>
      <c r="E384" s="156"/>
      <c r="AD384" s="94"/>
      <c r="AE384" s="94"/>
      <c r="AF384" s="238"/>
      <c r="AG384" s="223"/>
      <c r="AI384" s="223"/>
    </row>
    <row r="385" spans="1:35" s="15" customFormat="1">
      <c r="A385" s="105"/>
      <c r="B385" s="105"/>
      <c r="D385" s="97"/>
      <c r="E385" s="156"/>
      <c r="AD385" s="94"/>
      <c r="AE385" s="94"/>
      <c r="AF385" s="238"/>
      <c r="AG385" s="223"/>
      <c r="AI385" s="223"/>
    </row>
    <row r="386" spans="1:35" s="15" customFormat="1">
      <c r="A386" s="105"/>
      <c r="B386" s="105"/>
      <c r="D386" s="97"/>
      <c r="E386" s="156"/>
      <c r="AD386" s="94"/>
      <c r="AE386" s="94"/>
      <c r="AF386" s="238"/>
      <c r="AG386" s="223"/>
      <c r="AI386" s="223"/>
    </row>
    <row r="387" spans="1:35" s="15" customFormat="1">
      <c r="A387" s="105"/>
      <c r="B387" s="105"/>
      <c r="D387" s="97"/>
      <c r="E387" s="156"/>
      <c r="AD387" s="94"/>
      <c r="AE387" s="94"/>
      <c r="AF387" s="238"/>
      <c r="AG387" s="223"/>
      <c r="AI387" s="223"/>
    </row>
    <row r="388" spans="1:35" s="15" customFormat="1">
      <c r="A388" s="105"/>
      <c r="B388" s="105"/>
      <c r="D388" s="97"/>
      <c r="E388" s="156"/>
      <c r="AD388" s="94"/>
      <c r="AE388" s="94"/>
      <c r="AF388" s="238"/>
      <c r="AG388" s="223"/>
      <c r="AI388" s="223"/>
    </row>
    <row r="389" spans="1:35" s="15" customFormat="1">
      <c r="A389" s="105"/>
      <c r="B389" s="105"/>
      <c r="D389" s="97"/>
      <c r="E389" s="156"/>
      <c r="AD389" s="94"/>
      <c r="AE389" s="94"/>
      <c r="AF389" s="238"/>
      <c r="AG389" s="223"/>
      <c r="AI389" s="223"/>
    </row>
    <row r="390" spans="1:35" s="15" customFormat="1">
      <c r="A390" s="105"/>
      <c r="B390" s="105"/>
      <c r="D390" s="97"/>
      <c r="E390" s="156"/>
      <c r="AD390" s="94"/>
      <c r="AE390" s="94"/>
      <c r="AF390" s="238"/>
      <c r="AG390" s="223"/>
      <c r="AI390" s="223"/>
    </row>
    <row r="391" spans="1:35" s="15" customFormat="1">
      <c r="A391" s="105"/>
      <c r="B391" s="105"/>
      <c r="D391" s="97"/>
      <c r="E391" s="156"/>
      <c r="AD391" s="94"/>
      <c r="AE391" s="94"/>
      <c r="AF391" s="238"/>
      <c r="AG391" s="223"/>
      <c r="AI391" s="223"/>
    </row>
    <row r="392" spans="1:35" s="15" customFormat="1">
      <c r="A392" s="105"/>
      <c r="B392" s="105"/>
      <c r="D392" s="97"/>
      <c r="E392" s="156"/>
      <c r="AD392" s="94"/>
      <c r="AE392" s="94"/>
      <c r="AF392" s="238"/>
      <c r="AG392" s="223"/>
      <c r="AI392" s="223"/>
    </row>
    <row r="393" spans="1:35" s="15" customFormat="1">
      <c r="A393" s="105"/>
      <c r="B393" s="105"/>
      <c r="D393" s="97"/>
      <c r="E393" s="156"/>
      <c r="AD393" s="94"/>
      <c r="AE393" s="94"/>
      <c r="AF393" s="238"/>
      <c r="AG393" s="223"/>
      <c r="AI393" s="223"/>
    </row>
    <row r="394" spans="1:35" s="15" customFormat="1">
      <c r="A394" s="105"/>
      <c r="B394" s="105"/>
      <c r="D394" s="97"/>
      <c r="E394" s="156"/>
      <c r="AD394" s="94"/>
      <c r="AE394" s="94"/>
      <c r="AF394" s="238"/>
      <c r="AG394" s="223"/>
      <c r="AI394" s="223"/>
    </row>
    <row r="395" spans="1:35" s="15" customFormat="1">
      <c r="A395" s="105"/>
      <c r="B395" s="105"/>
      <c r="D395" s="97"/>
      <c r="E395" s="156"/>
      <c r="AD395" s="94"/>
      <c r="AE395" s="94"/>
      <c r="AF395" s="238"/>
      <c r="AG395" s="223"/>
      <c r="AI395" s="223"/>
    </row>
    <row r="396" spans="1:35" s="15" customFormat="1">
      <c r="A396" s="105"/>
      <c r="B396" s="105"/>
      <c r="D396" s="97"/>
      <c r="E396" s="156"/>
      <c r="AD396" s="94"/>
      <c r="AE396" s="94"/>
      <c r="AF396" s="238"/>
      <c r="AG396" s="223"/>
      <c r="AI396" s="223"/>
    </row>
    <row r="397" spans="1:35" s="15" customFormat="1">
      <c r="A397" s="105"/>
      <c r="B397" s="105"/>
      <c r="D397" s="97"/>
      <c r="E397" s="156"/>
      <c r="AD397" s="94"/>
      <c r="AE397" s="94"/>
      <c r="AF397" s="238"/>
      <c r="AG397" s="223"/>
      <c r="AI397" s="223"/>
    </row>
    <row r="398" spans="1:35" s="15" customFormat="1">
      <c r="A398" s="105"/>
      <c r="B398" s="105"/>
      <c r="D398" s="97"/>
      <c r="E398" s="156"/>
      <c r="AD398" s="94"/>
      <c r="AE398" s="94"/>
      <c r="AF398" s="238"/>
      <c r="AG398" s="223"/>
      <c r="AI398" s="223"/>
    </row>
    <row r="399" spans="1:35" s="15" customFormat="1">
      <c r="A399" s="105"/>
      <c r="B399" s="105"/>
      <c r="D399" s="97"/>
      <c r="E399" s="156"/>
      <c r="AD399" s="94"/>
      <c r="AE399" s="94"/>
      <c r="AF399" s="238"/>
      <c r="AG399" s="223"/>
      <c r="AI399" s="223"/>
    </row>
    <row r="400" spans="1:35" s="15" customFormat="1">
      <c r="A400" s="105"/>
      <c r="B400" s="105"/>
      <c r="D400" s="97"/>
      <c r="E400" s="156"/>
      <c r="AD400" s="94"/>
      <c r="AE400" s="94"/>
      <c r="AF400" s="238"/>
      <c r="AG400" s="223"/>
      <c r="AI400" s="223"/>
    </row>
    <row r="401" spans="1:35" s="15" customFormat="1">
      <c r="A401" s="105"/>
      <c r="B401" s="105"/>
      <c r="D401" s="97"/>
      <c r="E401" s="156"/>
      <c r="AD401" s="94"/>
      <c r="AE401" s="94"/>
      <c r="AF401" s="238"/>
      <c r="AG401" s="223"/>
      <c r="AI401" s="223"/>
    </row>
    <row r="402" spans="1:35" s="15" customFormat="1">
      <c r="A402" s="105"/>
      <c r="B402" s="105"/>
      <c r="D402" s="97"/>
      <c r="E402" s="156"/>
      <c r="AD402" s="94"/>
      <c r="AE402" s="94"/>
      <c r="AF402" s="238"/>
      <c r="AG402" s="223"/>
      <c r="AI402" s="223"/>
    </row>
    <row r="403" spans="1:35" s="15" customFormat="1">
      <c r="A403" s="105"/>
      <c r="B403" s="105"/>
      <c r="D403" s="97"/>
      <c r="E403" s="156"/>
      <c r="AD403" s="94"/>
      <c r="AE403" s="94"/>
      <c r="AF403" s="238"/>
      <c r="AG403" s="223"/>
      <c r="AI403" s="223"/>
    </row>
    <row r="404" spans="1:35" s="15" customFormat="1">
      <c r="A404" s="105"/>
      <c r="B404" s="105"/>
      <c r="D404" s="97"/>
      <c r="E404" s="156"/>
      <c r="AD404" s="94"/>
      <c r="AE404" s="94"/>
      <c r="AF404" s="238"/>
      <c r="AG404" s="223"/>
      <c r="AI404" s="223"/>
    </row>
    <row r="405" spans="1:35" s="15" customFormat="1">
      <c r="A405" s="105"/>
      <c r="B405" s="105"/>
      <c r="D405" s="97"/>
      <c r="E405" s="156"/>
      <c r="AD405" s="94"/>
      <c r="AE405" s="94"/>
      <c r="AF405" s="238"/>
      <c r="AG405" s="223"/>
      <c r="AI405" s="223"/>
    </row>
    <row r="406" spans="1:35" s="15" customFormat="1">
      <c r="A406" s="105"/>
      <c r="B406" s="105"/>
      <c r="D406" s="97"/>
      <c r="E406" s="156"/>
      <c r="AD406" s="94"/>
      <c r="AE406" s="94"/>
      <c r="AF406" s="238"/>
      <c r="AG406" s="223"/>
      <c r="AI406" s="223"/>
    </row>
    <row r="407" spans="1:35" s="15" customFormat="1">
      <c r="A407" s="105"/>
      <c r="B407" s="105"/>
      <c r="D407" s="97"/>
      <c r="E407" s="156"/>
      <c r="AD407" s="94"/>
      <c r="AE407" s="94"/>
      <c r="AF407" s="238"/>
      <c r="AG407" s="223"/>
      <c r="AI407" s="223"/>
    </row>
    <row r="408" spans="1:35" s="15" customFormat="1">
      <c r="A408" s="105"/>
      <c r="B408" s="105"/>
      <c r="D408" s="97"/>
      <c r="E408" s="156"/>
      <c r="AD408" s="94"/>
      <c r="AE408" s="94"/>
      <c r="AF408" s="238"/>
      <c r="AG408" s="223"/>
      <c r="AI408" s="223"/>
    </row>
    <row r="409" spans="1:35" s="15" customFormat="1">
      <c r="A409" s="105"/>
      <c r="B409" s="105"/>
      <c r="D409" s="97"/>
      <c r="E409" s="156"/>
      <c r="AD409" s="94"/>
      <c r="AE409" s="94"/>
      <c r="AF409" s="238"/>
      <c r="AG409" s="223"/>
      <c r="AI409" s="223"/>
    </row>
    <row r="410" spans="1:35" s="15" customFormat="1">
      <c r="A410" s="105"/>
      <c r="B410" s="105"/>
      <c r="D410" s="97"/>
      <c r="E410" s="156"/>
      <c r="AD410" s="94"/>
      <c r="AE410" s="94"/>
      <c r="AF410" s="238"/>
      <c r="AG410" s="223"/>
      <c r="AI410" s="223"/>
    </row>
    <row r="411" spans="1:35" s="15" customFormat="1">
      <c r="A411" s="105"/>
      <c r="B411" s="105"/>
      <c r="D411" s="97"/>
      <c r="E411" s="156"/>
      <c r="AD411" s="94"/>
      <c r="AE411" s="94"/>
      <c r="AF411" s="238"/>
      <c r="AG411" s="223"/>
      <c r="AI411" s="223"/>
    </row>
    <row r="412" spans="1:35" s="15" customFormat="1">
      <c r="A412" s="105"/>
      <c r="B412" s="105"/>
      <c r="D412" s="97"/>
      <c r="E412" s="156"/>
      <c r="AD412" s="94"/>
      <c r="AE412" s="94"/>
      <c r="AF412" s="238"/>
      <c r="AG412" s="223"/>
      <c r="AI412" s="223"/>
    </row>
    <row r="413" spans="1:35" s="15" customFormat="1">
      <c r="A413" s="105"/>
      <c r="B413" s="105"/>
      <c r="D413" s="97"/>
      <c r="E413" s="156"/>
      <c r="AD413" s="94"/>
      <c r="AE413" s="94"/>
      <c r="AF413" s="238"/>
      <c r="AG413" s="223"/>
      <c r="AI413" s="223"/>
    </row>
    <row r="414" spans="1:35" s="15" customFormat="1">
      <c r="A414" s="105"/>
      <c r="B414" s="105"/>
      <c r="D414" s="97"/>
      <c r="E414" s="156"/>
      <c r="AD414" s="94"/>
      <c r="AE414" s="94"/>
      <c r="AF414" s="238"/>
      <c r="AG414" s="223"/>
      <c r="AI414" s="223"/>
    </row>
    <row r="415" spans="1:35" s="15" customFormat="1">
      <c r="A415" s="105"/>
      <c r="B415" s="105"/>
      <c r="D415" s="97"/>
      <c r="E415" s="156"/>
      <c r="AD415" s="94"/>
      <c r="AE415" s="94"/>
      <c r="AF415" s="238"/>
      <c r="AG415" s="223"/>
      <c r="AI415" s="223"/>
    </row>
    <row r="416" spans="1:35" s="15" customFormat="1">
      <c r="A416" s="105"/>
      <c r="B416" s="105"/>
      <c r="D416" s="97"/>
      <c r="E416" s="156"/>
      <c r="AD416" s="94"/>
      <c r="AE416" s="94"/>
      <c r="AF416" s="238"/>
      <c r="AG416" s="223"/>
      <c r="AI416" s="223"/>
    </row>
    <row r="417" spans="1:35" s="15" customFormat="1">
      <c r="A417" s="105"/>
      <c r="B417" s="105"/>
      <c r="D417" s="97"/>
      <c r="E417" s="156"/>
      <c r="AD417" s="94"/>
      <c r="AE417" s="94"/>
      <c r="AF417" s="238"/>
      <c r="AG417" s="223"/>
      <c r="AI417" s="223"/>
    </row>
    <row r="418" spans="1:35" s="15" customFormat="1">
      <c r="A418" s="105"/>
      <c r="B418" s="105"/>
      <c r="D418" s="97"/>
      <c r="E418" s="156"/>
      <c r="AD418" s="94"/>
      <c r="AE418" s="94"/>
      <c r="AF418" s="238"/>
      <c r="AG418" s="223"/>
      <c r="AI418" s="223"/>
    </row>
    <row r="419" spans="1:35" s="15" customFormat="1">
      <c r="A419" s="105"/>
      <c r="B419" s="105"/>
      <c r="D419" s="97"/>
      <c r="E419" s="156"/>
      <c r="AD419" s="94"/>
      <c r="AE419" s="94"/>
      <c r="AF419" s="238"/>
      <c r="AG419" s="223"/>
      <c r="AI419" s="223"/>
    </row>
    <row r="420" spans="1:35" s="15" customFormat="1">
      <c r="A420" s="105"/>
      <c r="B420" s="105"/>
      <c r="D420" s="97"/>
      <c r="E420" s="156"/>
      <c r="AD420" s="94"/>
      <c r="AE420" s="94"/>
      <c r="AF420" s="238"/>
      <c r="AG420" s="223"/>
      <c r="AI420" s="223"/>
    </row>
    <row r="421" spans="1:35" s="15" customFormat="1">
      <c r="A421" s="105"/>
      <c r="B421" s="105"/>
      <c r="D421" s="97"/>
      <c r="E421" s="156"/>
      <c r="AD421" s="94"/>
      <c r="AE421" s="94"/>
      <c r="AF421" s="238"/>
      <c r="AG421" s="223"/>
      <c r="AI421" s="223"/>
    </row>
    <row r="422" spans="1:35" s="15" customFormat="1">
      <c r="A422" s="105"/>
      <c r="B422" s="105"/>
      <c r="D422" s="97"/>
      <c r="E422" s="156"/>
      <c r="AD422" s="94"/>
      <c r="AE422" s="94"/>
      <c r="AF422" s="238"/>
      <c r="AG422" s="223"/>
      <c r="AI422" s="223"/>
    </row>
    <row r="423" spans="1:35" s="15" customFormat="1">
      <c r="A423" s="105"/>
      <c r="B423" s="105"/>
      <c r="D423" s="97"/>
      <c r="E423" s="156"/>
      <c r="AD423" s="94"/>
      <c r="AE423" s="94"/>
      <c r="AF423" s="238"/>
      <c r="AG423" s="223"/>
      <c r="AI423" s="223"/>
    </row>
    <row r="424" spans="1:35" s="15" customFormat="1">
      <c r="A424" s="105"/>
      <c r="B424" s="105"/>
      <c r="D424" s="97"/>
      <c r="E424" s="156"/>
      <c r="AD424" s="94"/>
      <c r="AE424" s="94"/>
      <c r="AF424" s="238"/>
      <c r="AG424" s="223"/>
      <c r="AI424" s="223"/>
    </row>
    <row r="425" spans="1:35" s="15" customFormat="1">
      <c r="A425" s="105"/>
      <c r="B425" s="105"/>
      <c r="D425" s="97"/>
      <c r="E425" s="156"/>
      <c r="AD425" s="94"/>
      <c r="AE425" s="94"/>
      <c r="AF425" s="238"/>
      <c r="AG425" s="223"/>
      <c r="AI425" s="223"/>
    </row>
    <row r="426" spans="1:35" s="15" customFormat="1">
      <c r="A426" s="105"/>
      <c r="B426" s="105"/>
      <c r="D426" s="97"/>
      <c r="E426" s="156"/>
      <c r="AD426" s="94"/>
      <c r="AE426" s="94"/>
      <c r="AF426" s="238"/>
      <c r="AG426" s="223"/>
      <c r="AI426" s="223"/>
    </row>
    <row r="427" spans="1:35" s="15" customFormat="1">
      <c r="A427" s="105"/>
      <c r="B427" s="105"/>
      <c r="D427" s="97"/>
      <c r="E427" s="156"/>
      <c r="AD427" s="94"/>
      <c r="AE427" s="94"/>
      <c r="AF427" s="238"/>
      <c r="AG427" s="223"/>
      <c r="AI427" s="223"/>
    </row>
    <row r="428" spans="1:35" s="15" customFormat="1">
      <c r="A428" s="105"/>
      <c r="B428" s="105"/>
      <c r="D428" s="97"/>
      <c r="E428" s="156"/>
      <c r="AD428" s="94"/>
      <c r="AE428" s="94"/>
      <c r="AF428" s="238"/>
      <c r="AG428" s="223"/>
      <c r="AI428" s="223"/>
    </row>
    <row r="429" spans="1:35" s="15" customFormat="1">
      <c r="A429" s="105"/>
      <c r="B429" s="105"/>
      <c r="D429" s="97"/>
      <c r="E429" s="156"/>
      <c r="AD429" s="94"/>
      <c r="AE429" s="94"/>
      <c r="AF429" s="238"/>
      <c r="AG429" s="223"/>
      <c r="AI429" s="223"/>
    </row>
    <row r="430" spans="1:35" s="15" customFormat="1">
      <c r="A430" s="105"/>
      <c r="B430" s="105"/>
      <c r="D430" s="97"/>
      <c r="E430" s="156"/>
      <c r="AD430" s="94"/>
      <c r="AE430" s="94"/>
      <c r="AF430" s="238"/>
      <c r="AG430" s="223"/>
      <c r="AI430" s="223"/>
    </row>
    <row r="431" spans="1:35" s="15" customFormat="1">
      <c r="A431" s="105"/>
      <c r="B431" s="105"/>
      <c r="D431" s="97"/>
      <c r="E431" s="156"/>
      <c r="AD431" s="94"/>
      <c r="AE431" s="94"/>
      <c r="AF431" s="238"/>
      <c r="AG431" s="223"/>
      <c r="AI431" s="223"/>
    </row>
    <row r="432" spans="1:35" s="15" customFormat="1">
      <c r="A432" s="105"/>
      <c r="B432" s="105"/>
      <c r="D432" s="97"/>
      <c r="E432" s="156"/>
      <c r="AD432" s="94"/>
      <c r="AE432" s="94"/>
      <c r="AF432" s="238"/>
      <c r="AG432" s="223"/>
      <c r="AI432" s="223"/>
    </row>
    <row r="433" spans="1:35" s="15" customFormat="1">
      <c r="A433" s="105"/>
      <c r="B433" s="105"/>
      <c r="D433" s="97"/>
      <c r="E433" s="156"/>
      <c r="AD433" s="94"/>
      <c r="AE433" s="94"/>
      <c r="AF433" s="238"/>
      <c r="AG433" s="223"/>
      <c r="AI433" s="223"/>
    </row>
    <row r="434" spans="1:35" s="15" customFormat="1">
      <c r="A434" s="105"/>
      <c r="B434" s="105"/>
      <c r="D434" s="97"/>
      <c r="E434" s="156"/>
      <c r="AD434" s="94"/>
      <c r="AE434" s="94"/>
      <c r="AF434" s="238"/>
      <c r="AG434" s="223"/>
      <c r="AI434" s="223"/>
    </row>
    <row r="435" spans="1:35" s="15" customFormat="1">
      <c r="A435" s="105"/>
      <c r="B435" s="105"/>
      <c r="D435" s="97"/>
      <c r="E435" s="156"/>
      <c r="AD435" s="94"/>
      <c r="AE435" s="94"/>
      <c r="AF435" s="238"/>
      <c r="AG435" s="223"/>
      <c r="AI435" s="223"/>
    </row>
    <row r="436" spans="1:35" s="15" customFormat="1">
      <c r="A436" s="105"/>
      <c r="B436" s="105"/>
      <c r="D436" s="97"/>
      <c r="E436" s="156"/>
      <c r="AD436" s="94"/>
      <c r="AE436" s="94"/>
      <c r="AF436" s="238"/>
      <c r="AG436" s="223"/>
      <c r="AI436" s="223"/>
    </row>
    <row r="437" spans="1:35" s="15" customFormat="1">
      <c r="A437" s="105"/>
      <c r="B437" s="105"/>
      <c r="D437" s="97"/>
      <c r="E437" s="156"/>
      <c r="AD437" s="94"/>
      <c r="AE437" s="94"/>
      <c r="AF437" s="238"/>
      <c r="AG437" s="223"/>
      <c r="AI437" s="223"/>
    </row>
    <row r="438" spans="1:35" s="15" customFormat="1">
      <c r="A438" s="105"/>
      <c r="B438" s="105"/>
      <c r="D438" s="97"/>
      <c r="E438" s="156"/>
      <c r="AD438" s="94"/>
      <c r="AE438" s="94"/>
      <c r="AF438" s="238"/>
      <c r="AG438" s="223"/>
      <c r="AI438" s="223"/>
    </row>
    <row r="439" spans="1:35" s="15" customFormat="1">
      <c r="A439" s="105"/>
      <c r="B439" s="105"/>
      <c r="D439" s="97"/>
      <c r="E439" s="156"/>
      <c r="AD439" s="94"/>
      <c r="AE439" s="94"/>
      <c r="AF439" s="238"/>
      <c r="AG439" s="223"/>
      <c r="AI439" s="223"/>
    </row>
    <row r="440" spans="1:35" s="15" customFormat="1">
      <c r="A440" s="105"/>
      <c r="B440" s="105"/>
      <c r="D440" s="97"/>
      <c r="E440" s="156"/>
      <c r="AD440" s="94"/>
      <c r="AE440" s="94"/>
      <c r="AF440" s="238"/>
      <c r="AG440" s="223"/>
      <c r="AI440" s="223"/>
    </row>
    <row r="441" spans="1:35" s="15" customFormat="1">
      <c r="A441" s="105"/>
      <c r="B441" s="105"/>
      <c r="D441" s="97"/>
      <c r="E441" s="156"/>
      <c r="AD441" s="94"/>
      <c r="AE441" s="94"/>
      <c r="AF441" s="238"/>
      <c r="AG441" s="223"/>
      <c r="AI441" s="223"/>
    </row>
    <row r="442" spans="1:35" s="15" customFormat="1">
      <c r="A442" s="105"/>
      <c r="B442" s="105"/>
      <c r="D442" s="97"/>
      <c r="E442" s="156"/>
      <c r="AD442" s="94"/>
      <c r="AE442" s="94"/>
      <c r="AF442" s="238"/>
      <c r="AG442" s="223"/>
      <c r="AI442" s="223"/>
    </row>
    <row r="443" spans="1:35" s="15" customFormat="1">
      <c r="A443" s="105"/>
      <c r="B443" s="105"/>
      <c r="D443" s="97"/>
      <c r="E443" s="156"/>
      <c r="AD443" s="94"/>
      <c r="AE443" s="94"/>
      <c r="AF443" s="238"/>
      <c r="AG443" s="223"/>
      <c r="AI443" s="223"/>
    </row>
    <row r="444" spans="1:35" s="15" customFormat="1">
      <c r="A444" s="105"/>
      <c r="B444" s="105"/>
      <c r="D444" s="97"/>
      <c r="E444" s="156"/>
      <c r="AD444" s="94"/>
      <c r="AE444" s="94"/>
      <c r="AF444" s="238"/>
      <c r="AG444" s="223"/>
      <c r="AI444" s="223"/>
    </row>
    <row r="445" spans="1:35" s="15" customFormat="1">
      <c r="A445" s="105"/>
      <c r="B445" s="105"/>
      <c r="D445" s="97"/>
      <c r="E445" s="156"/>
      <c r="AD445" s="94"/>
      <c r="AE445" s="94"/>
      <c r="AF445" s="238"/>
      <c r="AG445" s="223"/>
      <c r="AI445" s="223"/>
    </row>
    <row r="446" spans="1:35" s="15" customFormat="1">
      <c r="A446" s="105"/>
      <c r="B446" s="105"/>
      <c r="D446" s="97"/>
      <c r="E446" s="156"/>
      <c r="AD446" s="94"/>
      <c r="AE446" s="94"/>
      <c r="AF446" s="238"/>
      <c r="AG446" s="223"/>
      <c r="AI446" s="223"/>
    </row>
    <row r="447" spans="1:35" s="15" customFormat="1">
      <c r="A447" s="105"/>
      <c r="B447" s="105"/>
      <c r="D447" s="97"/>
      <c r="E447" s="156"/>
      <c r="AD447" s="94"/>
      <c r="AE447" s="94"/>
      <c r="AF447" s="238"/>
      <c r="AG447" s="223"/>
      <c r="AI447" s="223"/>
    </row>
    <row r="448" spans="1:35" s="15" customFormat="1">
      <c r="A448" s="105"/>
      <c r="B448" s="105"/>
      <c r="D448" s="97"/>
      <c r="E448" s="156"/>
      <c r="AD448" s="94"/>
      <c r="AE448" s="94"/>
      <c r="AF448" s="238"/>
      <c r="AG448" s="223"/>
      <c r="AI448" s="223"/>
    </row>
    <row r="449" spans="1:35" s="15" customFormat="1">
      <c r="A449" s="105"/>
      <c r="B449" s="105"/>
      <c r="D449" s="97"/>
      <c r="E449" s="156"/>
      <c r="AD449" s="94"/>
      <c r="AE449" s="94"/>
      <c r="AF449" s="238"/>
      <c r="AG449" s="223"/>
      <c r="AI449" s="223"/>
    </row>
    <row r="450" spans="1:35" s="15" customFormat="1">
      <c r="A450" s="105"/>
      <c r="B450" s="105"/>
      <c r="D450" s="97"/>
      <c r="E450" s="156"/>
      <c r="AD450" s="94"/>
      <c r="AE450" s="94"/>
      <c r="AF450" s="238"/>
      <c r="AG450" s="223"/>
      <c r="AI450" s="223"/>
    </row>
    <row r="451" spans="1:35" s="15" customFormat="1">
      <c r="A451" s="105"/>
      <c r="B451" s="105"/>
      <c r="D451" s="97"/>
      <c r="E451" s="156"/>
      <c r="AD451" s="94"/>
      <c r="AE451" s="94"/>
      <c r="AF451" s="238"/>
      <c r="AG451" s="223"/>
      <c r="AI451" s="223"/>
    </row>
    <row r="452" spans="1:35" s="15" customFormat="1">
      <c r="A452" s="105"/>
      <c r="B452" s="105"/>
      <c r="D452" s="97"/>
      <c r="E452" s="156"/>
      <c r="AD452" s="94"/>
      <c r="AE452" s="94"/>
      <c r="AF452" s="238"/>
      <c r="AG452" s="223"/>
      <c r="AI452" s="223"/>
    </row>
    <row r="453" spans="1:35" s="15" customFormat="1">
      <c r="A453" s="105"/>
      <c r="B453" s="105"/>
      <c r="D453" s="97"/>
      <c r="E453" s="156"/>
      <c r="AD453" s="94"/>
      <c r="AE453" s="94"/>
      <c r="AF453" s="238"/>
      <c r="AG453" s="223"/>
      <c r="AI453" s="223"/>
    </row>
    <row r="454" spans="1:35" s="15" customFormat="1">
      <c r="A454" s="105"/>
      <c r="B454" s="105"/>
      <c r="D454" s="97"/>
      <c r="E454" s="156"/>
      <c r="AD454" s="94"/>
      <c r="AE454" s="94"/>
      <c r="AF454" s="238"/>
      <c r="AG454" s="223"/>
      <c r="AI454" s="223"/>
    </row>
    <row r="455" spans="1:35" s="15" customFormat="1">
      <c r="A455" s="105"/>
      <c r="B455" s="105"/>
      <c r="D455" s="97"/>
      <c r="E455" s="156"/>
      <c r="AD455" s="94"/>
      <c r="AE455" s="94"/>
      <c r="AF455" s="238"/>
      <c r="AG455" s="223"/>
      <c r="AI455" s="223"/>
    </row>
    <row r="456" spans="1:35" s="15" customFormat="1">
      <c r="A456" s="105"/>
      <c r="B456" s="105"/>
      <c r="D456" s="97"/>
      <c r="E456" s="156"/>
      <c r="AD456" s="94"/>
      <c r="AE456" s="94"/>
      <c r="AF456" s="238"/>
      <c r="AG456" s="223"/>
      <c r="AI456" s="223"/>
    </row>
    <row r="457" spans="1:35" s="15" customFormat="1">
      <c r="A457" s="105"/>
      <c r="B457" s="105"/>
      <c r="D457" s="97"/>
      <c r="E457" s="156"/>
      <c r="AD457" s="94"/>
      <c r="AE457" s="94"/>
      <c r="AF457" s="238"/>
      <c r="AG457" s="223"/>
      <c r="AI457" s="223"/>
    </row>
    <row r="458" spans="1:35" s="15" customFormat="1">
      <c r="A458" s="105"/>
      <c r="B458" s="105"/>
      <c r="D458" s="97"/>
      <c r="E458" s="156"/>
      <c r="AD458" s="94"/>
      <c r="AE458" s="94"/>
      <c r="AF458" s="238"/>
      <c r="AG458" s="223"/>
      <c r="AI458" s="223"/>
    </row>
    <row r="459" spans="1:35" s="15" customFormat="1">
      <c r="A459" s="105"/>
      <c r="B459" s="105"/>
      <c r="D459" s="97"/>
      <c r="E459" s="156"/>
      <c r="AD459" s="94"/>
      <c r="AE459" s="94"/>
      <c r="AF459" s="238"/>
      <c r="AG459" s="223"/>
      <c r="AI459" s="223"/>
    </row>
    <row r="460" spans="1:35" s="15" customFormat="1">
      <c r="A460" s="105"/>
      <c r="B460" s="105"/>
      <c r="D460" s="97"/>
      <c r="E460" s="156"/>
      <c r="AD460" s="94"/>
      <c r="AE460" s="94"/>
      <c r="AF460" s="238"/>
      <c r="AG460" s="223"/>
      <c r="AI460" s="223"/>
    </row>
    <row r="461" spans="1:35" s="15" customFormat="1">
      <c r="A461" s="105"/>
      <c r="B461" s="105"/>
      <c r="D461" s="97"/>
      <c r="E461" s="156"/>
      <c r="AD461" s="94"/>
      <c r="AE461" s="94"/>
      <c r="AF461" s="238"/>
      <c r="AG461" s="223"/>
      <c r="AI461" s="223"/>
    </row>
    <row r="462" spans="1:35" s="15" customFormat="1">
      <c r="A462" s="105"/>
      <c r="B462" s="105"/>
      <c r="D462" s="97"/>
      <c r="E462" s="156"/>
      <c r="AD462" s="94"/>
      <c r="AE462" s="94"/>
      <c r="AF462" s="238"/>
      <c r="AG462" s="223"/>
      <c r="AI462" s="223"/>
    </row>
    <row r="463" spans="1:35" s="15" customFormat="1">
      <c r="A463" s="105"/>
      <c r="B463" s="105"/>
      <c r="D463" s="97"/>
      <c r="E463" s="156"/>
      <c r="AD463" s="94"/>
      <c r="AE463" s="94"/>
      <c r="AF463" s="238"/>
      <c r="AG463" s="223"/>
      <c r="AI463" s="223"/>
    </row>
    <row r="464" spans="1:35" s="15" customFormat="1">
      <c r="A464" s="105"/>
      <c r="B464" s="105"/>
      <c r="D464" s="97"/>
      <c r="E464" s="156"/>
      <c r="AD464" s="94"/>
      <c r="AE464" s="94"/>
      <c r="AF464" s="238"/>
      <c r="AG464" s="223"/>
      <c r="AI464" s="223"/>
    </row>
    <row r="465" spans="1:35" s="15" customFormat="1">
      <c r="A465" s="105"/>
      <c r="B465" s="105"/>
      <c r="D465" s="97"/>
      <c r="E465" s="156"/>
      <c r="AD465" s="94"/>
      <c r="AE465" s="94"/>
      <c r="AF465" s="238"/>
      <c r="AG465" s="223"/>
      <c r="AI465" s="223"/>
    </row>
    <row r="466" spans="1:35" s="15" customFormat="1">
      <c r="A466" s="105"/>
      <c r="B466" s="105"/>
      <c r="D466" s="97"/>
      <c r="E466" s="156"/>
      <c r="AD466" s="94"/>
      <c r="AE466" s="94"/>
      <c r="AF466" s="238"/>
      <c r="AG466" s="223"/>
      <c r="AI466" s="223"/>
    </row>
    <row r="467" spans="1:35" s="15" customFormat="1">
      <c r="A467" s="105"/>
      <c r="B467" s="105"/>
      <c r="D467" s="97"/>
      <c r="E467" s="156"/>
      <c r="AD467" s="94"/>
      <c r="AE467" s="94"/>
      <c r="AF467" s="238"/>
      <c r="AG467" s="223"/>
      <c r="AI467" s="223"/>
    </row>
    <row r="468" spans="1:35" s="15" customFormat="1">
      <c r="A468" s="105"/>
      <c r="B468" s="105"/>
      <c r="D468" s="97"/>
      <c r="E468" s="156"/>
      <c r="AD468" s="94"/>
      <c r="AE468" s="94"/>
      <c r="AF468" s="238"/>
      <c r="AG468" s="223"/>
      <c r="AI468" s="223"/>
    </row>
    <row r="469" spans="1:35" s="15" customFormat="1">
      <c r="A469" s="105"/>
      <c r="B469" s="105"/>
      <c r="D469" s="97"/>
      <c r="E469" s="156"/>
      <c r="AD469" s="94"/>
      <c r="AE469" s="94"/>
      <c r="AF469" s="238"/>
      <c r="AG469" s="223"/>
      <c r="AI469" s="223"/>
    </row>
    <row r="470" spans="1:35" s="15" customFormat="1">
      <c r="A470" s="105"/>
      <c r="B470" s="105"/>
      <c r="D470" s="97"/>
      <c r="E470" s="156"/>
      <c r="AD470" s="94"/>
      <c r="AE470" s="94"/>
      <c r="AF470" s="238"/>
      <c r="AG470" s="223"/>
      <c r="AI470" s="223"/>
    </row>
    <row r="471" spans="1:35" s="15" customFormat="1">
      <c r="A471" s="105"/>
      <c r="B471" s="105"/>
      <c r="D471" s="97"/>
      <c r="E471" s="156"/>
      <c r="AD471" s="94"/>
      <c r="AE471" s="94"/>
      <c r="AF471" s="238"/>
      <c r="AG471" s="223"/>
      <c r="AI471" s="223"/>
    </row>
    <row r="472" spans="1:35" s="15" customFormat="1">
      <c r="A472" s="105"/>
      <c r="B472" s="105"/>
      <c r="D472" s="97"/>
      <c r="E472" s="156"/>
      <c r="AD472" s="94"/>
      <c r="AE472" s="94"/>
      <c r="AF472" s="238"/>
      <c r="AG472" s="223"/>
      <c r="AI472" s="223"/>
    </row>
    <row r="473" spans="1:35" s="15" customFormat="1">
      <c r="A473" s="105"/>
      <c r="B473" s="105"/>
      <c r="D473" s="97"/>
      <c r="E473" s="156"/>
      <c r="AD473" s="94"/>
      <c r="AE473" s="94"/>
      <c r="AF473" s="238"/>
      <c r="AG473" s="223"/>
      <c r="AI473" s="223"/>
    </row>
    <row r="474" spans="1:35" s="15" customFormat="1">
      <c r="A474" s="105"/>
      <c r="B474" s="105"/>
      <c r="D474" s="97"/>
      <c r="E474" s="156"/>
      <c r="AD474" s="94"/>
      <c r="AE474" s="94"/>
      <c r="AF474" s="238"/>
      <c r="AG474" s="223"/>
      <c r="AI474" s="223"/>
    </row>
    <row r="475" spans="1:35" s="15" customFormat="1">
      <c r="A475" s="105"/>
      <c r="B475" s="105"/>
      <c r="D475" s="97"/>
      <c r="E475" s="156"/>
      <c r="AD475" s="94"/>
      <c r="AE475" s="94"/>
      <c r="AF475" s="238"/>
      <c r="AG475" s="223"/>
      <c r="AI475" s="223"/>
    </row>
    <row r="476" spans="1:35" s="15" customFormat="1">
      <c r="A476" s="105"/>
      <c r="B476" s="105"/>
      <c r="D476" s="97"/>
      <c r="E476" s="156"/>
      <c r="AD476" s="94"/>
      <c r="AE476" s="94"/>
      <c r="AF476" s="238"/>
      <c r="AG476" s="223"/>
      <c r="AI476" s="223"/>
    </row>
    <row r="477" spans="1:35" s="15" customFormat="1">
      <c r="A477" s="105"/>
      <c r="B477" s="105"/>
      <c r="D477" s="97"/>
      <c r="E477" s="156"/>
      <c r="AD477" s="94"/>
      <c r="AE477" s="94"/>
      <c r="AF477" s="238"/>
      <c r="AG477" s="223"/>
      <c r="AI477" s="223"/>
    </row>
    <row r="478" spans="1:35" s="15" customFormat="1">
      <c r="A478" s="105"/>
      <c r="B478" s="105"/>
      <c r="D478" s="97"/>
      <c r="E478" s="156"/>
      <c r="AD478" s="94"/>
      <c r="AE478" s="94"/>
      <c r="AF478" s="238"/>
      <c r="AG478" s="223"/>
      <c r="AI478" s="223"/>
    </row>
    <row r="479" spans="1:35" s="15" customFormat="1">
      <c r="A479" s="105"/>
      <c r="B479" s="105"/>
      <c r="D479" s="97"/>
      <c r="E479" s="156"/>
      <c r="AD479" s="94"/>
      <c r="AE479" s="94"/>
      <c r="AF479" s="238"/>
      <c r="AG479" s="223"/>
      <c r="AI479" s="223"/>
    </row>
    <row r="480" spans="1:35" s="15" customFormat="1">
      <c r="A480" s="105"/>
      <c r="B480" s="105"/>
      <c r="D480" s="97"/>
      <c r="E480" s="156"/>
      <c r="AD480" s="94"/>
      <c r="AE480" s="94"/>
      <c r="AF480" s="238"/>
      <c r="AG480" s="223"/>
      <c r="AI480" s="223"/>
    </row>
    <row r="481" spans="1:35" s="15" customFormat="1">
      <c r="A481" s="105"/>
      <c r="B481" s="105"/>
      <c r="D481" s="97"/>
      <c r="E481" s="156"/>
      <c r="AD481" s="94"/>
      <c r="AE481" s="94"/>
      <c r="AF481" s="238"/>
      <c r="AG481" s="223"/>
      <c r="AI481" s="223"/>
    </row>
    <row r="482" spans="1:35" s="15" customFormat="1">
      <c r="A482" s="105"/>
      <c r="B482" s="105"/>
      <c r="D482" s="97"/>
      <c r="E482" s="156"/>
      <c r="AD482" s="94"/>
      <c r="AE482" s="94"/>
      <c r="AF482" s="238"/>
      <c r="AG482" s="223"/>
      <c r="AI482" s="223"/>
    </row>
    <row r="483" spans="1:35" s="15" customFormat="1">
      <c r="A483" s="105"/>
      <c r="B483" s="105"/>
      <c r="D483" s="97"/>
      <c r="E483" s="156"/>
      <c r="AD483" s="94"/>
      <c r="AE483" s="94"/>
      <c r="AF483" s="238"/>
      <c r="AG483" s="223"/>
      <c r="AI483" s="223"/>
    </row>
    <row r="484" spans="1:35" s="15" customFormat="1">
      <c r="A484" s="105"/>
      <c r="B484" s="105"/>
      <c r="D484" s="97"/>
      <c r="E484" s="156"/>
      <c r="AD484" s="94"/>
      <c r="AE484" s="94"/>
      <c r="AF484" s="238"/>
      <c r="AG484" s="223"/>
      <c r="AI484" s="223"/>
    </row>
    <row r="485" spans="1:35" s="15" customFormat="1">
      <c r="A485" s="105"/>
      <c r="B485" s="105"/>
      <c r="D485" s="97"/>
      <c r="E485" s="156"/>
      <c r="AD485" s="94"/>
      <c r="AE485" s="94"/>
      <c r="AF485" s="238"/>
      <c r="AG485" s="223"/>
      <c r="AI485" s="223"/>
    </row>
    <row r="486" spans="1:35" s="15" customFormat="1">
      <c r="A486" s="105"/>
      <c r="B486" s="105"/>
      <c r="D486" s="97"/>
      <c r="E486" s="156"/>
      <c r="AD486" s="94"/>
      <c r="AE486" s="94"/>
      <c r="AF486" s="238"/>
      <c r="AG486" s="223"/>
      <c r="AI486" s="223"/>
    </row>
    <row r="487" spans="1:35" s="15" customFormat="1">
      <c r="A487" s="105"/>
      <c r="B487" s="105"/>
      <c r="D487" s="97"/>
      <c r="E487" s="156"/>
      <c r="AD487" s="94"/>
      <c r="AE487" s="94"/>
      <c r="AF487" s="238"/>
      <c r="AG487" s="223"/>
      <c r="AI487" s="223"/>
    </row>
    <row r="488" spans="1:35" s="15" customFormat="1">
      <c r="A488" s="105"/>
      <c r="B488" s="105"/>
      <c r="D488" s="97"/>
      <c r="E488" s="156"/>
      <c r="AD488" s="94"/>
      <c r="AE488" s="94"/>
      <c r="AF488" s="238"/>
      <c r="AG488" s="223"/>
      <c r="AI488" s="223"/>
    </row>
    <row r="489" spans="1:35" s="15" customFormat="1">
      <c r="A489" s="105"/>
      <c r="B489" s="105"/>
      <c r="D489" s="97"/>
      <c r="E489" s="156"/>
      <c r="AD489" s="94"/>
      <c r="AE489" s="94"/>
      <c r="AF489" s="238"/>
      <c r="AG489" s="223"/>
      <c r="AI489" s="223"/>
    </row>
    <row r="490" spans="1:35" s="15" customFormat="1">
      <c r="A490" s="105"/>
      <c r="B490" s="105"/>
      <c r="D490" s="97"/>
      <c r="E490" s="156"/>
      <c r="AD490" s="94"/>
      <c r="AE490" s="94"/>
      <c r="AF490" s="238"/>
      <c r="AG490" s="223"/>
      <c r="AI490" s="223"/>
    </row>
    <row r="491" spans="1:35" s="15" customFormat="1">
      <c r="A491" s="105"/>
      <c r="B491" s="105"/>
      <c r="D491" s="97"/>
      <c r="E491" s="156"/>
      <c r="AD491" s="94"/>
      <c r="AE491" s="94"/>
      <c r="AF491" s="238"/>
      <c r="AG491" s="223"/>
      <c r="AI491" s="223"/>
    </row>
    <row r="492" spans="1:35" s="15" customFormat="1">
      <c r="A492" s="105"/>
      <c r="B492" s="105"/>
      <c r="D492" s="97"/>
      <c r="E492" s="156"/>
      <c r="AD492" s="94"/>
      <c r="AE492" s="94"/>
      <c r="AF492" s="238"/>
      <c r="AG492" s="223"/>
      <c r="AI492" s="223"/>
    </row>
    <row r="493" spans="1:35" s="15" customFormat="1">
      <c r="A493" s="105"/>
      <c r="B493" s="105"/>
      <c r="D493" s="97"/>
      <c r="E493" s="156"/>
      <c r="AD493" s="94"/>
      <c r="AE493" s="94"/>
      <c r="AF493" s="238"/>
      <c r="AG493" s="223"/>
      <c r="AI493" s="223"/>
    </row>
    <row r="494" spans="1:35" s="15" customFormat="1">
      <c r="A494" s="105"/>
      <c r="B494" s="105"/>
      <c r="D494" s="97"/>
      <c r="E494" s="156"/>
      <c r="AD494" s="94"/>
      <c r="AE494" s="94"/>
      <c r="AF494" s="238"/>
      <c r="AG494" s="223"/>
      <c r="AI494" s="223"/>
    </row>
    <row r="495" spans="1:35" s="15" customFormat="1">
      <c r="A495" s="105"/>
      <c r="B495" s="105"/>
      <c r="D495" s="97"/>
      <c r="E495" s="156"/>
      <c r="AD495" s="94"/>
      <c r="AE495" s="94"/>
      <c r="AF495" s="238"/>
      <c r="AG495" s="223"/>
      <c r="AI495" s="223"/>
    </row>
    <row r="496" spans="1:35" s="15" customFormat="1">
      <c r="A496" s="105"/>
      <c r="B496" s="105"/>
      <c r="D496" s="97"/>
      <c r="E496" s="156"/>
      <c r="AD496" s="94"/>
      <c r="AE496" s="94"/>
      <c r="AF496" s="238"/>
      <c r="AG496" s="223"/>
      <c r="AI496" s="223"/>
    </row>
    <row r="497" spans="1:35" s="15" customFormat="1">
      <c r="A497" s="105"/>
      <c r="B497" s="105"/>
      <c r="D497" s="97"/>
      <c r="E497" s="156"/>
      <c r="AD497" s="94"/>
      <c r="AE497" s="94"/>
      <c r="AF497" s="238"/>
      <c r="AG497" s="223"/>
      <c r="AI497" s="223"/>
    </row>
    <row r="498" spans="1:35" s="15" customFormat="1">
      <c r="A498" s="105"/>
      <c r="B498" s="105"/>
      <c r="D498" s="97"/>
      <c r="E498" s="156"/>
      <c r="AD498" s="94"/>
      <c r="AE498" s="94"/>
      <c r="AF498" s="238"/>
      <c r="AG498" s="223"/>
      <c r="AI498" s="223"/>
    </row>
    <row r="499" spans="1:35" s="15" customFormat="1">
      <c r="A499" s="105"/>
      <c r="B499" s="105"/>
      <c r="D499" s="97"/>
      <c r="E499" s="156"/>
      <c r="AD499" s="94"/>
      <c r="AE499" s="94"/>
      <c r="AF499" s="238"/>
      <c r="AG499" s="223"/>
      <c r="AI499" s="223"/>
    </row>
    <row r="500" spans="1:35" s="15" customFormat="1">
      <c r="A500" s="105"/>
      <c r="B500" s="105"/>
      <c r="D500" s="97"/>
      <c r="E500" s="156"/>
      <c r="AD500" s="94"/>
      <c r="AE500" s="94"/>
      <c r="AF500" s="238"/>
      <c r="AG500" s="223"/>
      <c r="AI500" s="223"/>
    </row>
    <row r="501" spans="1:35" s="15" customFormat="1">
      <c r="A501" s="105"/>
      <c r="B501" s="105"/>
      <c r="D501" s="97"/>
      <c r="E501" s="156"/>
      <c r="AD501" s="94"/>
      <c r="AE501" s="94"/>
      <c r="AF501" s="238"/>
      <c r="AG501" s="223"/>
      <c r="AI501" s="223"/>
    </row>
    <row r="502" spans="1:35" s="15" customFormat="1">
      <c r="A502" s="105"/>
      <c r="B502" s="105"/>
      <c r="D502" s="97"/>
      <c r="E502" s="156"/>
      <c r="AD502" s="94"/>
      <c r="AE502" s="94"/>
      <c r="AF502" s="238"/>
      <c r="AG502" s="223"/>
      <c r="AI502" s="223"/>
    </row>
    <row r="503" spans="1:35" s="15" customFormat="1">
      <c r="A503" s="105"/>
      <c r="B503" s="105"/>
      <c r="D503" s="97"/>
      <c r="E503" s="156"/>
      <c r="AD503" s="94"/>
      <c r="AE503" s="94"/>
      <c r="AF503" s="238"/>
      <c r="AG503" s="223"/>
      <c r="AI503" s="223"/>
    </row>
    <row r="504" spans="1:35" s="15" customFormat="1">
      <c r="A504" s="105"/>
      <c r="B504" s="105"/>
      <c r="D504" s="97"/>
      <c r="E504" s="156"/>
      <c r="AD504" s="94"/>
      <c r="AE504" s="94"/>
      <c r="AF504" s="238"/>
      <c r="AG504" s="223"/>
      <c r="AI504" s="223"/>
    </row>
    <row r="505" spans="1:35" s="15" customFormat="1">
      <c r="A505" s="105"/>
      <c r="B505" s="105"/>
      <c r="D505" s="97"/>
      <c r="E505" s="156"/>
      <c r="AD505" s="94"/>
      <c r="AE505" s="94"/>
      <c r="AF505" s="238"/>
      <c r="AG505" s="223"/>
      <c r="AI505" s="223"/>
    </row>
    <row r="506" spans="1:35" s="15" customFormat="1">
      <c r="A506" s="105"/>
      <c r="B506" s="105"/>
      <c r="D506" s="97"/>
      <c r="E506" s="156"/>
      <c r="AD506" s="94"/>
      <c r="AE506" s="94"/>
      <c r="AF506" s="238"/>
      <c r="AG506" s="223"/>
      <c r="AI506" s="223"/>
    </row>
    <row r="507" spans="1:35" s="15" customFormat="1">
      <c r="A507" s="105"/>
      <c r="B507" s="105"/>
      <c r="D507" s="97"/>
      <c r="E507" s="156"/>
      <c r="AD507" s="94"/>
      <c r="AE507" s="94"/>
      <c r="AF507" s="238"/>
      <c r="AG507" s="223"/>
      <c r="AI507" s="223"/>
    </row>
    <row r="508" spans="1:35" s="15" customFormat="1">
      <c r="A508" s="105"/>
      <c r="B508" s="105"/>
      <c r="D508" s="97"/>
      <c r="E508" s="156"/>
      <c r="AD508" s="94"/>
      <c r="AE508" s="94"/>
      <c r="AF508" s="238"/>
      <c r="AG508" s="223"/>
      <c r="AI508" s="223"/>
    </row>
    <row r="509" spans="1:35" s="15" customFormat="1">
      <c r="A509" s="105"/>
      <c r="B509" s="105"/>
      <c r="D509" s="97"/>
      <c r="E509" s="156"/>
      <c r="AD509" s="94"/>
      <c r="AE509" s="94"/>
      <c r="AF509" s="238"/>
      <c r="AG509" s="223"/>
      <c r="AI509" s="223"/>
    </row>
    <row r="510" spans="1:35" s="15" customFormat="1">
      <c r="A510" s="105"/>
      <c r="B510" s="105"/>
      <c r="D510" s="97"/>
      <c r="E510" s="156"/>
      <c r="AD510" s="94"/>
      <c r="AE510" s="94"/>
      <c r="AF510" s="238"/>
      <c r="AG510" s="223"/>
      <c r="AI510" s="223"/>
    </row>
    <row r="511" spans="1:35" s="15" customFormat="1">
      <c r="A511" s="105"/>
      <c r="B511" s="105"/>
      <c r="D511" s="97"/>
      <c r="E511" s="156"/>
      <c r="AD511" s="94"/>
      <c r="AE511" s="94"/>
      <c r="AF511" s="238"/>
      <c r="AG511" s="223"/>
      <c r="AI511" s="223"/>
    </row>
    <row r="512" spans="1:35" s="15" customFormat="1">
      <c r="A512" s="105"/>
      <c r="B512" s="105"/>
      <c r="D512" s="97"/>
      <c r="E512" s="156"/>
      <c r="AD512" s="94"/>
      <c r="AE512" s="94"/>
      <c r="AF512" s="238"/>
      <c r="AG512" s="223"/>
      <c r="AI512" s="223"/>
    </row>
    <row r="513" spans="1:35" s="15" customFormat="1">
      <c r="A513" s="105"/>
      <c r="B513" s="105"/>
      <c r="D513" s="97"/>
      <c r="E513" s="156"/>
      <c r="AD513" s="94"/>
      <c r="AE513" s="94"/>
      <c r="AF513" s="238"/>
      <c r="AG513" s="223"/>
      <c r="AI513" s="223"/>
    </row>
    <row r="514" spans="1:35" s="15" customFormat="1">
      <c r="A514" s="105"/>
      <c r="B514" s="105"/>
      <c r="D514" s="97"/>
      <c r="E514" s="156"/>
      <c r="AD514" s="94"/>
      <c r="AE514" s="94"/>
      <c r="AF514" s="238"/>
      <c r="AG514" s="223"/>
      <c r="AI514" s="223"/>
    </row>
    <row r="515" spans="1:35" s="15" customFormat="1">
      <c r="A515" s="105"/>
      <c r="B515" s="105"/>
      <c r="D515" s="97"/>
      <c r="E515" s="156"/>
      <c r="AD515" s="94"/>
      <c r="AE515" s="94"/>
      <c r="AF515" s="238"/>
      <c r="AG515" s="223"/>
      <c r="AI515" s="223"/>
    </row>
    <row r="516" spans="1:35" s="15" customFormat="1">
      <c r="A516" s="105"/>
      <c r="B516" s="105"/>
      <c r="D516" s="97"/>
      <c r="E516" s="156"/>
      <c r="AD516" s="94"/>
      <c r="AE516" s="94"/>
      <c r="AF516" s="238"/>
      <c r="AG516" s="223"/>
      <c r="AI516" s="223"/>
    </row>
    <row r="517" spans="1:35" s="15" customFormat="1">
      <c r="A517" s="105"/>
      <c r="B517" s="105"/>
      <c r="D517" s="97"/>
      <c r="E517" s="156"/>
      <c r="AD517" s="94"/>
      <c r="AE517" s="94"/>
      <c r="AF517" s="238"/>
      <c r="AG517" s="223"/>
      <c r="AI517" s="223"/>
    </row>
    <row r="518" spans="1:35" s="15" customFormat="1">
      <c r="A518" s="105"/>
      <c r="B518" s="105"/>
      <c r="D518" s="97"/>
      <c r="E518" s="156"/>
      <c r="AD518" s="94"/>
      <c r="AE518" s="94"/>
      <c r="AF518" s="238"/>
      <c r="AG518" s="223"/>
      <c r="AI518" s="223"/>
    </row>
    <row r="519" spans="1:35" s="15" customFormat="1">
      <c r="A519" s="105"/>
      <c r="B519" s="105"/>
      <c r="D519" s="97"/>
      <c r="E519" s="156"/>
      <c r="AD519" s="94"/>
      <c r="AE519" s="94"/>
      <c r="AF519" s="238"/>
      <c r="AG519" s="223"/>
      <c r="AI519" s="223"/>
    </row>
    <row r="520" spans="1:35" s="15" customFormat="1">
      <c r="A520" s="105"/>
      <c r="B520" s="105"/>
      <c r="D520" s="97"/>
      <c r="E520" s="156"/>
      <c r="AD520" s="94"/>
      <c r="AE520" s="94"/>
      <c r="AF520" s="238"/>
      <c r="AG520" s="223"/>
      <c r="AI520" s="223"/>
    </row>
    <row r="521" spans="1:35" s="15" customFormat="1">
      <c r="A521" s="105"/>
      <c r="B521" s="105"/>
      <c r="D521" s="97"/>
      <c r="E521" s="156"/>
      <c r="AD521" s="94"/>
      <c r="AE521" s="94"/>
      <c r="AF521" s="238"/>
      <c r="AG521" s="223"/>
      <c r="AI521" s="223"/>
    </row>
    <row r="522" spans="1:35" s="15" customFormat="1">
      <c r="A522" s="105"/>
      <c r="B522" s="105"/>
      <c r="D522" s="97"/>
      <c r="E522" s="156"/>
      <c r="AD522" s="94"/>
      <c r="AE522" s="94"/>
      <c r="AF522" s="238"/>
      <c r="AG522" s="223"/>
      <c r="AI522" s="223"/>
    </row>
    <row r="523" spans="1:35" s="15" customFormat="1">
      <c r="A523" s="105"/>
      <c r="B523" s="105"/>
      <c r="D523" s="97"/>
      <c r="E523" s="156"/>
      <c r="AD523" s="94"/>
      <c r="AE523" s="94"/>
      <c r="AF523" s="238"/>
      <c r="AG523" s="223"/>
      <c r="AI523" s="223"/>
    </row>
    <row r="524" spans="1:35" s="15" customFormat="1">
      <c r="A524" s="105"/>
      <c r="B524" s="105"/>
      <c r="D524" s="97"/>
      <c r="E524" s="156"/>
      <c r="AD524" s="94"/>
      <c r="AE524" s="94"/>
      <c r="AF524" s="238"/>
      <c r="AG524" s="223"/>
      <c r="AI524" s="223"/>
    </row>
    <row r="525" spans="1:35" s="15" customFormat="1">
      <c r="A525" s="105"/>
      <c r="B525" s="105"/>
      <c r="D525" s="97"/>
      <c r="E525" s="156"/>
      <c r="AD525" s="94"/>
      <c r="AE525" s="94"/>
      <c r="AF525" s="238"/>
      <c r="AG525" s="223"/>
      <c r="AI525" s="223"/>
    </row>
    <row r="526" spans="1:35" s="15" customFormat="1">
      <c r="A526" s="105"/>
      <c r="B526" s="105"/>
      <c r="D526" s="97"/>
      <c r="E526" s="156"/>
      <c r="AD526" s="94"/>
      <c r="AE526" s="94"/>
      <c r="AF526" s="238"/>
      <c r="AG526" s="223"/>
      <c r="AI526" s="223"/>
    </row>
    <row r="527" spans="1:35" s="15" customFormat="1">
      <c r="A527" s="105"/>
      <c r="B527" s="105"/>
      <c r="D527" s="97"/>
      <c r="E527" s="156"/>
      <c r="AD527" s="94"/>
      <c r="AE527" s="94"/>
      <c r="AF527" s="238"/>
      <c r="AG527" s="223"/>
      <c r="AI527" s="223"/>
    </row>
    <row r="528" spans="1:35" s="15" customFormat="1">
      <c r="A528" s="105"/>
      <c r="B528" s="105"/>
      <c r="D528" s="97"/>
      <c r="E528" s="156"/>
      <c r="AD528" s="94"/>
      <c r="AE528" s="94"/>
      <c r="AF528" s="238"/>
      <c r="AG528" s="223"/>
      <c r="AI528" s="223"/>
    </row>
    <row r="529" spans="1:35" s="15" customFormat="1">
      <c r="A529" s="105"/>
      <c r="B529" s="105"/>
      <c r="D529" s="97"/>
      <c r="E529" s="156"/>
      <c r="AD529" s="94"/>
      <c r="AE529" s="94"/>
      <c r="AF529" s="238"/>
      <c r="AG529" s="223"/>
      <c r="AI529" s="223"/>
    </row>
    <row r="530" spans="1:35" s="15" customFormat="1">
      <c r="A530" s="105"/>
      <c r="B530" s="105"/>
      <c r="D530" s="97"/>
      <c r="E530" s="156"/>
      <c r="AD530" s="94"/>
      <c r="AE530" s="94"/>
      <c r="AF530" s="238"/>
      <c r="AG530" s="223"/>
      <c r="AI530" s="223"/>
    </row>
    <row r="531" spans="1:35" s="15" customFormat="1">
      <c r="A531" s="105"/>
      <c r="B531" s="105"/>
      <c r="D531" s="97"/>
      <c r="E531" s="156"/>
      <c r="AD531" s="94"/>
      <c r="AE531" s="94"/>
      <c r="AF531" s="238"/>
      <c r="AG531" s="223"/>
      <c r="AI531" s="223"/>
    </row>
    <row r="532" spans="1:35" s="15" customFormat="1">
      <c r="A532" s="105"/>
      <c r="B532" s="105"/>
      <c r="D532" s="97"/>
      <c r="E532" s="156"/>
      <c r="AD532" s="94"/>
      <c r="AE532" s="94"/>
      <c r="AF532" s="238"/>
      <c r="AG532" s="223"/>
      <c r="AI532" s="223"/>
    </row>
    <row r="533" spans="1:35" s="15" customFormat="1">
      <c r="A533" s="105"/>
      <c r="B533" s="105"/>
      <c r="D533" s="97"/>
      <c r="E533" s="156"/>
      <c r="AD533" s="94"/>
      <c r="AE533" s="94"/>
      <c r="AF533" s="238"/>
      <c r="AG533" s="223"/>
      <c r="AI533" s="223"/>
    </row>
    <row r="534" spans="1:35" s="15" customFormat="1">
      <c r="A534" s="105"/>
      <c r="B534" s="105"/>
      <c r="D534" s="97"/>
      <c r="E534" s="156"/>
      <c r="AD534" s="94"/>
      <c r="AE534" s="94"/>
      <c r="AF534" s="238"/>
      <c r="AG534" s="223"/>
      <c r="AI534" s="223"/>
    </row>
    <row r="535" spans="1:35" s="15" customFormat="1">
      <c r="A535" s="105"/>
      <c r="B535" s="105"/>
      <c r="D535" s="97"/>
      <c r="E535" s="156"/>
      <c r="AD535" s="94"/>
      <c r="AE535" s="94"/>
      <c r="AF535" s="238"/>
      <c r="AG535" s="223"/>
      <c r="AI535" s="223"/>
    </row>
    <row r="536" spans="1:35" s="15" customFormat="1">
      <c r="A536" s="105"/>
      <c r="B536" s="105"/>
      <c r="D536" s="97"/>
      <c r="E536" s="156"/>
      <c r="AD536" s="94"/>
      <c r="AE536" s="94"/>
      <c r="AF536" s="238"/>
      <c r="AG536" s="223"/>
      <c r="AI536" s="223"/>
    </row>
    <row r="537" spans="1:35" s="15" customFormat="1">
      <c r="A537" s="105"/>
      <c r="B537" s="105"/>
      <c r="D537" s="97"/>
      <c r="E537" s="156"/>
      <c r="AD537" s="94"/>
      <c r="AE537" s="94"/>
      <c r="AF537" s="238"/>
      <c r="AG537" s="223"/>
      <c r="AI537" s="223"/>
    </row>
    <row r="538" spans="1:35" s="15" customFormat="1">
      <c r="A538" s="105"/>
      <c r="B538" s="105"/>
      <c r="D538" s="97"/>
      <c r="E538" s="156"/>
      <c r="AD538" s="94"/>
      <c r="AE538" s="94"/>
      <c r="AF538" s="238"/>
      <c r="AG538" s="223"/>
      <c r="AI538" s="223"/>
    </row>
    <row r="539" spans="1:35" s="15" customFormat="1">
      <c r="A539" s="105"/>
      <c r="B539" s="105"/>
      <c r="D539" s="97"/>
      <c r="E539" s="156"/>
      <c r="AD539" s="94"/>
      <c r="AE539" s="94"/>
      <c r="AF539" s="238"/>
      <c r="AG539" s="223"/>
      <c r="AI539" s="223"/>
    </row>
    <row r="540" spans="1:35" s="15" customFormat="1">
      <c r="A540" s="105"/>
      <c r="B540" s="105"/>
      <c r="D540" s="97"/>
      <c r="E540" s="156"/>
      <c r="AD540" s="94"/>
      <c r="AE540" s="94"/>
      <c r="AF540" s="238"/>
      <c r="AG540" s="223"/>
      <c r="AI540" s="223"/>
    </row>
    <row r="541" spans="1:35" s="15" customFormat="1">
      <c r="A541" s="105"/>
      <c r="B541" s="105"/>
      <c r="D541" s="97"/>
      <c r="E541" s="156"/>
      <c r="AD541" s="94"/>
      <c r="AE541" s="94"/>
      <c r="AF541" s="238"/>
      <c r="AG541" s="223"/>
      <c r="AI541" s="223"/>
    </row>
    <row r="542" spans="1:35" s="15" customFormat="1">
      <c r="A542" s="105"/>
      <c r="B542" s="105"/>
      <c r="D542" s="97"/>
      <c r="E542" s="156"/>
      <c r="AD542" s="94"/>
      <c r="AE542" s="94"/>
      <c r="AF542" s="238"/>
      <c r="AG542" s="223"/>
      <c r="AI542" s="223"/>
    </row>
    <row r="543" spans="1:35" s="15" customFormat="1">
      <c r="A543" s="105"/>
      <c r="B543" s="105"/>
      <c r="D543" s="97"/>
      <c r="E543" s="156"/>
      <c r="AD543" s="94"/>
      <c r="AE543" s="94"/>
      <c r="AF543" s="238"/>
      <c r="AG543" s="223"/>
      <c r="AI543" s="223"/>
    </row>
    <row r="544" spans="1:35" s="15" customFormat="1">
      <c r="A544" s="105"/>
      <c r="B544" s="105"/>
      <c r="D544" s="97"/>
      <c r="E544" s="156"/>
      <c r="AD544" s="94"/>
      <c r="AE544" s="94"/>
      <c r="AF544" s="238"/>
      <c r="AG544" s="223"/>
      <c r="AI544" s="223"/>
    </row>
    <row r="545" spans="1:35" s="15" customFormat="1">
      <c r="A545" s="105"/>
      <c r="B545" s="105"/>
      <c r="D545" s="97"/>
      <c r="E545" s="156"/>
      <c r="AD545" s="94"/>
      <c r="AE545" s="94"/>
      <c r="AF545" s="238"/>
      <c r="AG545" s="223"/>
      <c r="AI545" s="223"/>
    </row>
    <row r="546" spans="1:35" s="15" customFormat="1">
      <c r="A546" s="105"/>
      <c r="B546" s="105"/>
      <c r="D546" s="97"/>
      <c r="E546" s="156"/>
      <c r="AD546" s="94"/>
      <c r="AE546" s="94"/>
      <c r="AF546" s="238"/>
      <c r="AG546" s="223"/>
      <c r="AI546" s="223"/>
    </row>
    <row r="547" spans="1:35" s="15" customFormat="1">
      <c r="A547" s="105"/>
      <c r="B547" s="105"/>
      <c r="D547" s="97"/>
      <c r="E547" s="156"/>
      <c r="AD547" s="94"/>
      <c r="AE547" s="94"/>
      <c r="AF547" s="238"/>
      <c r="AG547" s="223"/>
      <c r="AI547" s="223"/>
    </row>
    <row r="548" spans="1:35" s="15" customFormat="1">
      <c r="A548" s="105"/>
      <c r="B548" s="105"/>
      <c r="D548" s="97"/>
      <c r="E548" s="156"/>
      <c r="AD548" s="94"/>
      <c r="AE548" s="94"/>
      <c r="AF548" s="238"/>
      <c r="AG548" s="223"/>
      <c r="AI548" s="223"/>
    </row>
    <row r="549" spans="1:35" s="15" customFormat="1">
      <c r="A549" s="105"/>
      <c r="B549" s="105"/>
      <c r="D549" s="97"/>
      <c r="E549" s="156"/>
      <c r="AD549" s="94"/>
      <c r="AE549" s="94"/>
      <c r="AF549" s="238"/>
      <c r="AG549" s="223"/>
      <c r="AI549" s="223"/>
    </row>
    <row r="550" spans="1:35" s="15" customFormat="1">
      <c r="A550" s="105"/>
      <c r="B550" s="105"/>
      <c r="D550" s="97"/>
      <c r="E550" s="156"/>
      <c r="AD550" s="94"/>
      <c r="AE550" s="94"/>
      <c r="AF550" s="238"/>
      <c r="AG550" s="223"/>
      <c r="AI550" s="223"/>
    </row>
    <row r="551" spans="1:35" s="15" customFormat="1">
      <c r="A551" s="105"/>
      <c r="B551" s="105"/>
      <c r="D551" s="97"/>
      <c r="E551" s="156"/>
      <c r="AD551" s="94"/>
      <c r="AE551" s="94"/>
      <c r="AF551" s="238"/>
      <c r="AG551" s="223"/>
      <c r="AI551" s="223"/>
    </row>
    <row r="552" spans="1:35" s="15" customFormat="1">
      <c r="A552" s="105"/>
      <c r="B552" s="105"/>
      <c r="D552" s="97"/>
      <c r="E552" s="156"/>
      <c r="AD552" s="94"/>
      <c r="AE552" s="94"/>
      <c r="AF552" s="238"/>
      <c r="AG552" s="223"/>
      <c r="AI552" s="223"/>
    </row>
    <row r="553" spans="1:35" s="15" customFormat="1">
      <c r="A553" s="105"/>
      <c r="B553" s="105"/>
      <c r="D553" s="97"/>
      <c r="E553" s="156"/>
      <c r="AD553" s="94"/>
      <c r="AE553" s="94"/>
      <c r="AF553" s="238"/>
      <c r="AG553" s="223"/>
      <c r="AI553" s="223"/>
    </row>
    <row r="554" spans="1:35" s="15" customFormat="1">
      <c r="A554" s="105"/>
      <c r="B554" s="105"/>
      <c r="D554" s="97"/>
      <c r="E554" s="156"/>
      <c r="AD554" s="94"/>
      <c r="AE554" s="94"/>
      <c r="AF554" s="238"/>
      <c r="AG554" s="223"/>
      <c r="AI554" s="223"/>
    </row>
    <row r="555" spans="1:35" s="15" customFormat="1">
      <c r="A555" s="105"/>
      <c r="B555" s="105"/>
      <c r="D555" s="97"/>
      <c r="E555" s="156"/>
      <c r="AD555" s="94"/>
      <c r="AE555" s="94"/>
      <c r="AF555" s="238"/>
      <c r="AG555" s="223"/>
      <c r="AI555" s="223"/>
    </row>
    <row r="556" spans="1:35" s="15" customFormat="1">
      <c r="A556" s="105"/>
      <c r="B556" s="105"/>
      <c r="D556" s="97"/>
      <c r="E556" s="156"/>
      <c r="AD556" s="94"/>
      <c r="AE556" s="94"/>
      <c r="AF556" s="238"/>
      <c r="AG556" s="223"/>
      <c r="AI556" s="223"/>
    </row>
    <row r="557" spans="1:35" s="15" customFormat="1">
      <c r="A557" s="105"/>
      <c r="B557" s="105"/>
      <c r="D557" s="97"/>
      <c r="E557" s="156"/>
      <c r="AD557" s="94"/>
      <c r="AE557" s="94"/>
      <c r="AF557" s="238"/>
      <c r="AG557" s="223"/>
      <c r="AI557" s="223"/>
    </row>
    <row r="558" spans="1:35" s="15" customFormat="1">
      <c r="A558" s="105"/>
      <c r="B558" s="105"/>
      <c r="D558" s="97"/>
      <c r="E558" s="156"/>
      <c r="AD558" s="94"/>
      <c r="AE558" s="94"/>
      <c r="AF558" s="238"/>
      <c r="AG558" s="223"/>
      <c r="AI558" s="223"/>
    </row>
    <row r="559" spans="1:35" s="15" customFormat="1">
      <c r="A559" s="105"/>
      <c r="B559" s="105"/>
      <c r="D559" s="97"/>
      <c r="E559" s="156"/>
      <c r="AD559" s="94"/>
      <c r="AE559" s="94"/>
      <c r="AF559" s="238"/>
      <c r="AG559" s="223"/>
      <c r="AI559" s="223"/>
    </row>
    <row r="560" spans="1:35" s="15" customFormat="1">
      <c r="A560" s="105"/>
      <c r="B560" s="105"/>
      <c r="D560" s="97"/>
      <c r="E560" s="156"/>
      <c r="AD560" s="94"/>
      <c r="AE560" s="94"/>
      <c r="AF560" s="238"/>
      <c r="AG560" s="223"/>
      <c r="AI560" s="223"/>
    </row>
    <row r="561" spans="1:35" s="15" customFormat="1">
      <c r="A561" s="105"/>
      <c r="B561" s="105"/>
      <c r="D561" s="97"/>
      <c r="E561" s="156"/>
      <c r="AD561" s="94"/>
      <c r="AE561" s="94"/>
      <c r="AF561" s="238"/>
      <c r="AG561" s="223"/>
      <c r="AI561" s="223"/>
    </row>
    <row r="562" spans="1:35" s="15" customFormat="1">
      <c r="A562" s="105"/>
      <c r="B562" s="105"/>
      <c r="D562" s="97"/>
      <c r="E562" s="156"/>
      <c r="AD562" s="94"/>
      <c r="AE562" s="94"/>
      <c r="AF562" s="238"/>
      <c r="AG562" s="223"/>
      <c r="AI562" s="223"/>
    </row>
    <row r="563" spans="1:35" s="15" customFormat="1">
      <c r="A563" s="105"/>
      <c r="B563" s="105"/>
      <c r="D563" s="97"/>
      <c r="E563" s="156"/>
      <c r="AD563" s="94"/>
      <c r="AE563" s="94"/>
      <c r="AF563" s="238"/>
      <c r="AG563" s="223"/>
      <c r="AI563" s="223"/>
    </row>
    <row r="564" spans="1:35" s="15" customFormat="1">
      <c r="A564" s="105"/>
      <c r="B564" s="105"/>
      <c r="D564" s="97"/>
      <c r="E564" s="156"/>
      <c r="AD564" s="94"/>
      <c r="AE564" s="94"/>
      <c r="AF564" s="238"/>
      <c r="AG564" s="223"/>
      <c r="AI564" s="223"/>
    </row>
    <row r="565" spans="1:35" s="15" customFormat="1">
      <c r="A565" s="105"/>
      <c r="B565" s="105"/>
      <c r="D565" s="97"/>
      <c r="E565" s="156"/>
      <c r="AD565" s="94"/>
      <c r="AE565" s="94"/>
      <c r="AF565" s="238"/>
      <c r="AG565" s="223"/>
      <c r="AI565" s="223"/>
    </row>
    <row r="566" spans="1:35" s="15" customFormat="1">
      <c r="A566" s="105"/>
      <c r="B566" s="105"/>
      <c r="D566" s="97"/>
      <c r="E566" s="156"/>
      <c r="AD566" s="94"/>
      <c r="AE566" s="94"/>
      <c r="AF566" s="238"/>
      <c r="AG566" s="223"/>
      <c r="AI566" s="223"/>
    </row>
    <row r="567" spans="1:35" s="15" customFormat="1">
      <c r="A567" s="105"/>
      <c r="B567" s="105"/>
      <c r="D567" s="97"/>
      <c r="E567" s="156"/>
      <c r="AD567" s="94"/>
      <c r="AE567" s="94"/>
      <c r="AF567" s="238"/>
      <c r="AG567" s="223"/>
      <c r="AI567" s="223"/>
    </row>
    <row r="568" spans="1:35" s="15" customFormat="1">
      <c r="A568" s="105"/>
      <c r="B568" s="105"/>
      <c r="D568" s="97"/>
      <c r="E568" s="156"/>
      <c r="AD568" s="94"/>
      <c r="AE568" s="94"/>
      <c r="AF568" s="238"/>
      <c r="AG568" s="223"/>
      <c r="AI568" s="223"/>
    </row>
    <row r="569" spans="1:35" s="15" customFormat="1">
      <c r="A569" s="105"/>
      <c r="B569" s="105"/>
      <c r="D569" s="97"/>
      <c r="E569" s="156"/>
      <c r="AD569" s="94"/>
      <c r="AE569" s="94"/>
      <c r="AF569" s="238"/>
      <c r="AG569" s="223"/>
      <c r="AI569" s="223"/>
    </row>
    <row r="570" spans="1:35" s="15" customFormat="1">
      <c r="A570" s="105"/>
      <c r="B570" s="105"/>
      <c r="D570" s="97"/>
      <c r="E570" s="156"/>
      <c r="AD570" s="94"/>
      <c r="AE570" s="94"/>
      <c r="AF570" s="238"/>
      <c r="AG570" s="223"/>
      <c r="AI570" s="223"/>
    </row>
    <row r="571" spans="1:35" s="15" customFormat="1">
      <c r="A571" s="105"/>
      <c r="B571" s="105"/>
      <c r="D571" s="97"/>
      <c r="E571" s="156"/>
      <c r="AD571" s="94"/>
      <c r="AE571" s="94"/>
      <c r="AF571" s="238"/>
      <c r="AG571" s="223"/>
      <c r="AI571" s="223"/>
    </row>
    <row r="572" spans="1:35" s="15" customFormat="1">
      <c r="A572" s="105"/>
      <c r="B572" s="105"/>
      <c r="D572" s="97"/>
      <c r="E572" s="156"/>
      <c r="AD572" s="94"/>
      <c r="AE572" s="94"/>
      <c r="AF572" s="238"/>
      <c r="AG572" s="223"/>
      <c r="AI572" s="223"/>
    </row>
    <row r="573" spans="1:35" s="15" customFormat="1">
      <c r="A573" s="105"/>
      <c r="B573" s="105"/>
      <c r="D573" s="97"/>
      <c r="E573" s="156"/>
      <c r="AD573" s="94"/>
      <c r="AE573" s="94"/>
      <c r="AF573" s="238"/>
      <c r="AG573" s="223"/>
      <c r="AI573" s="223"/>
    </row>
    <row r="574" spans="1:35" s="15" customFormat="1">
      <c r="A574" s="105"/>
      <c r="B574" s="105"/>
      <c r="D574" s="97"/>
      <c r="E574" s="156"/>
      <c r="AD574" s="94"/>
      <c r="AE574" s="94"/>
      <c r="AF574" s="238"/>
      <c r="AG574" s="223"/>
      <c r="AI574" s="223"/>
    </row>
    <row r="575" spans="1:35" s="15" customFormat="1">
      <c r="A575" s="105"/>
      <c r="B575" s="105"/>
      <c r="D575" s="97"/>
      <c r="E575" s="156"/>
      <c r="AD575" s="94"/>
      <c r="AE575" s="94"/>
      <c r="AF575" s="238"/>
      <c r="AG575" s="223"/>
      <c r="AI575" s="223"/>
    </row>
    <row r="576" spans="1:35" s="15" customFormat="1">
      <c r="A576" s="105"/>
      <c r="B576" s="105"/>
      <c r="D576" s="97"/>
      <c r="E576" s="156"/>
      <c r="AD576" s="94"/>
      <c r="AE576" s="94"/>
      <c r="AF576" s="238"/>
      <c r="AG576" s="223"/>
      <c r="AI576" s="223"/>
    </row>
    <row r="577" spans="1:35" s="15" customFormat="1">
      <c r="A577" s="105"/>
      <c r="B577" s="105"/>
      <c r="D577" s="97"/>
      <c r="E577" s="156"/>
      <c r="AD577" s="94"/>
      <c r="AE577" s="94"/>
      <c r="AF577" s="238"/>
      <c r="AG577" s="223"/>
      <c r="AI577" s="223"/>
    </row>
    <row r="578" spans="1:35" s="15" customFormat="1">
      <c r="A578" s="105"/>
      <c r="B578" s="105"/>
      <c r="D578" s="97"/>
      <c r="E578" s="156"/>
      <c r="AD578" s="94"/>
      <c r="AE578" s="94"/>
      <c r="AF578" s="238"/>
      <c r="AG578" s="223"/>
      <c r="AI578" s="223"/>
    </row>
    <row r="579" spans="1:35" s="15" customFormat="1">
      <c r="A579" s="105"/>
      <c r="B579" s="105"/>
      <c r="D579" s="97"/>
      <c r="E579" s="156"/>
      <c r="AD579" s="94"/>
      <c r="AE579" s="94"/>
      <c r="AF579" s="238"/>
      <c r="AG579" s="223"/>
      <c r="AI579" s="223"/>
    </row>
    <row r="580" spans="1:35" s="15" customFormat="1">
      <c r="A580" s="105"/>
      <c r="B580" s="105"/>
      <c r="D580" s="97"/>
      <c r="E580" s="156"/>
      <c r="AD580" s="94"/>
      <c r="AE580" s="94"/>
      <c r="AF580" s="238"/>
      <c r="AG580" s="223"/>
      <c r="AI580" s="223"/>
    </row>
    <row r="581" spans="1:35" s="15" customFormat="1">
      <c r="A581" s="105"/>
      <c r="B581" s="105"/>
      <c r="D581" s="97"/>
      <c r="E581" s="156"/>
      <c r="AD581" s="94"/>
      <c r="AE581" s="94"/>
      <c r="AF581" s="238"/>
      <c r="AG581" s="223"/>
      <c r="AI581" s="223"/>
    </row>
    <row r="582" spans="1:35" s="15" customFormat="1">
      <c r="A582" s="105"/>
      <c r="B582" s="105"/>
      <c r="D582" s="97"/>
      <c r="E582" s="156"/>
      <c r="AD582" s="94"/>
      <c r="AE582" s="94"/>
      <c r="AF582" s="238"/>
      <c r="AG582" s="223"/>
      <c r="AI582" s="223"/>
    </row>
    <row r="583" spans="1:35" s="15" customFormat="1">
      <c r="A583" s="105"/>
      <c r="B583" s="105"/>
      <c r="D583" s="97"/>
      <c r="E583" s="156"/>
      <c r="AD583" s="94"/>
      <c r="AE583" s="94"/>
      <c r="AF583" s="238"/>
      <c r="AG583" s="223"/>
      <c r="AI583" s="223"/>
    </row>
    <row r="584" spans="1:35" s="15" customFormat="1">
      <c r="A584" s="105"/>
      <c r="B584" s="105"/>
      <c r="D584" s="97"/>
      <c r="E584" s="156"/>
      <c r="AD584" s="94"/>
      <c r="AE584" s="94"/>
      <c r="AF584" s="238"/>
      <c r="AG584" s="223"/>
      <c r="AI584" s="223"/>
    </row>
    <row r="585" spans="1:35" s="15" customFormat="1">
      <c r="A585" s="105"/>
      <c r="B585" s="105"/>
      <c r="D585" s="97"/>
      <c r="E585" s="156"/>
      <c r="AD585" s="94"/>
      <c r="AE585" s="94"/>
      <c r="AF585" s="238"/>
      <c r="AG585" s="223"/>
      <c r="AI585" s="223"/>
    </row>
    <row r="586" spans="1:35" s="15" customFormat="1">
      <c r="A586" s="105"/>
      <c r="B586" s="105"/>
      <c r="D586" s="97"/>
      <c r="E586" s="156"/>
      <c r="AD586" s="94"/>
      <c r="AE586" s="94"/>
      <c r="AF586" s="238"/>
      <c r="AG586" s="223"/>
      <c r="AI586" s="223"/>
    </row>
    <row r="587" spans="1:35" s="15" customFormat="1">
      <c r="A587" s="105"/>
      <c r="B587" s="105"/>
      <c r="D587" s="97"/>
      <c r="E587" s="156"/>
      <c r="AD587" s="94"/>
      <c r="AE587" s="94"/>
      <c r="AF587" s="238"/>
      <c r="AG587" s="223"/>
      <c r="AI587" s="223"/>
    </row>
    <row r="588" spans="1:35" s="15" customFormat="1">
      <c r="A588" s="105"/>
      <c r="B588" s="105"/>
      <c r="D588" s="97"/>
      <c r="E588" s="156"/>
      <c r="AD588" s="94"/>
      <c r="AE588" s="94"/>
      <c r="AF588" s="238"/>
      <c r="AG588" s="223"/>
      <c r="AI588" s="223"/>
    </row>
    <row r="589" spans="1:35" s="15" customFormat="1">
      <c r="A589" s="105"/>
      <c r="B589" s="105"/>
      <c r="D589" s="97"/>
      <c r="E589" s="156"/>
      <c r="AD589" s="94"/>
      <c r="AE589" s="94"/>
      <c r="AF589" s="238"/>
      <c r="AG589" s="223"/>
      <c r="AI589" s="223"/>
    </row>
    <row r="590" spans="1:35" s="15" customFormat="1">
      <c r="A590" s="105"/>
      <c r="B590" s="105"/>
      <c r="D590" s="97"/>
      <c r="E590" s="156"/>
      <c r="AD590" s="94"/>
      <c r="AE590" s="94"/>
      <c r="AF590" s="238"/>
      <c r="AG590" s="223"/>
      <c r="AI590" s="223"/>
    </row>
    <row r="591" spans="1:35" s="15" customFormat="1">
      <c r="A591" s="105"/>
      <c r="B591" s="105"/>
      <c r="D591" s="97"/>
      <c r="E591" s="156"/>
      <c r="AD591" s="94"/>
      <c r="AE591" s="94"/>
      <c r="AF591" s="238"/>
      <c r="AG591" s="223"/>
      <c r="AI591" s="223"/>
    </row>
    <row r="592" spans="1:35" s="15" customFormat="1">
      <c r="A592" s="105"/>
      <c r="B592" s="105"/>
      <c r="D592" s="97"/>
      <c r="E592" s="156"/>
      <c r="AD592" s="94"/>
      <c r="AE592" s="94"/>
      <c r="AF592" s="238"/>
      <c r="AG592" s="223"/>
      <c r="AI592" s="223"/>
    </row>
    <row r="593" spans="1:35" s="15" customFormat="1">
      <c r="A593" s="105"/>
      <c r="B593" s="105"/>
      <c r="D593" s="97"/>
      <c r="E593" s="156"/>
      <c r="AD593" s="94"/>
      <c r="AE593" s="94"/>
      <c r="AF593" s="238"/>
      <c r="AG593" s="223"/>
      <c r="AI593" s="223"/>
    </row>
    <row r="594" spans="1:35" s="15" customFormat="1">
      <c r="A594" s="105"/>
      <c r="B594" s="105"/>
      <c r="D594" s="97"/>
      <c r="E594" s="156"/>
      <c r="AD594" s="94"/>
      <c r="AE594" s="94"/>
      <c r="AF594" s="238"/>
      <c r="AG594" s="223"/>
      <c r="AI594" s="223"/>
    </row>
    <row r="595" spans="1:35" s="15" customFormat="1">
      <c r="A595" s="105"/>
      <c r="B595" s="105"/>
      <c r="D595" s="97"/>
      <c r="E595" s="156"/>
      <c r="AD595" s="94"/>
      <c r="AE595" s="94"/>
      <c r="AF595" s="238"/>
      <c r="AG595" s="223"/>
      <c r="AI595" s="223"/>
    </row>
    <row r="596" spans="1:35" s="15" customFormat="1">
      <c r="A596" s="105"/>
      <c r="B596" s="105"/>
      <c r="D596" s="97"/>
      <c r="E596" s="156"/>
      <c r="AD596" s="94"/>
      <c r="AE596" s="94"/>
      <c r="AF596" s="238"/>
      <c r="AG596" s="223"/>
      <c r="AI596" s="223"/>
    </row>
    <row r="597" spans="1:35" s="15" customFormat="1">
      <c r="A597" s="105"/>
      <c r="B597" s="105"/>
      <c r="D597" s="97"/>
      <c r="E597" s="156"/>
      <c r="AD597" s="94"/>
      <c r="AE597" s="94"/>
      <c r="AF597" s="238"/>
      <c r="AG597" s="223"/>
      <c r="AI597" s="223"/>
    </row>
    <row r="598" spans="1:35" s="15" customFormat="1">
      <c r="A598" s="105"/>
      <c r="B598" s="105"/>
      <c r="D598" s="97"/>
      <c r="E598" s="156"/>
      <c r="AD598" s="94"/>
      <c r="AE598" s="94"/>
      <c r="AF598" s="238"/>
      <c r="AG598" s="223"/>
      <c r="AI598" s="223"/>
    </row>
    <row r="599" spans="1:35" s="15" customFormat="1">
      <c r="A599" s="105"/>
      <c r="B599" s="105"/>
      <c r="D599" s="97"/>
      <c r="E599" s="156"/>
      <c r="AD599" s="94"/>
      <c r="AE599" s="94"/>
      <c r="AF599" s="238"/>
      <c r="AG599" s="223"/>
      <c r="AI599" s="223"/>
    </row>
    <row r="600" spans="1:35" s="15" customFormat="1">
      <c r="A600" s="105"/>
      <c r="B600" s="105"/>
      <c r="D600" s="97"/>
      <c r="E600" s="156"/>
      <c r="AD600" s="94"/>
      <c r="AE600" s="94"/>
      <c r="AF600" s="238"/>
      <c r="AG600" s="223"/>
      <c r="AI600" s="223"/>
    </row>
    <row r="601" spans="1:35" s="15" customFormat="1">
      <c r="A601" s="105"/>
      <c r="B601" s="105"/>
      <c r="D601" s="97"/>
      <c r="E601" s="156"/>
      <c r="AD601" s="94"/>
      <c r="AE601" s="94"/>
      <c r="AF601" s="238"/>
      <c r="AG601" s="223"/>
      <c r="AI601" s="223"/>
    </row>
    <row r="602" spans="1:35" s="15" customFormat="1">
      <c r="A602" s="105"/>
      <c r="B602" s="105"/>
      <c r="D602" s="97"/>
      <c r="E602" s="156"/>
      <c r="AD602" s="94"/>
      <c r="AE602" s="94"/>
      <c r="AF602" s="238"/>
      <c r="AG602" s="223"/>
      <c r="AI602" s="223"/>
    </row>
    <row r="603" spans="1:35" s="15" customFormat="1">
      <c r="A603" s="105"/>
      <c r="B603" s="105"/>
      <c r="D603" s="97"/>
      <c r="E603" s="156"/>
      <c r="AD603" s="94"/>
      <c r="AE603" s="94"/>
      <c r="AF603" s="238"/>
      <c r="AG603" s="223"/>
      <c r="AI603" s="223"/>
    </row>
    <row r="604" spans="1:35" s="15" customFormat="1">
      <c r="A604" s="105"/>
      <c r="B604" s="105"/>
      <c r="D604" s="97"/>
      <c r="E604" s="156"/>
      <c r="AD604" s="94"/>
      <c r="AE604" s="94"/>
      <c r="AF604" s="238"/>
      <c r="AG604" s="223"/>
      <c r="AI604" s="223"/>
    </row>
    <row r="605" spans="1:35" s="15" customFormat="1">
      <c r="A605" s="105"/>
      <c r="B605" s="105"/>
      <c r="D605" s="97"/>
      <c r="E605" s="156"/>
      <c r="AD605" s="94"/>
      <c r="AE605" s="94"/>
      <c r="AF605" s="238"/>
      <c r="AG605" s="223"/>
      <c r="AI605" s="223"/>
    </row>
    <row r="606" spans="1:35" s="15" customFormat="1">
      <c r="A606" s="105"/>
      <c r="B606" s="105"/>
      <c r="D606" s="97"/>
      <c r="E606" s="156"/>
      <c r="AD606" s="94"/>
      <c r="AE606" s="94"/>
      <c r="AF606" s="238"/>
      <c r="AG606" s="223"/>
      <c r="AI606" s="223"/>
    </row>
    <row r="607" spans="1:35" s="15" customFormat="1">
      <c r="A607" s="105"/>
      <c r="B607" s="105"/>
      <c r="D607" s="97"/>
      <c r="E607" s="156"/>
      <c r="AD607" s="94"/>
      <c r="AE607" s="94"/>
      <c r="AF607" s="238"/>
      <c r="AG607" s="223"/>
      <c r="AI607" s="223"/>
    </row>
    <row r="608" spans="1:35" s="15" customFormat="1">
      <c r="A608" s="105"/>
      <c r="B608" s="105"/>
      <c r="D608" s="97"/>
      <c r="E608" s="156"/>
      <c r="AD608" s="94"/>
      <c r="AE608" s="94"/>
      <c r="AF608" s="238"/>
      <c r="AG608" s="223"/>
      <c r="AI608" s="223"/>
    </row>
    <row r="609" spans="1:35" s="15" customFormat="1">
      <c r="A609" s="105"/>
      <c r="B609" s="105"/>
      <c r="D609" s="97"/>
      <c r="E609" s="156"/>
      <c r="AD609" s="94"/>
      <c r="AE609" s="94"/>
      <c r="AF609" s="238"/>
      <c r="AG609" s="223"/>
      <c r="AI609" s="223"/>
    </row>
    <row r="610" spans="1:35" s="15" customFormat="1">
      <c r="A610" s="105"/>
      <c r="B610" s="105"/>
      <c r="D610" s="97"/>
      <c r="E610" s="156"/>
      <c r="AD610" s="94"/>
      <c r="AE610" s="94"/>
      <c r="AF610" s="238"/>
      <c r="AG610" s="223"/>
      <c r="AI610" s="223"/>
    </row>
    <row r="611" spans="1:35" s="15" customFormat="1">
      <c r="A611" s="105"/>
      <c r="B611" s="105"/>
      <c r="D611" s="97"/>
      <c r="E611" s="156"/>
      <c r="AD611" s="94"/>
      <c r="AE611" s="94"/>
      <c r="AF611" s="238"/>
      <c r="AG611" s="223"/>
      <c r="AI611" s="223"/>
    </row>
    <row r="612" spans="1:35" s="15" customFormat="1">
      <c r="A612" s="105"/>
      <c r="B612" s="105"/>
      <c r="D612" s="97"/>
      <c r="E612" s="156"/>
      <c r="AD612" s="94"/>
      <c r="AE612" s="94"/>
      <c r="AF612" s="238"/>
      <c r="AG612" s="223"/>
      <c r="AI612" s="223"/>
    </row>
    <row r="613" spans="1:35" s="15" customFormat="1">
      <c r="A613" s="105"/>
      <c r="B613" s="105"/>
      <c r="D613" s="97"/>
      <c r="E613" s="156"/>
      <c r="AD613" s="94"/>
      <c r="AE613" s="94"/>
      <c r="AF613" s="238"/>
      <c r="AG613" s="223"/>
      <c r="AI613" s="223"/>
    </row>
    <row r="614" spans="1:35" s="15" customFormat="1">
      <c r="A614" s="105"/>
      <c r="B614" s="105"/>
      <c r="D614" s="97"/>
      <c r="E614" s="156"/>
      <c r="AD614" s="94"/>
      <c r="AE614" s="94"/>
      <c r="AF614" s="238"/>
      <c r="AG614" s="223"/>
      <c r="AI614" s="223"/>
    </row>
    <row r="615" spans="1:35" s="15" customFormat="1">
      <c r="A615" s="105"/>
      <c r="B615" s="105"/>
      <c r="D615" s="97"/>
      <c r="E615" s="156"/>
      <c r="AD615" s="94"/>
      <c r="AE615" s="94"/>
      <c r="AF615" s="238"/>
      <c r="AG615" s="223"/>
      <c r="AI615" s="223"/>
    </row>
    <row r="616" spans="1:35" s="15" customFormat="1">
      <c r="A616" s="105"/>
      <c r="B616" s="105"/>
      <c r="D616" s="97"/>
      <c r="E616" s="156"/>
      <c r="AD616" s="94"/>
      <c r="AE616" s="94"/>
      <c r="AF616" s="238"/>
      <c r="AG616" s="223"/>
      <c r="AI616" s="223"/>
    </row>
    <row r="617" spans="1:35" s="15" customFormat="1">
      <c r="A617" s="105"/>
      <c r="B617" s="105"/>
      <c r="D617" s="97"/>
      <c r="E617" s="156"/>
      <c r="AD617" s="94"/>
      <c r="AE617" s="94"/>
      <c r="AF617" s="238"/>
      <c r="AG617" s="223"/>
      <c r="AI617" s="223"/>
    </row>
    <row r="618" spans="1:35" s="15" customFormat="1">
      <c r="A618" s="105"/>
      <c r="B618" s="105"/>
      <c r="D618" s="97"/>
      <c r="E618" s="156"/>
      <c r="AD618" s="94"/>
      <c r="AE618" s="94"/>
      <c r="AF618" s="238"/>
      <c r="AG618" s="223"/>
      <c r="AI618" s="223"/>
    </row>
    <row r="619" spans="1:35" s="15" customFormat="1">
      <c r="A619" s="105"/>
      <c r="B619" s="105"/>
      <c r="D619" s="97"/>
      <c r="E619" s="156"/>
      <c r="AD619" s="94"/>
      <c r="AE619" s="94"/>
      <c r="AF619" s="238"/>
      <c r="AG619" s="223"/>
      <c r="AI619" s="223"/>
    </row>
    <row r="620" spans="1:35" s="15" customFormat="1">
      <c r="A620" s="105"/>
      <c r="B620" s="105"/>
      <c r="D620" s="97"/>
      <c r="E620" s="156"/>
      <c r="AD620" s="94"/>
      <c r="AE620" s="94"/>
      <c r="AF620" s="238"/>
      <c r="AG620" s="223"/>
      <c r="AI620" s="223"/>
    </row>
    <row r="621" spans="1:35" s="15" customFormat="1">
      <c r="A621" s="105"/>
      <c r="B621" s="105"/>
      <c r="D621" s="97"/>
      <c r="E621" s="156"/>
      <c r="AD621" s="94"/>
      <c r="AE621" s="94"/>
      <c r="AF621" s="238"/>
      <c r="AG621" s="223"/>
      <c r="AI621" s="223"/>
    </row>
    <row r="622" spans="1:35" s="15" customFormat="1">
      <c r="A622" s="105"/>
      <c r="B622" s="105"/>
      <c r="D622" s="97"/>
      <c r="E622" s="156"/>
      <c r="AD622" s="94"/>
      <c r="AE622" s="94"/>
      <c r="AF622" s="238"/>
      <c r="AG622" s="223"/>
      <c r="AI622" s="223"/>
    </row>
    <row r="623" spans="1:35" s="15" customFormat="1">
      <c r="A623" s="105"/>
      <c r="B623" s="105"/>
      <c r="D623" s="97"/>
      <c r="E623" s="156"/>
      <c r="AD623" s="94"/>
      <c r="AE623" s="94"/>
      <c r="AF623" s="238"/>
      <c r="AG623" s="223"/>
      <c r="AI623" s="223"/>
    </row>
    <row r="624" spans="1:35" s="15" customFormat="1">
      <c r="A624" s="105"/>
      <c r="B624" s="105"/>
      <c r="D624" s="97"/>
      <c r="E624" s="156"/>
      <c r="AD624" s="94"/>
      <c r="AE624" s="94"/>
      <c r="AF624" s="238"/>
      <c r="AG624" s="223"/>
      <c r="AI624" s="223"/>
    </row>
    <row r="625" spans="1:35" s="15" customFormat="1">
      <c r="A625" s="105"/>
      <c r="B625" s="105"/>
      <c r="D625" s="97"/>
      <c r="E625" s="156"/>
      <c r="AD625" s="94"/>
      <c r="AE625" s="94"/>
      <c r="AF625" s="238"/>
      <c r="AG625" s="223"/>
      <c r="AI625" s="223"/>
    </row>
    <row r="626" spans="1:35" s="15" customFormat="1">
      <c r="A626" s="105"/>
      <c r="B626" s="105"/>
      <c r="D626" s="97"/>
      <c r="E626" s="156"/>
      <c r="AD626" s="94"/>
      <c r="AE626" s="94"/>
      <c r="AF626" s="238"/>
      <c r="AG626" s="223"/>
      <c r="AI626" s="223"/>
    </row>
    <row r="627" spans="1:35" s="15" customFormat="1">
      <c r="A627" s="105"/>
      <c r="B627" s="105"/>
      <c r="D627" s="97"/>
      <c r="E627" s="156"/>
      <c r="AD627" s="94"/>
      <c r="AE627" s="94"/>
      <c r="AF627" s="238"/>
      <c r="AG627" s="223"/>
      <c r="AI627" s="223"/>
    </row>
    <row r="628" spans="1:35" s="15" customFormat="1">
      <c r="A628" s="105"/>
      <c r="B628" s="105"/>
      <c r="D628" s="97"/>
      <c r="E628" s="156"/>
      <c r="AD628" s="94"/>
      <c r="AE628" s="94"/>
      <c r="AF628" s="238"/>
      <c r="AG628" s="223"/>
      <c r="AI628" s="223"/>
    </row>
    <row r="629" spans="1:35" s="15" customFormat="1">
      <c r="A629" s="105"/>
      <c r="B629" s="105"/>
      <c r="D629" s="97"/>
      <c r="E629" s="156"/>
      <c r="AD629" s="94"/>
      <c r="AE629" s="94"/>
      <c r="AF629" s="238"/>
      <c r="AG629" s="223"/>
      <c r="AI629" s="223"/>
    </row>
    <row r="630" spans="1:35" s="15" customFormat="1">
      <c r="A630" s="105"/>
      <c r="B630" s="105"/>
      <c r="D630" s="97"/>
      <c r="E630" s="156"/>
      <c r="AD630" s="94"/>
      <c r="AE630" s="94"/>
      <c r="AF630" s="238"/>
      <c r="AG630" s="223"/>
      <c r="AI630" s="223"/>
    </row>
    <row r="631" spans="1:35" s="15" customFormat="1">
      <c r="A631" s="105"/>
      <c r="B631" s="105"/>
      <c r="D631" s="97"/>
      <c r="E631" s="156"/>
      <c r="AD631" s="94"/>
      <c r="AE631" s="94"/>
      <c r="AF631" s="238"/>
      <c r="AG631" s="223"/>
      <c r="AI631" s="223"/>
    </row>
    <row r="632" spans="1:35" s="15" customFormat="1">
      <c r="A632" s="105"/>
      <c r="B632" s="105"/>
      <c r="D632" s="97"/>
      <c r="E632" s="156"/>
      <c r="AD632" s="94"/>
      <c r="AE632" s="94"/>
      <c r="AF632" s="238"/>
      <c r="AG632" s="223"/>
      <c r="AI632" s="223"/>
    </row>
    <row r="633" spans="1:35" s="15" customFormat="1">
      <c r="A633" s="105"/>
      <c r="B633" s="105"/>
      <c r="D633" s="97"/>
      <c r="E633" s="156"/>
      <c r="AD633" s="94"/>
      <c r="AE633" s="94"/>
      <c r="AF633" s="238"/>
      <c r="AG633" s="223"/>
      <c r="AI633" s="223"/>
    </row>
    <row r="634" spans="1:35" s="15" customFormat="1">
      <c r="A634" s="105"/>
      <c r="B634" s="105"/>
      <c r="D634" s="97"/>
      <c r="E634" s="156"/>
      <c r="AD634" s="94"/>
      <c r="AE634" s="94"/>
      <c r="AF634" s="238"/>
      <c r="AG634" s="223"/>
      <c r="AI634" s="223"/>
    </row>
    <row r="635" spans="1:35" s="15" customFormat="1">
      <c r="A635" s="105"/>
      <c r="B635" s="105"/>
      <c r="D635" s="97"/>
      <c r="E635" s="156"/>
      <c r="AD635" s="94"/>
      <c r="AE635" s="94"/>
      <c r="AF635" s="238"/>
      <c r="AG635" s="223"/>
      <c r="AI635" s="223"/>
    </row>
    <row r="636" spans="1:35" s="15" customFormat="1">
      <c r="A636" s="105"/>
      <c r="B636" s="105"/>
      <c r="D636" s="97"/>
      <c r="E636" s="156"/>
      <c r="AD636" s="94"/>
      <c r="AE636" s="94"/>
      <c r="AF636" s="238"/>
      <c r="AG636" s="223"/>
      <c r="AI636" s="223"/>
    </row>
    <row r="637" spans="1:35" s="15" customFormat="1">
      <c r="A637" s="105"/>
      <c r="B637" s="105"/>
      <c r="D637" s="97"/>
      <c r="E637" s="156"/>
      <c r="AD637" s="94"/>
      <c r="AE637" s="94"/>
      <c r="AF637" s="238"/>
      <c r="AG637" s="223"/>
      <c r="AI637" s="223"/>
    </row>
    <row r="638" spans="1:35" s="15" customFormat="1">
      <c r="A638" s="105"/>
      <c r="B638" s="105"/>
      <c r="D638" s="97"/>
      <c r="E638" s="156"/>
      <c r="AD638" s="94"/>
      <c r="AE638" s="94"/>
      <c r="AF638" s="238"/>
      <c r="AG638" s="223"/>
      <c r="AI638" s="223"/>
    </row>
    <row r="639" spans="1:35" s="15" customFormat="1">
      <c r="A639" s="105"/>
      <c r="B639" s="105"/>
      <c r="D639" s="97"/>
      <c r="E639" s="156"/>
      <c r="AD639" s="94"/>
      <c r="AE639" s="94"/>
      <c r="AF639" s="238"/>
      <c r="AG639" s="223"/>
      <c r="AI639" s="223"/>
    </row>
    <row r="640" spans="1:35" s="15" customFormat="1">
      <c r="A640" s="105"/>
      <c r="B640" s="105"/>
      <c r="D640" s="97"/>
      <c r="E640" s="156"/>
      <c r="AD640" s="94"/>
      <c r="AE640" s="94"/>
      <c r="AF640" s="238"/>
      <c r="AG640" s="223"/>
      <c r="AI640" s="223"/>
    </row>
    <row r="641" spans="1:35" s="15" customFormat="1">
      <c r="A641" s="105"/>
      <c r="B641" s="105"/>
      <c r="D641" s="97"/>
      <c r="E641" s="156"/>
      <c r="AD641" s="94"/>
      <c r="AE641" s="94"/>
      <c r="AF641" s="238"/>
      <c r="AG641" s="223"/>
      <c r="AI641" s="223"/>
    </row>
    <row r="642" spans="1:35" s="15" customFormat="1">
      <c r="A642" s="105"/>
      <c r="B642" s="105"/>
      <c r="D642" s="97"/>
      <c r="E642" s="156"/>
      <c r="AD642" s="94"/>
      <c r="AE642" s="94"/>
      <c r="AF642" s="238"/>
      <c r="AG642" s="223"/>
      <c r="AI642" s="223"/>
    </row>
    <row r="643" spans="1:35" s="15" customFormat="1">
      <c r="A643" s="105"/>
      <c r="B643" s="105"/>
      <c r="D643" s="97"/>
      <c r="E643" s="156"/>
      <c r="AD643" s="94"/>
      <c r="AE643" s="94"/>
      <c r="AF643" s="238"/>
      <c r="AG643" s="223"/>
      <c r="AI643" s="223"/>
    </row>
    <row r="644" spans="1:35" s="15" customFormat="1">
      <c r="A644" s="105"/>
      <c r="B644" s="105"/>
      <c r="D644" s="97"/>
      <c r="E644" s="156"/>
      <c r="AD644" s="94"/>
      <c r="AE644" s="94"/>
      <c r="AF644" s="238"/>
      <c r="AG644" s="223"/>
      <c r="AI644" s="223"/>
    </row>
    <row r="645" spans="1:35" s="15" customFormat="1">
      <c r="A645" s="105"/>
      <c r="B645" s="105"/>
      <c r="D645" s="97"/>
      <c r="E645" s="156"/>
      <c r="AD645" s="94"/>
      <c r="AE645" s="94"/>
      <c r="AF645" s="238"/>
      <c r="AG645" s="223"/>
      <c r="AI645" s="223"/>
    </row>
    <row r="646" spans="1:35" s="15" customFormat="1">
      <c r="A646" s="105"/>
      <c r="B646" s="105"/>
      <c r="D646" s="97"/>
      <c r="E646" s="156"/>
      <c r="AD646" s="94"/>
      <c r="AE646" s="94"/>
      <c r="AF646" s="238"/>
      <c r="AG646" s="223"/>
      <c r="AI646" s="223"/>
    </row>
    <row r="647" spans="1:35" s="15" customFormat="1">
      <c r="A647" s="105"/>
      <c r="B647" s="105"/>
      <c r="D647" s="97"/>
      <c r="E647" s="156"/>
      <c r="AD647" s="94"/>
      <c r="AE647" s="94"/>
      <c r="AF647" s="238"/>
      <c r="AG647" s="223"/>
      <c r="AI647" s="223"/>
    </row>
    <row r="648" spans="1:35" s="15" customFormat="1">
      <c r="A648" s="105"/>
      <c r="B648" s="105"/>
      <c r="D648" s="97"/>
      <c r="E648" s="156"/>
      <c r="AD648" s="94"/>
      <c r="AE648" s="94"/>
      <c r="AF648" s="238"/>
      <c r="AG648" s="223"/>
      <c r="AI648" s="223"/>
    </row>
    <row r="649" spans="1:35" s="15" customFormat="1">
      <c r="A649" s="105"/>
      <c r="B649" s="105"/>
      <c r="D649" s="97"/>
      <c r="E649" s="156"/>
      <c r="AD649" s="94"/>
      <c r="AE649" s="94"/>
      <c r="AF649" s="238"/>
      <c r="AG649" s="223"/>
      <c r="AI649" s="223"/>
    </row>
    <row r="650" spans="1:35" s="15" customFormat="1">
      <c r="A650" s="105"/>
      <c r="B650" s="105"/>
      <c r="D650" s="97"/>
      <c r="E650" s="156"/>
      <c r="AD650" s="94"/>
      <c r="AE650" s="94"/>
      <c r="AF650" s="238"/>
      <c r="AG650" s="223"/>
      <c r="AI650" s="223"/>
    </row>
    <row r="651" spans="1:35" s="15" customFormat="1">
      <c r="A651" s="105"/>
      <c r="B651" s="105"/>
      <c r="D651" s="97"/>
      <c r="E651" s="156"/>
      <c r="AD651" s="94"/>
      <c r="AE651" s="94"/>
      <c r="AF651" s="238"/>
      <c r="AG651" s="223"/>
      <c r="AI651" s="223"/>
    </row>
    <row r="652" spans="1:35" s="15" customFormat="1">
      <c r="A652" s="105"/>
      <c r="B652" s="105"/>
      <c r="D652" s="97"/>
      <c r="E652" s="156"/>
      <c r="AD652" s="94"/>
      <c r="AE652" s="94"/>
      <c r="AF652" s="238"/>
      <c r="AG652" s="223"/>
      <c r="AI652" s="223"/>
    </row>
    <row r="653" spans="1:35" s="15" customFormat="1">
      <c r="A653" s="105"/>
      <c r="B653" s="105"/>
      <c r="D653" s="97"/>
      <c r="E653" s="156"/>
      <c r="AD653" s="94"/>
      <c r="AE653" s="94"/>
      <c r="AF653" s="238"/>
      <c r="AG653" s="223"/>
      <c r="AI653" s="223"/>
    </row>
    <row r="654" spans="1:35" s="15" customFormat="1">
      <c r="A654" s="105"/>
      <c r="B654" s="105"/>
      <c r="D654" s="97"/>
      <c r="E654" s="156"/>
      <c r="AD654" s="94"/>
      <c r="AE654" s="94"/>
      <c r="AF654" s="238"/>
      <c r="AG654" s="223"/>
      <c r="AI654" s="223"/>
    </row>
    <row r="655" spans="1:35" s="15" customFormat="1">
      <c r="A655" s="105"/>
      <c r="B655" s="105"/>
      <c r="D655" s="97"/>
      <c r="E655" s="156"/>
      <c r="AD655" s="94"/>
      <c r="AE655" s="94"/>
      <c r="AF655" s="238"/>
      <c r="AG655" s="223"/>
      <c r="AI655" s="223"/>
    </row>
    <row r="656" spans="1:35" s="15" customFormat="1">
      <c r="A656" s="105"/>
      <c r="B656" s="105"/>
      <c r="D656" s="97"/>
      <c r="E656" s="156"/>
      <c r="AD656" s="94"/>
      <c r="AE656" s="94"/>
      <c r="AF656" s="238"/>
      <c r="AG656" s="223"/>
      <c r="AI656" s="223"/>
    </row>
    <row r="657" spans="1:35" s="15" customFormat="1">
      <c r="A657" s="105"/>
      <c r="B657" s="105"/>
      <c r="D657" s="97"/>
      <c r="E657" s="156"/>
      <c r="AD657" s="94"/>
      <c r="AE657" s="94"/>
      <c r="AF657" s="238"/>
      <c r="AG657" s="223"/>
      <c r="AI657" s="223"/>
    </row>
    <row r="658" spans="1:35" s="15" customFormat="1">
      <c r="A658" s="105"/>
      <c r="B658" s="105"/>
      <c r="D658" s="97"/>
      <c r="E658" s="156"/>
      <c r="AD658" s="94"/>
      <c r="AE658" s="94"/>
      <c r="AF658" s="238"/>
      <c r="AG658" s="223"/>
      <c r="AI658" s="223"/>
    </row>
    <row r="659" spans="1:35" s="15" customFormat="1">
      <c r="A659" s="105"/>
      <c r="B659" s="105"/>
      <c r="D659" s="97"/>
      <c r="E659" s="156"/>
      <c r="AD659" s="94"/>
      <c r="AE659" s="94"/>
      <c r="AF659" s="238"/>
      <c r="AG659" s="223"/>
      <c r="AI659" s="223"/>
    </row>
    <row r="660" spans="1:35" s="15" customFormat="1">
      <c r="A660" s="105"/>
      <c r="B660" s="105"/>
      <c r="D660" s="97"/>
      <c r="E660" s="156"/>
      <c r="AD660" s="94"/>
      <c r="AE660" s="94"/>
      <c r="AF660" s="238"/>
      <c r="AG660" s="223"/>
      <c r="AI660" s="223"/>
    </row>
    <row r="661" spans="1:35" s="15" customFormat="1">
      <c r="A661" s="105"/>
      <c r="B661" s="105"/>
      <c r="D661" s="97"/>
      <c r="E661" s="156"/>
      <c r="AD661" s="94"/>
      <c r="AE661" s="94"/>
      <c r="AF661" s="238"/>
      <c r="AG661" s="223"/>
      <c r="AI661" s="223"/>
    </row>
    <row r="662" spans="1:35" s="15" customFormat="1">
      <c r="A662" s="105"/>
      <c r="B662" s="105"/>
      <c r="D662" s="97"/>
      <c r="E662" s="156"/>
      <c r="AD662" s="94"/>
      <c r="AE662" s="94"/>
      <c r="AF662" s="238"/>
      <c r="AG662" s="223"/>
      <c r="AI662" s="223"/>
    </row>
    <row r="663" spans="1:35" s="15" customFormat="1">
      <c r="A663" s="105"/>
      <c r="B663" s="105"/>
      <c r="D663" s="97"/>
      <c r="E663" s="156"/>
      <c r="AD663" s="94"/>
      <c r="AE663" s="94"/>
      <c r="AF663" s="238"/>
      <c r="AG663" s="223"/>
      <c r="AI663" s="223"/>
    </row>
    <row r="664" spans="1:35" s="15" customFormat="1">
      <c r="A664" s="105"/>
      <c r="B664" s="105"/>
      <c r="D664" s="97"/>
      <c r="E664" s="156"/>
      <c r="AD664" s="94"/>
      <c r="AE664" s="94"/>
      <c r="AF664" s="238"/>
      <c r="AG664" s="223"/>
      <c r="AI664" s="223"/>
    </row>
    <row r="665" spans="1:35" s="15" customFormat="1">
      <c r="A665" s="105"/>
      <c r="B665" s="105"/>
      <c r="D665" s="97"/>
      <c r="E665" s="156"/>
      <c r="AD665" s="94"/>
      <c r="AE665" s="94"/>
      <c r="AF665" s="238"/>
      <c r="AG665" s="223"/>
      <c r="AI665" s="223"/>
    </row>
    <row r="666" spans="1:35" s="15" customFormat="1">
      <c r="A666" s="105"/>
      <c r="B666" s="105"/>
      <c r="D666" s="97"/>
      <c r="E666" s="156"/>
      <c r="AD666" s="94"/>
      <c r="AE666" s="94"/>
      <c r="AF666" s="238"/>
      <c r="AG666" s="223"/>
      <c r="AI666" s="223"/>
    </row>
    <row r="667" spans="1:35" s="15" customFormat="1">
      <c r="A667" s="105"/>
      <c r="B667" s="105"/>
      <c r="D667" s="97"/>
      <c r="E667" s="156"/>
      <c r="AD667" s="94"/>
      <c r="AE667" s="94"/>
      <c r="AF667" s="238"/>
      <c r="AG667" s="223"/>
      <c r="AI667" s="223"/>
    </row>
    <row r="668" spans="1:35" s="15" customFormat="1">
      <c r="A668" s="105"/>
      <c r="B668" s="105"/>
      <c r="D668" s="97"/>
      <c r="E668" s="156"/>
      <c r="AD668" s="94"/>
      <c r="AE668" s="94"/>
      <c r="AF668" s="238"/>
      <c r="AG668" s="223"/>
      <c r="AI668" s="223"/>
    </row>
    <row r="669" spans="1:35" s="15" customFormat="1">
      <c r="A669" s="105"/>
      <c r="B669" s="105"/>
      <c r="D669" s="97"/>
      <c r="E669" s="156"/>
      <c r="AD669" s="94"/>
      <c r="AE669" s="94"/>
      <c r="AF669" s="238"/>
      <c r="AG669" s="223"/>
      <c r="AI669" s="223"/>
    </row>
    <row r="670" spans="1:35" s="15" customFormat="1">
      <c r="A670" s="105"/>
      <c r="B670" s="105"/>
      <c r="D670" s="97"/>
      <c r="E670" s="156"/>
      <c r="AD670" s="94"/>
      <c r="AE670" s="94"/>
      <c r="AF670" s="238"/>
      <c r="AG670" s="223"/>
      <c r="AI670" s="223"/>
    </row>
    <row r="671" spans="1:35" s="15" customFormat="1">
      <c r="A671" s="105"/>
      <c r="B671" s="105"/>
      <c r="D671" s="97"/>
      <c r="E671" s="156"/>
      <c r="AD671" s="94"/>
      <c r="AE671" s="94"/>
      <c r="AF671" s="238"/>
      <c r="AG671" s="223"/>
      <c r="AI671" s="223"/>
    </row>
    <row r="672" spans="1:35" s="15" customFormat="1">
      <c r="A672" s="105"/>
      <c r="B672" s="105"/>
      <c r="D672" s="97"/>
      <c r="E672" s="156"/>
      <c r="AD672" s="94"/>
      <c r="AE672" s="94"/>
      <c r="AF672" s="238"/>
      <c r="AG672" s="223"/>
      <c r="AI672" s="223"/>
    </row>
    <row r="673" spans="1:35" s="15" customFormat="1">
      <c r="A673" s="105"/>
      <c r="B673" s="105"/>
      <c r="D673" s="97"/>
      <c r="E673" s="156"/>
      <c r="AD673" s="94"/>
      <c r="AE673" s="94"/>
      <c r="AF673" s="238"/>
      <c r="AG673" s="223"/>
      <c r="AI673" s="223"/>
    </row>
    <row r="674" spans="1:35" s="15" customFormat="1">
      <c r="A674" s="105"/>
      <c r="B674" s="105"/>
      <c r="D674" s="97"/>
      <c r="E674" s="156"/>
      <c r="AD674" s="94"/>
      <c r="AE674" s="94"/>
      <c r="AF674" s="238"/>
      <c r="AG674" s="223"/>
      <c r="AI674" s="223"/>
    </row>
    <row r="675" spans="1:35" s="15" customFormat="1">
      <c r="A675" s="105"/>
      <c r="B675" s="105"/>
      <c r="D675" s="97"/>
      <c r="E675" s="156"/>
      <c r="AD675" s="94"/>
      <c r="AE675" s="94"/>
      <c r="AF675" s="238"/>
      <c r="AG675" s="223"/>
      <c r="AI675" s="223"/>
    </row>
    <row r="676" spans="1:35" s="15" customFormat="1">
      <c r="A676" s="105"/>
      <c r="B676" s="105"/>
      <c r="D676" s="97"/>
      <c r="E676" s="156"/>
      <c r="AD676" s="94"/>
      <c r="AE676" s="94"/>
      <c r="AF676" s="238"/>
      <c r="AG676" s="223"/>
      <c r="AI676" s="223"/>
    </row>
    <row r="677" spans="1:35" s="15" customFormat="1">
      <c r="A677" s="105"/>
      <c r="B677" s="105"/>
      <c r="D677" s="97"/>
      <c r="E677" s="156"/>
      <c r="AD677" s="94"/>
      <c r="AE677" s="94"/>
      <c r="AF677" s="238"/>
      <c r="AG677" s="223"/>
      <c r="AI677" s="223"/>
    </row>
    <row r="678" spans="1:35" s="15" customFormat="1">
      <c r="A678" s="105"/>
      <c r="B678" s="105"/>
      <c r="D678" s="97"/>
      <c r="E678" s="156"/>
      <c r="AD678" s="94"/>
      <c r="AE678" s="94"/>
      <c r="AF678" s="238"/>
      <c r="AG678" s="223"/>
      <c r="AI678" s="223"/>
    </row>
    <row r="679" spans="1:35" s="15" customFormat="1">
      <c r="A679" s="105"/>
      <c r="B679" s="105"/>
      <c r="D679" s="97"/>
      <c r="E679" s="156"/>
      <c r="AD679" s="94"/>
      <c r="AE679" s="94"/>
      <c r="AF679" s="238"/>
      <c r="AG679" s="223"/>
      <c r="AI679" s="223"/>
    </row>
    <row r="680" spans="1:35" s="15" customFormat="1">
      <c r="A680" s="105"/>
      <c r="B680" s="105"/>
      <c r="D680" s="97"/>
      <c r="E680" s="156"/>
      <c r="AD680" s="94"/>
      <c r="AE680" s="94"/>
      <c r="AF680" s="238"/>
      <c r="AG680" s="223"/>
      <c r="AI680" s="223"/>
    </row>
    <row r="681" spans="1:35" s="15" customFormat="1">
      <c r="A681" s="105"/>
      <c r="B681" s="105"/>
      <c r="D681" s="97"/>
      <c r="E681" s="156"/>
      <c r="AD681" s="94"/>
      <c r="AE681" s="94"/>
      <c r="AF681" s="238"/>
      <c r="AG681" s="223"/>
      <c r="AI681" s="223"/>
    </row>
    <row r="682" spans="1:35" s="15" customFormat="1">
      <c r="A682" s="105"/>
      <c r="B682" s="105"/>
      <c r="D682" s="97"/>
      <c r="E682" s="156"/>
      <c r="AD682" s="94"/>
      <c r="AE682" s="94"/>
      <c r="AF682" s="238"/>
      <c r="AG682" s="223"/>
      <c r="AI682" s="223"/>
    </row>
    <row r="683" spans="1:35" s="15" customFormat="1">
      <c r="A683" s="105"/>
      <c r="B683" s="105"/>
      <c r="D683" s="97"/>
      <c r="E683" s="156"/>
      <c r="AD683" s="94"/>
      <c r="AE683" s="94"/>
      <c r="AF683" s="238"/>
      <c r="AG683" s="223"/>
      <c r="AI683" s="223"/>
    </row>
    <row r="684" spans="1:35" s="15" customFormat="1">
      <c r="A684" s="105"/>
      <c r="B684" s="105"/>
      <c r="D684" s="97"/>
      <c r="E684" s="156"/>
      <c r="AD684" s="94"/>
      <c r="AE684" s="94"/>
      <c r="AF684" s="238"/>
      <c r="AG684" s="223"/>
      <c r="AI684" s="223"/>
    </row>
    <row r="685" spans="1:35" s="15" customFormat="1">
      <c r="A685" s="105"/>
      <c r="B685" s="105"/>
      <c r="D685" s="97"/>
      <c r="E685" s="156"/>
      <c r="AD685" s="94"/>
      <c r="AE685" s="94"/>
      <c r="AF685" s="238"/>
      <c r="AG685" s="223"/>
      <c r="AI685" s="223"/>
    </row>
    <row r="686" spans="1:35" s="15" customFormat="1">
      <c r="A686" s="105"/>
      <c r="B686" s="105"/>
      <c r="D686" s="97"/>
      <c r="E686" s="156"/>
      <c r="AD686" s="94"/>
      <c r="AE686" s="94"/>
      <c r="AF686" s="238"/>
      <c r="AG686" s="223"/>
      <c r="AI686" s="223"/>
    </row>
    <row r="687" spans="1:35" s="15" customFormat="1">
      <c r="A687" s="105"/>
      <c r="B687" s="105"/>
      <c r="D687" s="97"/>
      <c r="E687" s="156"/>
      <c r="AD687" s="94"/>
      <c r="AE687" s="94"/>
      <c r="AF687" s="238"/>
      <c r="AG687" s="223"/>
      <c r="AI687" s="223"/>
    </row>
    <row r="688" spans="1:35" s="15" customFormat="1">
      <c r="A688" s="105"/>
      <c r="B688" s="105"/>
      <c r="D688" s="97"/>
      <c r="E688" s="156"/>
      <c r="AD688" s="94"/>
      <c r="AE688" s="94"/>
      <c r="AF688" s="238"/>
      <c r="AG688" s="223"/>
      <c r="AI688" s="223"/>
    </row>
    <row r="689" spans="1:35" s="15" customFormat="1">
      <c r="A689" s="105"/>
      <c r="B689" s="105"/>
      <c r="D689" s="97"/>
      <c r="E689" s="156"/>
      <c r="AD689" s="94"/>
      <c r="AE689" s="94"/>
      <c r="AF689" s="238"/>
      <c r="AG689" s="223"/>
      <c r="AI689" s="223"/>
    </row>
    <row r="690" spans="1:35" s="15" customFormat="1">
      <c r="A690" s="105"/>
      <c r="B690" s="105"/>
      <c r="D690" s="97"/>
      <c r="E690" s="156"/>
      <c r="AD690" s="94"/>
      <c r="AE690" s="94"/>
      <c r="AF690" s="238"/>
      <c r="AG690" s="223"/>
      <c r="AI690" s="223"/>
    </row>
    <row r="691" spans="1:35" s="15" customFormat="1">
      <c r="A691" s="105"/>
      <c r="B691" s="105"/>
      <c r="D691" s="97"/>
      <c r="E691" s="156"/>
      <c r="AD691" s="94"/>
      <c r="AE691" s="94"/>
      <c r="AF691" s="238"/>
      <c r="AG691" s="223"/>
      <c r="AI691" s="223"/>
    </row>
    <row r="692" spans="1:35" s="15" customFormat="1">
      <c r="A692" s="105"/>
      <c r="B692" s="105"/>
      <c r="D692" s="97"/>
      <c r="E692" s="156"/>
      <c r="AD692" s="94"/>
      <c r="AE692" s="94"/>
      <c r="AF692" s="238"/>
      <c r="AG692" s="223"/>
      <c r="AI692" s="223"/>
    </row>
    <row r="693" spans="1:35" s="15" customFormat="1">
      <c r="A693" s="105"/>
      <c r="B693" s="105"/>
      <c r="D693" s="97"/>
      <c r="E693" s="156"/>
      <c r="AD693" s="94"/>
      <c r="AE693" s="94"/>
      <c r="AF693" s="238"/>
      <c r="AG693" s="223"/>
      <c r="AI693" s="223"/>
    </row>
    <row r="694" spans="1:35" s="15" customFormat="1">
      <c r="A694" s="105"/>
      <c r="B694" s="105"/>
      <c r="D694" s="97"/>
      <c r="E694" s="156"/>
      <c r="AD694" s="94"/>
      <c r="AE694" s="94"/>
      <c r="AF694" s="238"/>
      <c r="AG694" s="223"/>
      <c r="AI694" s="223"/>
    </row>
    <row r="695" spans="1:35" s="15" customFormat="1">
      <c r="A695" s="105"/>
      <c r="B695" s="105"/>
      <c r="D695" s="97"/>
      <c r="E695" s="156"/>
      <c r="AD695" s="94"/>
      <c r="AE695" s="94"/>
      <c r="AF695" s="238"/>
      <c r="AG695" s="223"/>
      <c r="AI695" s="223"/>
    </row>
    <row r="696" spans="1:35" s="15" customFormat="1">
      <c r="A696" s="105"/>
      <c r="B696" s="105"/>
      <c r="D696" s="97"/>
      <c r="E696" s="156"/>
      <c r="AD696" s="94"/>
      <c r="AE696" s="94"/>
      <c r="AF696" s="238"/>
      <c r="AG696" s="223"/>
      <c r="AI696" s="223"/>
    </row>
    <row r="697" spans="1:35" s="15" customFormat="1">
      <c r="A697" s="105"/>
      <c r="B697" s="105"/>
      <c r="D697" s="97"/>
      <c r="E697" s="156"/>
      <c r="AD697" s="94"/>
      <c r="AE697" s="94"/>
      <c r="AF697" s="238"/>
      <c r="AG697" s="223"/>
      <c r="AI697" s="223"/>
    </row>
    <row r="698" spans="1:35" s="15" customFormat="1">
      <c r="A698" s="105"/>
      <c r="B698" s="105"/>
      <c r="D698" s="97"/>
      <c r="E698" s="156"/>
      <c r="AD698" s="94"/>
      <c r="AE698" s="94"/>
      <c r="AF698" s="238"/>
      <c r="AG698" s="223"/>
      <c r="AI698" s="223"/>
    </row>
    <row r="699" spans="1:35" s="15" customFormat="1">
      <c r="A699" s="105"/>
      <c r="B699" s="105"/>
      <c r="D699" s="97"/>
      <c r="E699" s="156"/>
      <c r="AD699" s="94"/>
      <c r="AE699" s="94"/>
      <c r="AF699" s="238"/>
      <c r="AG699" s="223"/>
      <c r="AI699" s="223"/>
    </row>
    <row r="700" spans="1:35" s="15" customFormat="1">
      <c r="A700" s="105"/>
      <c r="B700" s="105"/>
      <c r="D700" s="97"/>
      <c r="E700" s="156"/>
      <c r="AD700" s="94"/>
      <c r="AE700" s="94"/>
      <c r="AF700" s="238"/>
      <c r="AG700" s="223"/>
      <c r="AI700" s="223"/>
    </row>
    <row r="701" spans="1:35" s="15" customFormat="1">
      <c r="A701" s="105"/>
      <c r="B701" s="105"/>
      <c r="D701" s="97"/>
      <c r="E701" s="156"/>
      <c r="AD701" s="94"/>
      <c r="AE701" s="94"/>
      <c r="AF701" s="238"/>
      <c r="AG701" s="223"/>
      <c r="AI701" s="223"/>
    </row>
    <row r="702" spans="1:35" s="15" customFormat="1">
      <c r="A702" s="105"/>
      <c r="B702" s="105"/>
      <c r="D702" s="97"/>
      <c r="E702" s="156"/>
      <c r="AD702" s="94"/>
      <c r="AE702" s="94"/>
      <c r="AF702" s="238"/>
      <c r="AG702" s="223"/>
      <c r="AI702" s="223"/>
    </row>
    <row r="703" spans="1:35" s="15" customFormat="1">
      <c r="A703" s="105"/>
      <c r="B703" s="105"/>
      <c r="D703" s="97"/>
      <c r="E703" s="156"/>
      <c r="AD703" s="94"/>
      <c r="AE703" s="94"/>
      <c r="AF703" s="238"/>
      <c r="AG703" s="223"/>
      <c r="AI703" s="223"/>
    </row>
    <row r="704" spans="1:35" s="15" customFormat="1">
      <c r="A704" s="105"/>
      <c r="B704" s="105"/>
      <c r="D704" s="97"/>
      <c r="E704" s="156"/>
      <c r="AD704" s="94"/>
      <c r="AE704" s="94"/>
      <c r="AF704" s="238"/>
      <c r="AG704" s="223"/>
      <c r="AI704" s="223"/>
    </row>
    <row r="705" spans="1:35" s="15" customFormat="1">
      <c r="A705" s="105"/>
      <c r="B705" s="105"/>
      <c r="D705" s="97"/>
      <c r="E705" s="156"/>
      <c r="AD705" s="94"/>
      <c r="AE705" s="94"/>
      <c r="AF705" s="238"/>
      <c r="AG705" s="223"/>
      <c r="AI705" s="223"/>
    </row>
    <row r="706" spans="1:35" s="15" customFormat="1">
      <c r="A706" s="105"/>
      <c r="B706" s="105"/>
      <c r="D706" s="97"/>
      <c r="E706" s="156"/>
      <c r="AD706" s="94"/>
      <c r="AE706" s="94"/>
      <c r="AF706" s="238"/>
      <c r="AG706" s="223"/>
      <c r="AI706" s="223"/>
    </row>
    <row r="707" spans="1:35" s="15" customFormat="1">
      <c r="A707" s="105"/>
      <c r="B707" s="105"/>
      <c r="D707" s="97"/>
      <c r="E707" s="156"/>
      <c r="AD707" s="94"/>
      <c r="AE707" s="94"/>
      <c r="AF707" s="238"/>
      <c r="AG707" s="223"/>
      <c r="AI707" s="223"/>
    </row>
    <row r="708" spans="1:35" s="15" customFormat="1">
      <c r="A708" s="105"/>
      <c r="B708" s="105"/>
      <c r="D708" s="97"/>
      <c r="E708" s="156"/>
      <c r="AD708" s="94"/>
      <c r="AE708" s="94"/>
      <c r="AF708" s="238"/>
      <c r="AG708" s="223"/>
      <c r="AI708" s="223"/>
    </row>
    <row r="709" spans="1:35" s="15" customFormat="1">
      <c r="A709" s="105"/>
      <c r="B709" s="105"/>
      <c r="D709" s="97"/>
      <c r="E709" s="156"/>
      <c r="AD709" s="94"/>
      <c r="AE709" s="94"/>
      <c r="AF709" s="238"/>
      <c r="AG709" s="223"/>
      <c r="AI709" s="223"/>
    </row>
    <row r="710" spans="1:35" s="15" customFormat="1">
      <c r="A710" s="105"/>
      <c r="B710" s="105"/>
      <c r="D710" s="97"/>
      <c r="E710" s="156"/>
      <c r="AD710" s="94"/>
      <c r="AE710" s="94"/>
      <c r="AF710" s="238"/>
      <c r="AG710" s="223"/>
      <c r="AI710" s="223"/>
    </row>
    <row r="711" spans="1:35" s="15" customFormat="1">
      <c r="A711" s="105"/>
      <c r="B711" s="105"/>
      <c r="D711" s="97"/>
      <c r="E711" s="156"/>
      <c r="AD711" s="94"/>
      <c r="AE711" s="94"/>
      <c r="AF711" s="238"/>
      <c r="AG711" s="223"/>
      <c r="AI711" s="223"/>
    </row>
    <row r="712" spans="1:35" s="15" customFormat="1">
      <c r="A712" s="105"/>
      <c r="B712" s="105"/>
      <c r="D712" s="97"/>
      <c r="E712" s="156"/>
      <c r="AD712" s="94"/>
      <c r="AE712" s="94"/>
      <c r="AF712" s="238"/>
      <c r="AG712" s="223"/>
      <c r="AI712" s="223"/>
    </row>
    <row r="713" spans="1:35" s="15" customFormat="1">
      <c r="A713" s="105"/>
      <c r="B713" s="105"/>
      <c r="D713" s="97"/>
      <c r="E713" s="156"/>
      <c r="AD713" s="94"/>
      <c r="AE713" s="94"/>
      <c r="AF713" s="238"/>
      <c r="AG713" s="223"/>
      <c r="AI713" s="223"/>
    </row>
    <row r="714" spans="1:35" s="15" customFormat="1">
      <c r="A714" s="105"/>
      <c r="B714" s="105"/>
      <c r="D714" s="97"/>
      <c r="E714" s="156"/>
      <c r="AD714" s="94"/>
      <c r="AE714" s="94"/>
      <c r="AF714" s="238"/>
      <c r="AG714" s="223"/>
      <c r="AI714" s="223"/>
    </row>
    <row r="715" spans="1:35" s="15" customFormat="1">
      <c r="A715" s="105"/>
      <c r="B715" s="105"/>
      <c r="D715" s="97"/>
      <c r="E715" s="156"/>
      <c r="AD715" s="94"/>
      <c r="AE715" s="94"/>
      <c r="AF715" s="238"/>
      <c r="AG715" s="223"/>
      <c r="AI715" s="223"/>
    </row>
    <row r="716" spans="1:35" s="15" customFormat="1">
      <c r="A716" s="105"/>
      <c r="B716" s="105"/>
      <c r="D716" s="97"/>
      <c r="E716" s="156"/>
      <c r="AD716" s="94"/>
      <c r="AE716" s="94"/>
      <c r="AF716" s="238"/>
      <c r="AG716" s="223"/>
      <c r="AI716" s="223"/>
    </row>
    <row r="717" spans="1:35" s="15" customFormat="1">
      <c r="A717" s="105"/>
      <c r="B717" s="105"/>
      <c r="D717" s="97"/>
      <c r="E717" s="156"/>
      <c r="AD717" s="94"/>
      <c r="AE717" s="94"/>
      <c r="AF717" s="238"/>
      <c r="AG717" s="223"/>
      <c r="AI717" s="223"/>
    </row>
    <row r="718" spans="1:35" s="15" customFormat="1">
      <c r="A718" s="105"/>
      <c r="B718" s="105"/>
      <c r="D718" s="97"/>
      <c r="E718" s="156"/>
      <c r="AD718" s="94"/>
      <c r="AE718" s="94"/>
      <c r="AF718" s="238"/>
      <c r="AG718" s="223"/>
      <c r="AI718" s="223"/>
    </row>
    <row r="719" spans="1:35" s="15" customFormat="1">
      <c r="A719" s="105"/>
      <c r="B719" s="105"/>
      <c r="D719" s="97"/>
      <c r="E719" s="156"/>
      <c r="AD719" s="94"/>
      <c r="AE719" s="94"/>
      <c r="AF719" s="238"/>
      <c r="AG719" s="223"/>
      <c r="AI719" s="223"/>
    </row>
    <row r="720" spans="1:35" s="15" customFormat="1">
      <c r="A720" s="105"/>
      <c r="B720" s="105"/>
      <c r="D720" s="97"/>
      <c r="E720" s="156"/>
      <c r="AD720" s="94"/>
      <c r="AE720" s="94"/>
      <c r="AF720" s="238"/>
      <c r="AG720" s="223"/>
      <c r="AI720" s="223"/>
    </row>
    <row r="721" spans="1:35" s="15" customFormat="1">
      <c r="A721" s="105"/>
      <c r="B721" s="105"/>
      <c r="D721" s="97"/>
      <c r="E721" s="156"/>
      <c r="AD721" s="94"/>
      <c r="AE721" s="94"/>
      <c r="AF721" s="238"/>
      <c r="AG721" s="223"/>
      <c r="AI721" s="223"/>
    </row>
    <row r="722" spans="1:35" s="15" customFormat="1">
      <c r="A722" s="105"/>
      <c r="B722" s="105"/>
      <c r="D722" s="97"/>
      <c r="E722" s="156"/>
      <c r="AD722" s="94"/>
      <c r="AE722" s="94"/>
      <c r="AF722" s="238"/>
      <c r="AG722" s="223"/>
      <c r="AI722" s="223"/>
    </row>
    <row r="723" spans="1:35" s="15" customFormat="1">
      <c r="A723" s="105"/>
      <c r="B723" s="105"/>
      <c r="D723" s="97"/>
      <c r="E723" s="156"/>
      <c r="AD723" s="94"/>
      <c r="AE723" s="94"/>
      <c r="AF723" s="238"/>
      <c r="AG723" s="223"/>
      <c r="AI723" s="223"/>
    </row>
    <row r="724" spans="1:35" s="15" customFormat="1">
      <c r="A724" s="105"/>
      <c r="B724" s="105"/>
      <c r="D724" s="97"/>
      <c r="E724" s="156"/>
      <c r="AD724" s="94"/>
      <c r="AE724" s="94"/>
      <c r="AF724" s="238"/>
      <c r="AG724" s="223"/>
      <c r="AI724" s="223"/>
    </row>
    <row r="725" spans="1:35" s="15" customFormat="1">
      <c r="A725" s="105"/>
      <c r="B725" s="105"/>
      <c r="D725" s="97"/>
      <c r="E725" s="156"/>
      <c r="AD725" s="94"/>
      <c r="AE725" s="94"/>
      <c r="AF725" s="238"/>
      <c r="AG725" s="223"/>
      <c r="AI725" s="223"/>
    </row>
    <row r="726" spans="1:35" s="15" customFormat="1">
      <c r="A726" s="105"/>
      <c r="B726" s="105"/>
      <c r="D726" s="97"/>
      <c r="E726" s="156"/>
      <c r="AD726" s="94"/>
      <c r="AE726" s="94"/>
      <c r="AF726" s="238"/>
      <c r="AG726" s="223"/>
      <c r="AI726" s="223"/>
    </row>
    <row r="727" spans="1:35" s="15" customFormat="1">
      <c r="A727" s="105"/>
      <c r="B727" s="105"/>
      <c r="D727" s="97"/>
      <c r="E727" s="156"/>
      <c r="AD727" s="94"/>
      <c r="AE727" s="94"/>
      <c r="AF727" s="238"/>
      <c r="AG727" s="223"/>
      <c r="AI727" s="223"/>
    </row>
    <row r="728" spans="1:35" s="15" customFormat="1">
      <c r="A728" s="105"/>
      <c r="B728" s="105"/>
      <c r="D728" s="97"/>
      <c r="E728" s="156"/>
      <c r="AD728" s="94"/>
      <c r="AE728" s="94"/>
      <c r="AF728" s="238"/>
      <c r="AG728" s="223"/>
      <c r="AI728" s="223"/>
    </row>
    <row r="729" spans="1:35" s="15" customFormat="1">
      <c r="A729" s="105"/>
      <c r="B729" s="105"/>
      <c r="D729" s="97"/>
      <c r="E729" s="156"/>
      <c r="AD729" s="94"/>
      <c r="AE729" s="94"/>
      <c r="AF729" s="238"/>
      <c r="AG729" s="223"/>
      <c r="AI729" s="223"/>
    </row>
    <row r="730" spans="1:35" s="15" customFormat="1">
      <c r="A730" s="105"/>
      <c r="B730" s="105"/>
      <c r="D730" s="97"/>
      <c r="E730" s="156"/>
      <c r="AD730" s="94"/>
      <c r="AE730" s="94"/>
      <c r="AF730" s="238"/>
      <c r="AG730" s="223"/>
      <c r="AI730" s="223"/>
    </row>
    <row r="731" spans="1:35" s="15" customFormat="1">
      <c r="A731" s="105"/>
      <c r="B731" s="105"/>
      <c r="D731" s="97"/>
      <c r="E731" s="156"/>
      <c r="AD731" s="94"/>
      <c r="AE731" s="94"/>
      <c r="AF731" s="238"/>
      <c r="AG731" s="223"/>
      <c r="AI731" s="223"/>
    </row>
    <row r="732" spans="1:35" s="15" customFormat="1">
      <c r="A732" s="105"/>
      <c r="B732" s="105"/>
      <c r="D732" s="97"/>
      <c r="E732" s="156"/>
      <c r="AD732" s="94"/>
      <c r="AE732" s="94"/>
      <c r="AF732" s="238"/>
      <c r="AG732" s="223"/>
      <c r="AI732" s="223"/>
    </row>
    <row r="733" spans="1:35" s="15" customFormat="1">
      <c r="A733" s="105"/>
      <c r="B733" s="105"/>
      <c r="D733" s="97"/>
      <c r="E733" s="156"/>
      <c r="AD733" s="94"/>
      <c r="AE733" s="94"/>
      <c r="AF733" s="238"/>
      <c r="AG733" s="223"/>
      <c r="AI733" s="223"/>
    </row>
    <row r="734" spans="1:35" s="15" customFormat="1">
      <c r="A734" s="105"/>
      <c r="B734" s="105"/>
      <c r="D734" s="97"/>
      <c r="E734" s="156"/>
      <c r="AD734" s="94"/>
      <c r="AE734" s="94"/>
      <c r="AF734" s="238"/>
      <c r="AG734" s="223"/>
      <c r="AI734" s="223"/>
    </row>
    <row r="735" spans="1:35" s="15" customFormat="1">
      <c r="A735" s="105"/>
      <c r="B735" s="105"/>
      <c r="D735" s="97"/>
      <c r="E735" s="156"/>
      <c r="AD735" s="94"/>
      <c r="AE735" s="94"/>
      <c r="AF735" s="238"/>
      <c r="AG735" s="223"/>
      <c r="AI735" s="223"/>
    </row>
    <row r="736" spans="1:35" s="15" customFormat="1">
      <c r="A736" s="105"/>
      <c r="B736" s="105"/>
      <c r="D736" s="97"/>
      <c r="E736" s="156"/>
      <c r="AD736" s="94"/>
      <c r="AE736" s="94"/>
      <c r="AF736" s="238"/>
      <c r="AG736" s="223"/>
      <c r="AI736" s="223"/>
    </row>
    <row r="737" spans="1:35" s="15" customFormat="1">
      <c r="A737" s="105"/>
      <c r="B737" s="105"/>
      <c r="D737" s="97"/>
      <c r="E737" s="156"/>
      <c r="AD737" s="94"/>
      <c r="AE737" s="94"/>
      <c r="AF737" s="238"/>
      <c r="AG737" s="223"/>
      <c r="AI737" s="223"/>
    </row>
    <row r="738" spans="1:35" s="15" customFormat="1">
      <c r="A738" s="105"/>
      <c r="B738" s="105"/>
      <c r="D738" s="97"/>
      <c r="E738" s="156"/>
      <c r="AD738" s="94"/>
      <c r="AE738" s="94"/>
      <c r="AF738" s="238"/>
      <c r="AG738" s="223"/>
      <c r="AI738" s="223"/>
    </row>
    <row r="739" spans="1:35" s="15" customFormat="1">
      <c r="A739" s="105"/>
      <c r="B739" s="105"/>
      <c r="D739" s="97"/>
      <c r="E739" s="156"/>
      <c r="AD739" s="94"/>
      <c r="AE739" s="94"/>
      <c r="AF739" s="238"/>
      <c r="AG739" s="223"/>
      <c r="AI739" s="223"/>
    </row>
    <row r="740" spans="1:35" s="15" customFormat="1">
      <c r="A740" s="105"/>
      <c r="B740" s="105"/>
      <c r="D740" s="97"/>
      <c r="E740" s="156"/>
      <c r="AD740" s="94"/>
      <c r="AE740" s="94"/>
      <c r="AF740" s="238"/>
      <c r="AG740" s="223"/>
      <c r="AI740" s="223"/>
    </row>
    <row r="741" spans="1:35" s="15" customFormat="1">
      <c r="A741" s="105"/>
      <c r="B741" s="105"/>
      <c r="D741" s="97"/>
      <c r="E741" s="156"/>
      <c r="AD741" s="94"/>
      <c r="AE741" s="94"/>
      <c r="AF741" s="238"/>
      <c r="AG741" s="223"/>
      <c r="AI741" s="223"/>
    </row>
    <row r="742" spans="1:35" s="15" customFormat="1">
      <c r="A742" s="105"/>
      <c r="B742" s="105"/>
      <c r="D742" s="97"/>
      <c r="E742" s="156"/>
      <c r="AD742" s="94"/>
      <c r="AE742" s="94"/>
      <c r="AF742" s="238"/>
      <c r="AG742" s="223"/>
      <c r="AI742" s="223"/>
    </row>
    <row r="743" spans="1:35" s="15" customFormat="1">
      <c r="A743" s="105"/>
      <c r="B743" s="105"/>
      <c r="D743" s="97"/>
      <c r="E743" s="156"/>
      <c r="AD743" s="94"/>
      <c r="AE743" s="94"/>
      <c r="AF743" s="238"/>
      <c r="AG743" s="223"/>
      <c r="AI743" s="223"/>
    </row>
    <row r="744" spans="1:35" s="15" customFormat="1">
      <c r="A744" s="105"/>
      <c r="B744" s="105"/>
      <c r="D744" s="97"/>
      <c r="E744" s="156"/>
      <c r="AD744" s="94"/>
      <c r="AE744" s="94"/>
      <c r="AF744" s="238"/>
      <c r="AG744" s="223"/>
      <c r="AI744" s="223"/>
    </row>
    <row r="745" spans="1:35" s="15" customFormat="1">
      <c r="A745" s="105"/>
      <c r="B745" s="105"/>
      <c r="D745" s="97"/>
      <c r="E745" s="156"/>
      <c r="AD745" s="94"/>
      <c r="AE745" s="94"/>
      <c r="AF745" s="238"/>
      <c r="AG745" s="223"/>
      <c r="AI745" s="223"/>
    </row>
    <row r="746" spans="1:35" s="15" customFormat="1">
      <c r="A746" s="105"/>
      <c r="B746" s="105"/>
      <c r="D746" s="97"/>
      <c r="E746" s="156"/>
      <c r="AD746" s="94"/>
      <c r="AE746" s="94"/>
      <c r="AF746" s="238"/>
      <c r="AG746" s="223"/>
      <c r="AI746" s="223"/>
    </row>
    <row r="747" spans="1:35" s="15" customFormat="1">
      <c r="A747" s="105"/>
      <c r="B747" s="105"/>
      <c r="D747" s="97"/>
      <c r="E747" s="156"/>
      <c r="AD747" s="94"/>
      <c r="AE747" s="94"/>
      <c r="AF747" s="238"/>
      <c r="AG747" s="223"/>
      <c r="AI747" s="223"/>
    </row>
    <row r="748" spans="1:35" s="15" customFormat="1">
      <c r="A748" s="105"/>
      <c r="B748" s="105"/>
      <c r="D748" s="97"/>
      <c r="E748" s="156"/>
      <c r="AD748" s="94"/>
      <c r="AE748" s="94"/>
      <c r="AF748" s="238"/>
      <c r="AG748" s="223"/>
      <c r="AI748" s="223"/>
    </row>
    <row r="749" spans="1:35" s="15" customFormat="1">
      <c r="A749" s="105"/>
      <c r="B749" s="105"/>
      <c r="D749" s="97"/>
      <c r="E749" s="156"/>
      <c r="AD749" s="94"/>
      <c r="AE749" s="94"/>
      <c r="AF749" s="238"/>
      <c r="AG749" s="223"/>
      <c r="AI749" s="223"/>
    </row>
    <row r="750" spans="1:35" s="15" customFormat="1">
      <c r="A750" s="105"/>
      <c r="B750" s="105"/>
      <c r="D750" s="97"/>
      <c r="E750" s="156"/>
      <c r="AD750" s="94"/>
      <c r="AE750" s="94"/>
      <c r="AF750" s="238"/>
      <c r="AG750" s="223"/>
      <c r="AI750" s="223"/>
    </row>
    <row r="751" spans="1:35" s="15" customFormat="1">
      <c r="A751" s="105"/>
      <c r="B751" s="105"/>
      <c r="D751" s="97"/>
      <c r="E751" s="156"/>
      <c r="AD751" s="94"/>
      <c r="AE751" s="94"/>
      <c r="AF751" s="238"/>
      <c r="AG751" s="223"/>
      <c r="AI751" s="223"/>
    </row>
    <row r="752" spans="1:35" s="15" customFormat="1">
      <c r="A752" s="105"/>
      <c r="B752" s="105"/>
      <c r="D752" s="97"/>
      <c r="E752" s="156"/>
      <c r="AD752" s="94"/>
      <c r="AE752" s="94"/>
      <c r="AF752" s="238"/>
      <c r="AG752" s="223"/>
      <c r="AI752" s="223"/>
    </row>
    <row r="753" spans="1:35" s="15" customFormat="1">
      <c r="A753" s="105"/>
      <c r="B753" s="105"/>
      <c r="D753" s="97"/>
      <c r="E753" s="156"/>
      <c r="AD753" s="94"/>
      <c r="AE753" s="94"/>
      <c r="AF753" s="238"/>
      <c r="AG753" s="223"/>
      <c r="AI753" s="223"/>
    </row>
    <row r="754" spans="1:35" s="15" customFormat="1">
      <c r="A754" s="105"/>
      <c r="B754" s="105"/>
      <c r="D754" s="97"/>
      <c r="E754" s="156"/>
      <c r="AD754" s="94"/>
      <c r="AE754" s="94"/>
      <c r="AF754" s="238"/>
      <c r="AG754" s="223"/>
      <c r="AI754" s="223"/>
    </row>
    <row r="755" spans="1:35" s="15" customFormat="1">
      <c r="A755" s="105"/>
      <c r="B755" s="105"/>
      <c r="D755" s="97"/>
      <c r="E755" s="156"/>
      <c r="AD755" s="94"/>
      <c r="AE755" s="94"/>
      <c r="AF755" s="238"/>
      <c r="AG755" s="223"/>
      <c r="AI755" s="223"/>
    </row>
    <row r="756" spans="1:35" s="15" customFormat="1">
      <c r="A756" s="105"/>
      <c r="B756" s="105"/>
      <c r="D756" s="97"/>
      <c r="E756" s="156"/>
      <c r="AD756" s="94"/>
      <c r="AE756" s="94"/>
      <c r="AF756" s="238"/>
      <c r="AG756" s="223"/>
      <c r="AI756" s="223"/>
    </row>
    <row r="757" spans="1:35" s="15" customFormat="1">
      <c r="A757" s="105"/>
      <c r="B757" s="105"/>
      <c r="D757" s="97"/>
      <c r="E757" s="156"/>
      <c r="AD757" s="94"/>
      <c r="AE757" s="94"/>
      <c r="AF757" s="238"/>
      <c r="AG757" s="223"/>
      <c r="AI757" s="223"/>
    </row>
    <row r="758" spans="1:35" s="15" customFormat="1">
      <c r="A758" s="105"/>
      <c r="B758" s="105"/>
      <c r="D758" s="97"/>
      <c r="E758" s="156"/>
      <c r="AD758" s="94"/>
      <c r="AE758" s="94"/>
      <c r="AF758" s="238"/>
      <c r="AG758" s="223"/>
      <c r="AI758" s="223"/>
    </row>
    <row r="759" spans="1:35" s="15" customFormat="1">
      <c r="A759" s="105"/>
      <c r="B759" s="105"/>
      <c r="D759" s="97"/>
      <c r="E759" s="156"/>
      <c r="AD759" s="94"/>
      <c r="AE759" s="94"/>
      <c r="AF759" s="238"/>
      <c r="AG759" s="223"/>
      <c r="AI759" s="223"/>
    </row>
    <row r="760" spans="1:35" s="15" customFormat="1">
      <c r="A760" s="105"/>
      <c r="B760" s="105"/>
      <c r="D760" s="97"/>
      <c r="E760" s="156"/>
      <c r="AD760" s="94"/>
      <c r="AE760" s="94"/>
      <c r="AF760" s="238"/>
      <c r="AG760" s="223"/>
      <c r="AI760" s="223"/>
    </row>
    <row r="761" spans="1:35" s="15" customFormat="1">
      <c r="A761" s="105"/>
      <c r="B761" s="105"/>
      <c r="D761" s="97"/>
      <c r="E761" s="156"/>
      <c r="AD761" s="94"/>
      <c r="AE761" s="94"/>
      <c r="AF761" s="238"/>
      <c r="AG761" s="223"/>
      <c r="AI761" s="223"/>
    </row>
    <row r="762" spans="1:35" s="15" customFormat="1">
      <c r="A762" s="105"/>
      <c r="B762" s="105"/>
      <c r="D762" s="97"/>
      <c r="E762" s="156"/>
      <c r="AD762" s="94"/>
      <c r="AE762" s="94"/>
      <c r="AF762" s="238"/>
      <c r="AG762" s="223"/>
      <c r="AI762" s="223"/>
    </row>
    <row r="763" spans="1:35" s="15" customFormat="1">
      <c r="A763" s="105"/>
      <c r="B763" s="105"/>
      <c r="D763" s="97"/>
      <c r="E763" s="156"/>
      <c r="AD763" s="94"/>
      <c r="AE763" s="94"/>
      <c r="AF763" s="238"/>
      <c r="AG763" s="223"/>
      <c r="AI763" s="223"/>
    </row>
    <row r="764" spans="1:35" s="15" customFormat="1">
      <c r="A764" s="105"/>
      <c r="B764" s="105"/>
      <c r="D764" s="97"/>
      <c r="E764" s="156"/>
      <c r="AD764" s="94"/>
      <c r="AE764" s="94"/>
      <c r="AF764" s="238"/>
      <c r="AG764" s="223"/>
      <c r="AI764" s="223"/>
    </row>
    <row r="765" spans="1:35" s="15" customFormat="1">
      <c r="A765" s="105"/>
      <c r="B765" s="105"/>
      <c r="D765" s="97"/>
      <c r="E765" s="156"/>
      <c r="AD765" s="94"/>
      <c r="AE765" s="94"/>
      <c r="AF765" s="238"/>
      <c r="AG765" s="223"/>
      <c r="AI765" s="223"/>
    </row>
    <row r="766" spans="1:35" s="15" customFormat="1">
      <c r="A766" s="105"/>
      <c r="B766" s="105"/>
      <c r="D766" s="97"/>
      <c r="E766" s="156"/>
      <c r="AD766" s="94"/>
      <c r="AE766" s="94"/>
      <c r="AF766" s="238"/>
      <c r="AG766" s="223"/>
      <c r="AI766" s="223"/>
    </row>
    <row r="767" spans="1:35" s="15" customFormat="1">
      <c r="A767" s="105"/>
      <c r="B767" s="105"/>
      <c r="D767" s="97"/>
      <c r="E767" s="156"/>
      <c r="AD767" s="94"/>
      <c r="AE767" s="94"/>
      <c r="AF767" s="238"/>
      <c r="AG767" s="223"/>
      <c r="AI767" s="223"/>
    </row>
    <row r="768" spans="1:35" s="15" customFormat="1">
      <c r="A768" s="105"/>
      <c r="B768" s="105"/>
      <c r="D768" s="97"/>
      <c r="E768" s="156"/>
      <c r="AD768" s="94"/>
      <c r="AE768" s="94"/>
      <c r="AF768" s="238"/>
      <c r="AG768" s="223"/>
      <c r="AI768" s="223"/>
    </row>
    <row r="769" spans="1:35" s="15" customFormat="1">
      <c r="A769" s="105"/>
      <c r="B769" s="105"/>
      <c r="D769" s="97"/>
      <c r="E769" s="156"/>
      <c r="AD769" s="94"/>
      <c r="AE769" s="94"/>
      <c r="AF769" s="238"/>
      <c r="AG769" s="223"/>
      <c r="AI769" s="223"/>
    </row>
    <row r="770" spans="1:35" s="15" customFormat="1">
      <c r="A770" s="105"/>
      <c r="B770" s="105"/>
      <c r="D770" s="97"/>
      <c r="E770" s="156"/>
      <c r="AD770" s="94"/>
      <c r="AE770" s="94"/>
      <c r="AF770" s="238"/>
      <c r="AG770" s="223"/>
      <c r="AI770" s="223"/>
    </row>
    <row r="771" spans="1:35" s="15" customFormat="1">
      <c r="A771" s="105"/>
      <c r="B771" s="105"/>
      <c r="D771" s="97"/>
      <c r="E771" s="156"/>
      <c r="AD771" s="94"/>
      <c r="AE771" s="94"/>
      <c r="AF771" s="238"/>
      <c r="AG771" s="223"/>
      <c r="AI771" s="223"/>
    </row>
    <row r="772" spans="1:35" s="15" customFormat="1">
      <c r="A772" s="105"/>
      <c r="B772" s="105"/>
      <c r="D772" s="97"/>
      <c r="E772" s="156"/>
      <c r="AD772" s="94"/>
      <c r="AE772" s="94"/>
      <c r="AF772" s="238"/>
      <c r="AG772" s="223"/>
      <c r="AI772" s="223"/>
    </row>
    <row r="773" spans="1:35" s="15" customFormat="1">
      <c r="A773" s="105"/>
      <c r="B773" s="105"/>
      <c r="D773" s="97"/>
      <c r="E773" s="156"/>
      <c r="AD773" s="94"/>
      <c r="AE773" s="94"/>
      <c r="AF773" s="238"/>
      <c r="AG773" s="223"/>
      <c r="AI773" s="223"/>
    </row>
    <row r="774" spans="1:35" s="15" customFormat="1">
      <c r="A774" s="105"/>
      <c r="B774" s="105"/>
      <c r="D774" s="97"/>
      <c r="E774" s="156"/>
      <c r="AD774" s="94"/>
      <c r="AE774" s="94"/>
      <c r="AF774" s="238"/>
      <c r="AG774" s="223"/>
      <c r="AI774" s="223"/>
    </row>
    <row r="775" spans="1:35" s="15" customFormat="1">
      <c r="A775" s="105"/>
      <c r="B775" s="105"/>
      <c r="D775" s="97"/>
      <c r="E775" s="156"/>
      <c r="AD775" s="94"/>
      <c r="AE775" s="94"/>
      <c r="AF775" s="238"/>
      <c r="AG775" s="223"/>
      <c r="AI775" s="223"/>
    </row>
    <row r="776" spans="1:35" s="15" customFormat="1">
      <c r="A776" s="105"/>
      <c r="B776" s="105"/>
      <c r="D776" s="97"/>
      <c r="E776" s="156"/>
      <c r="AD776" s="94"/>
      <c r="AE776" s="94"/>
      <c r="AF776" s="238"/>
      <c r="AG776" s="223"/>
      <c r="AI776" s="223"/>
    </row>
    <row r="777" spans="1:35" s="15" customFormat="1">
      <c r="A777" s="105"/>
      <c r="B777" s="105"/>
      <c r="D777" s="97"/>
      <c r="E777" s="156"/>
      <c r="AD777" s="94"/>
      <c r="AE777" s="94"/>
      <c r="AF777" s="238"/>
      <c r="AG777" s="223"/>
      <c r="AI777" s="223"/>
    </row>
    <row r="778" spans="1:35" s="15" customFormat="1">
      <c r="A778" s="105"/>
      <c r="B778" s="105"/>
      <c r="D778" s="97"/>
      <c r="E778" s="156"/>
      <c r="AD778" s="94"/>
      <c r="AE778" s="94"/>
      <c r="AF778" s="238"/>
      <c r="AG778" s="223"/>
      <c r="AI778" s="223"/>
    </row>
    <row r="779" spans="1:35" s="15" customFormat="1">
      <c r="A779" s="105"/>
      <c r="B779" s="105"/>
      <c r="D779" s="97"/>
      <c r="E779" s="156"/>
      <c r="AD779" s="94"/>
      <c r="AE779" s="94"/>
      <c r="AF779" s="238"/>
      <c r="AG779" s="223"/>
      <c r="AI779" s="223"/>
    </row>
    <row r="780" spans="1:35" s="15" customFormat="1">
      <c r="A780" s="105"/>
      <c r="B780" s="105"/>
      <c r="D780" s="97"/>
      <c r="E780" s="156"/>
      <c r="AD780" s="94"/>
      <c r="AE780" s="94"/>
      <c r="AF780" s="238"/>
      <c r="AG780" s="223"/>
      <c r="AI780" s="223"/>
    </row>
    <row r="781" spans="1:35" s="15" customFormat="1">
      <c r="A781" s="105"/>
      <c r="B781" s="105"/>
      <c r="D781" s="97"/>
      <c r="E781" s="156"/>
      <c r="AD781" s="94"/>
      <c r="AE781" s="94"/>
      <c r="AF781" s="238"/>
      <c r="AG781" s="223"/>
      <c r="AI781" s="223"/>
    </row>
    <row r="782" spans="1:35" s="15" customFormat="1">
      <c r="A782" s="105"/>
      <c r="B782" s="105"/>
      <c r="D782" s="97"/>
      <c r="E782" s="156"/>
      <c r="AD782" s="94"/>
      <c r="AE782" s="94"/>
      <c r="AF782" s="238"/>
      <c r="AG782" s="223"/>
      <c r="AI782" s="223"/>
    </row>
    <row r="783" spans="1:35" s="15" customFormat="1">
      <c r="A783" s="105"/>
      <c r="B783" s="105"/>
      <c r="D783" s="97"/>
      <c r="E783" s="156"/>
      <c r="AD783" s="94"/>
      <c r="AE783" s="94"/>
      <c r="AF783" s="238"/>
      <c r="AG783" s="223"/>
      <c r="AI783" s="223"/>
    </row>
    <row r="784" spans="1:35" s="15" customFormat="1">
      <c r="A784" s="105"/>
      <c r="B784" s="105"/>
      <c r="D784" s="97"/>
      <c r="E784" s="156"/>
      <c r="AD784" s="94"/>
      <c r="AE784" s="94"/>
      <c r="AF784" s="238"/>
      <c r="AG784" s="223"/>
      <c r="AI784" s="223"/>
    </row>
    <row r="785" spans="1:35" s="15" customFormat="1">
      <c r="A785" s="105"/>
      <c r="B785" s="105"/>
      <c r="D785" s="97"/>
      <c r="E785" s="156"/>
      <c r="AD785" s="94"/>
      <c r="AE785" s="94"/>
      <c r="AF785" s="238"/>
      <c r="AG785" s="223"/>
      <c r="AI785" s="223"/>
    </row>
    <row r="786" spans="1:35" s="15" customFormat="1">
      <c r="A786" s="105"/>
      <c r="B786" s="105"/>
      <c r="D786" s="97"/>
      <c r="E786" s="156"/>
      <c r="AD786" s="94"/>
      <c r="AE786" s="94"/>
      <c r="AF786" s="238"/>
      <c r="AG786" s="223"/>
      <c r="AI786" s="223"/>
    </row>
    <row r="787" spans="1:35" s="15" customFormat="1">
      <c r="A787" s="105"/>
      <c r="B787" s="105"/>
      <c r="D787" s="97"/>
      <c r="E787" s="156"/>
      <c r="AD787" s="94"/>
      <c r="AE787" s="94"/>
      <c r="AF787" s="238"/>
      <c r="AG787" s="223"/>
      <c r="AI787" s="223"/>
    </row>
    <row r="788" spans="1:35" s="15" customFormat="1">
      <c r="A788" s="105"/>
      <c r="B788" s="105"/>
      <c r="D788" s="97"/>
      <c r="E788" s="156"/>
      <c r="AD788" s="94"/>
      <c r="AE788" s="94"/>
      <c r="AF788" s="238"/>
      <c r="AG788" s="223"/>
      <c r="AI788" s="223"/>
    </row>
    <row r="789" spans="1:35" s="15" customFormat="1">
      <c r="A789" s="105"/>
      <c r="B789" s="105"/>
      <c r="D789" s="97"/>
      <c r="E789" s="156"/>
      <c r="AD789" s="94"/>
      <c r="AE789" s="94"/>
      <c r="AF789" s="238"/>
      <c r="AG789" s="223"/>
      <c r="AI789" s="223"/>
    </row>
    <row r="790" spans="1:35" s="15" customFormat="1">
      <c r="A790" s="105"/>
      <c r="B790" s="105"/>
      <c r="D790" s="97"/>
      <c r="E790" s="156"/>
      <c r="AD790" s="94"/>
      <c r="AE790" s="94"/>
      <c r="AF790" s="238"/>
      <c r="AG790" s="223"/>
      <c r="AI790" s="223"/>
    </row>
    <row r="791" spans="1:35" s="15" customFormat="1">
      <c r="A791" s="105"/>
      <c r="B791" s="105"/>
      <c r="D791" s="97"/>
      <c r="E791" s="156"/>
      <c r="AD791" s="94"/>
      <c r="AE791" s="94"/>
      <c r="AF791" s="238"/>
      <c r="AG791" s="223"/>
      <c r="AI791" s="223"/>
    </row>
    <row r="792" spans="1:35" s="15" customFormat="1">
      <c r="A792" s="105"/>
      <c r="B792" s="105"/>
      <c r="D792" s="97"/>
      <c r="E792" s="156"/>
      <c r="AD792" s="94"/>
      <c r="AE792" s="94"/>
      <c r="AF792" s="238"/>
      <c r="AG792" s="223"/>
      <c r="AI792" s="223"/>
    </row>
    <row r="793" spans="1:35" s="15" customFormat="1">
      <c r="A793" s="105"/>
      <c r="B793" s="105"/>
      <c r="D793" s="97"/>
      <c r="E793" s="156"/>
      <c r="AD793" s="94"/>
      <c r="AE793" s="94"/>
      <c r="AF793" s="238"/>
      <c r="AG793" s="223"/>
      <c r="AI793" s="223"/>
    </row>
    <row r="794" spans="1:35" s="15" customFormat="1">
      <c r="A794" s="105"/>
      <c r="B794" s="105"/>
      <c r="D794" s="97"/>
      <c r="E794" s="156"/>
      <c r="AD794" s="94"/>
      <c r="AE794" s="94"/>
      <c r="AF794" s="238"/>
      <c r="AG794" s="223"/>
      <c r="AI794" s="223"/>
    </row>
    <row r="795" spans="1:35" s="15" customFormat="1">
      <c r="A795" s="105"/>
      <c r="B795" s="105"/>
      <c r="D795" s="97"/>
      <c r="E795" s="156"/>
      <c r="AD795" s="94"/>
      <c r="AE795" s="94"/>
      <c r="AF795" s="238"/>
      <c r="AG795" s="223"/>
      <c r="AI795" s="223"/>
    </row>
    <row r="796" spans="1:35" s="15" customFormat="1">
      <c r="A796" s="105"/>
      <c r="B796" s="105"/>
      <c r="D796" s="97"/>
      <c r="E796" s="156"/>
      <c r="AD796" s="94"/>
      <c r="AE796" s="94"/>
      <c r="AF796" s="238"/>
      <c r="AG796" s="223"/>
      <c r="AI796" s="223"/>
    </row>
    <row r="797" spans="1:35" s="15" customFormat="1">
      <c r="A797" s="105"/>
      <c r="B797" s="105"/>
      <c r="D797" s="97"/>
      <c r="E797" s="156"/>
      <c r="AD797" s="94"/>
      <c r="AE797" s="94"/>
      <c r="AF797" s="238"/>
      <c r="AG797" s="223"/>
      <c r="AI797" s="223"/>
    </row>
    <row r="798" spans="1:35" s="15" customFormat="1">
      <c r="A798" s="105"/>
      <c r="B798" s="105"/>
      <c r="D798" s="97"/>
      <c r="E798" s="156"/>
      <c r="AD798" s="94"/>
      <c r="AE798" s="94"/>
      <c r="AF798" s="238"/>
      <c r="AG798" s="223"/>
      <c r="AI798" s="223"/>
    </row>
    <row r="799" spans="1:35" s="15" customFormat="1">
      <c r="A799" s="105"/>
      <c r="B799" s="105"/>
      <c r="D799" s="97"/>
      <c r="E799" s="156"/>
      <c r="AD799" s="94"/>
      <c r="AE799" s="94"/>
      <c r="AF799" s="238"/>
      <c r="AG799" s="223"/>
      <c r="AI799" s="223"/>
    </row>
    <row r="800" spans="1:35" s="15" customFormat="1">
      <c r="A800" s="105"/>
      <c r="B800" s="105"/>
      <c r="D800" s="97"/>
      <c r="E800" s="156"/>
      <c r="AD800" s="94"/>
      <c r="AE800" s="94"/>
      <c r="AF800" s="238"/>
      <c r="AG800" s="223"/>
      <c r="AI800" s="223"/>
    </row>
    <row r="801" spans="1:35" s="15" customFormat="1">
      <c r="A801" s="105"/>
      <c r="B801" s="105"/>
      <c r="D801" s="97"/>
      <c r="E801" s="156"/>
      <c r="AD801" s="94"/>
      <c r="AE801" s="94"/>
      <c r="AF801" s="238"/>
      <c r="AG801" s="223"/>
      <c r="AI801" s="223"/>
    </row>
    <row r="802" spans="1:35" s="15" customFormat="1">
      <c r="A802" s="105"/>
      <c r="B802" s="105"/>
      <c r="D802" s="97"/>
      <c r="E802" s="156"/>
      <c r="AD802" s="94"/>
      <c r="AE802" s="94"/>
      <c r="AF802" s="238"/>
      <c r="AG802" s="223"/>
      <c r="AI802" s="223"/>
    </row>
    <row r="803" spans="1:35" s="15" customFormat="1">
      <c r="A803" s="105"/>
      <c r="B803" s="105"/>
      <c r="D803" s="97"/>
      <c r="E803" s="156"/>
      <c r="AD803" s="94"/>
      <c r="AE803" s="94"/>
      <c r="AF803" s="238"/>
      <c r="AG803" s="223"/>
      <c r="AI803" s="223"/>
    </row>
    <row r="804" spans="1:35" s="15" customFormat="1">
      <c r="A804" s="105"/>
      <c r="B804" s="105"/>
      <c r="D804" s="97"/>
      <c r="E804" s="156"/>
      <c r="AD804" s="94"/>
      <c r="AE804" s="94"/>
      <c r="AF804" s="238"/>
      <c r="AG804" s="223"/>
      <c r="AI804" s="223"/>
    </row>
    <row r="805" spans="1:35" s="15" customFormat="1">
      <c r="A805" s="105"/>
      <c r="B805" s="105"/>
      <c r="D805" s="97"/>
      <c r="E805" s="156"/>
      <c r="AD805" s="94"/>
      <c r="AE805" s="94"/>
      <c r="AF805" s="238"/>
      <c r="AG805" s="223"/>
      <c r="AI805" s="223"/>
    </row>
    <row r="806" spans="1:35" s="15" customFormat="1">
      <c r="A806" s="105"/>
      <c r="B806" s="105"/>
      <c r="D806" s="97"/>
      <c r="E806" s="156"/>
      <c r="AD806" s="94"/>
      <c r="AE806" s="94"/>
      <c r="AF806" s="238"/>
      <c r="AG806" s="223"/>
      <c r="AI806" s="223"/>
    </row>
    <row r="807" spans="1:35" s="15" customFormat="1">
      <c r="A807" s="105"/>
      <c r="B807" s="105"/>
      <c r="D807" s="97"/>
      <c r="E807" s="156"/>
      <c r="AD807" s="94"/>
      <c r="AE807" s="94"/>
      <c r="AF807" s="238"/>
      <c r="AG807" s="223"/>
      <c r="AI807" s="223"/>
    </row>
    <row r="808" spans="1:35" s="15" customFormat="1">
      <c r="A808" s="105"/>
      <c r="B808" s="105"/>
      <c r="D808" s="97"/>
      <c r="E808" s="156"/>
      <c r="AD808" s="94"/>
      <c r="AE808" s="94"/>
      <c r="AF808" s="238"/>
      <c r="AG808" s="223"/>
      <c r="AI808" s="223"/>
    </row>
    <row r="809" spans="1:35" s="15" customFormat="1">
      <c r="A809" s="105"/>
      <c r="B809" s="105"/>
      <c r="D809" s="97"/>
      <c r="E809" s="156"/>
      <c r="AD809" s="94"/>
      <c r="AE809" s="94"/>
      <c r="AF809" s="238"/>
      <c r="AG809" s="223"/>
      <c r="AI809" s="223"/>
    </row>
    <row r="810" spans="1:35" s="15" customFormat="1">
      <c r="A810" s="105"/>
      <c r="B810" s="105"/>
      <c r="D810" s="97"/>
      <c r="E810" s="156"/>
      <c r="AD810" s="94"/>
      <c r="AE810" s="94"/>
      <c r="AF810" s="238"/>
      <c r="AG810" s="223"/>
      <c r="AI810" s="223"/>
    </row>
    <row r="811" spans="1:35" s="15" customFormat="1">
      <c r="A811" s="105"/>
      <c r="B811" s="105"/>
      <c r="D811" s="97"/>
      <c r="E811" s="156"/>
      <c r="AD811" s="94"/>
      <c r="AE811" s="94"/>
      <c r="AF811" s="238"/>
      <c r="AG811" s="223"/>
      <c r="AI811" s="223"/>
    </row>
    <row r="812" spans="1:35" s="15" customFormat="1">
      <c r="A812" s="105"/>
      <c r="B812" s="105"/>
      <c r="D812" s="97"/>
      <c r="E812" s="156"/>
      <c r="AD812" s="94"/>
      <c r="AE812" s="94"/>
      <c r="AF812" s="238"/>
      <c r="AG812" s="223"/>
      <c r="AI812" s="223"/>
    </row>
    <row r="813" spans="1:35" s="15" customFormat="1">
      <c r="A813" s="105"/>
      <c r="B813" s="105"/>
      <c r="D813" s="97"/>
      <c r="E813" s="156"/>
      <c r="AD813" s="94"/>
      <c r="AE813" s="94"/>
      <c r="AF813" s="238"/>
      <c r="AG813" s="223"/>
      <c r="AI813" s="223"/>
    </row>
    <row r="814" spans="1:35" s="15" customFormat="1">
      <c r="A814" s="105"/>
      <c r="B814" s="105"/>
      <c r="D814" s="97"/>
      <c r="E814" s="156"/>
      <c r="AD814" s="94"/>
      <c r="AE814" s="94"/>
      <c r="AF814" s="238"/>
      <c r="AG814" s="223"/>
      <c r="AI814" s="223"/>
    </row>
    <row r="815" spans="1:35" s="15" customFormat="1">
      <c r="A815" s="105"/>
      <c r="B815" s="105"/>
      <c r="D815" s="97"/>
      <c r="E815" s="156"/>
      <c r="AD815" s="94"/>
      <c r="AE815" s="94"/>
      <c r="AF815" s="238"/>
      <c r="AG815" s="223"/>
      <c r="AI815" s="223"/>
    </row>
    <row r="816" spans="1:35" s="15" customFormat="1">
      <c r="A816" s="105"/>
      <c r="B816" s="105"/>
      <c r="D816" s="97"/>
      <c r="E816" s="156"/>
      <c r="AD816" s="94"/>
      <c r="AE816" s="94"/>
      <c r="AF816" s="238"/>
      <c r="AG816" s="223"/>
      <c r="AI816" s="223"/>
    </row>
    <row r="817" spans="1:35" s="15" customFormat="1">
      <c r="A817" s="105"/>
      <c r="B817" s="105"/>
      <c r="D817" s="97"/>
      <c r="E817" s="156"/>
      <c r="AD817" s="94"/>
      <c r="AE817" s="94"/>
      <c r="AF817" s="238"/>
      <c r="AG817" s="223"/>
      <c r="AI817" s="223"/>
    </row>
    <row r="818" spans="1:35" s="15" customFormat="1">
      <c r="A818" s="105"/>
      <c r="B818" s="105"/>
      <c r="D818" s="97"/>
      <c r="E818" s="156"/>
      <c r="AD818" s="94"/>
      <c r="AE818" s="94"/>
      <c r="AF818" s="238"/>
      <c r="AG818" s="223"/>
      <c r="AI818" s="223"/>
    </row>
    <row r="819" spans="1:35" s="15" customFormat="1">
      <c r="A819" s="105"/>
      <c r="B819" s="105"/>
      <c r="D819" s="97"/>
      <c r="E819" s="156"/>
      <c r="AD819" s="94"/>
      <c r="AE819" s="94"/>
      <c r="AF819" s="238"/>
      <c r="AG819" s="223"/>
      <c r="AI819" s="223"/>
    </row>
    <row r="820" spans="1:35" s="15" customFormat="1">
      <c r="A820" s="105"/>
      <c r="B820" s="105"/>
      <c r="D820" s="97"/>
      <c r="E820" s="156"/>
      <c r="AD820" s="94"/>
      <c r="AE820" s="94"/>
      <c r="AF820" s="238"/>
      <c r="AG820" s="223"/>
      <c r="AI820" s="223"/>
    </row>
    <row r="821" spans="1:35" s="15" customFormat="1">
      <c r="A821" s="105"/>
      <c r="B821" s="105"/>
      <c r="D821" s="97"/>
      <c r="E821" s="156"/>
      <c r="AD821" s="94"/>
      <c r="AE821" s="94"/>
      <c r="AF821" s="238"/>
      <c r="AG821" s="223"/>
      <c r="AI821" s="223"/>
    </row>
    <row r="822" spans="1:35" s="15" customFormat="1">
      <c r="A822" s="105"/>
      <c r="B822" s="105"/>
      <c r="D822" s="97"/>
      <c r="E822" s="156"/>
      <c r="AD822" s="94"/>
      <c r="AE822" s="94"/>
      <c r="AF822" s="238"/>
      <c r="AG822" s="223"/>
      <c r="AI822" s="223"/>
    </row>
    <row r="823" spans="1:35" s="15" customFormat="1">
      <c r="A823" s="105"/>
      <c r="B823" s="105"/>
      <c r="D823" s="97"/>
      <c r="E823" s="156"/>
      <c r="AD823" s="94"/>
      <c r="AE823" s="94"/>
      <c r="AF823" s="238"/>
      <c r="AG823" s="223"/>
      <c r="AI823" s="223"/>
    </row>
    <row r="824" spans="1:35" s="15" customFormat="1">
      <c r="A824" s="105"/>
      <c r="B824" s="105"/>
      <c r="D824" s="97"/>
      <c r="E824" s="156"/>
      <c r="AD824" s="94"/>
      <c r="AE824" s="94"/>
      <c r="AF824" s="238"/>
      <c r="AG824" s="223"/>
      <c r="AI824" s="223"/>
    </row>
    <row r="825" spans="1:35" s="15" customFormat="1">
      <c r="A825" s="105"/>
      <c r="B825" s="105"/>
      <c r="D825" s="97"/>
      <c r="E825" s="156"/>
      <c r="AD825" s="94"/>
      <c r="AE825" s="94"/>
      <c r="AF825" s="238"/>
      <c r="AG825" s="223"/>
      <c r="AI825" s="223"/>
    </row>
    <row r="826" spans="1:35" s="15" customFormat="1">
      <c r="A826" s="105"/>
      <c r="B826" s="105"/>
      <c r="D826" s="97"/>
      <c r="E826" s="156"/>
      <c r="AD826" s="94"/>
      <c r="AE826" s="94"/>
      <c r="AF826" s="238"/>
      <c r="AG826" s="223"/>
      <c r="AI826" s="223"/>
    </row>
    <row r="827" spans="1:35" s="15" customFormat="1">
      <c r="A827" s="105"/>
      <c r="B827" s="105"/>
      <c r="D827" s="97"/>
      <c r="E827" s="156"/>
      <c r="AD827" s="94"/>
      <c r="AE827" s="94"/>
      <c r="AF827" s="238"/>
      <c r="AG827" s="223"/>
      <c r="AI827" s="223"/>
    </row>
    <row r="828" spans="1:35" s="15" customFormat="1">
      <c r="A828" s="105"/>
      <c r="B828" s="105"/>
      <c r="D828" s="97"/>
      <c r="E828" s="156"/>
      <c r="AD828" s="94"/>
      <c r="AE828" s="94"/>
      <c r="AF828" s="238"/>
      <c r="AG828" s="223"/>
      <c r="AI828" s="223"/>
    </row>
    <row r="829" spans="1:35" s="15" customFormat="1">
      <c r="A829" s="105"/>
      <c r="B829" s="105"/>
      <c r="D829" s="97"/>
      <c r="E829" s="156"/>
      <c r="AD829" s="94"/>
      <c r="AE829" s="94"/>
      <c r="AF829" s="238"/>
      <c r="AG829" s="223"/>
      <c r="AI829" s="223"/>
    </row>
    <row r="830" spans="1:35" s="15" customFormat="1">
      <c r="A830" s="105"/>
      <c r="B830" s="105"/>
      <c r="D830" s="97"/>
      <c r="E830" s="156"/>
      <c r="AD830" s="94"/>
      <c r="AE830" s="94"/>
      <c r="AF830" s="238"/>
      <c r="AG830" s="223"/>
      <c r="AI830" s="223"/>
    </row>
    <row r="831" spans="1:35" s="15" customFormat="1">
      <c r="A831" s="105"/>
      <c r="B831" s="105"/>
      <c r="D831" s="97"/>
      <c r="E831" s="156"/>
      <c r="AD831" s="94"/>
      <c r="AE831" s="94"/>
      <c r="AF831" s="238"/>
      <c r="AG831" s="223"/>
      <c r="AI831" s="223"/>
    </row>
    <row r="832" spans="1:35" s="15" customFormat="1">
      <c r="A832" s="105"/>
      <c r="B832" s="105"/>
      <c r="D832" s="97"/>
      <c r="E832" s="156"/>
      <c r="AD832" s="94"/>
      <c r="AE832" s="94"/>
      <c r="AF832" s="238"/>
      <c r="AG832" s="223"/>
      <c r="AI832" s="223"/>
    </row>
    <row r="833" spans="1:35" s="15" customFormat="1">
      <c r="A833" s="105"/>
      <c r="B833" s="105"/>
      <c r="D833" s="97"/>
      <c r="E833" s="156"/>
      <c r="AD833" s="94"/>
      <c r="AE833" s="94"/>
      <c r="AF833" s="238"/>
      <c r="AG833" s="223"/>
      <c r="AI833" s="223"/>
    </row>
    <row r="834" spans="1:35" s="15" customFormat="1">
      <c r="A834" s="105"/>
      <c r="B834" s="105"/>
      <c r="D834" s="97"/>
      <c r="E834" s="156"/>
      <c r="AD834" s="94"/>
      <c r="AE834" s="94"/>
      <c r="AF834" s="238"/>
      <c r="AG834" s="223"/>
      <c r="AI834" s="223"/>
    </row>
    <row r="835" spans="1:35" s="15" customFormat="1">
      <c r="A835" s="105"/>
      <c r="B835" s="105"/>
      <c r="D835" s="97"/>
      <c r="E835" s="156"/>
      <c r="AD835" s="94"/>
      <c r="AE835" s="94"/>
      <c r="AF835" s="238"/>
      <c r="AG835" s="223"/>
      <c r="AI835" s="223"/>
    </row>
    <row r="836" spans="1:35" s="15" customFormat="1">
      <c r="A836" s="105"/>
      <c r="B836" s="105"/>
      <c r="D836" s="97"/>
      <c r="E836" s="156"/>
      <c r="AD836" s="94"/>
      <c r="AE836" s="94"/>
      <c r="AF836" s="238"/>
      <c r="AG836" s="223"/>
      <c r="AI836" s="223"/>
    </row>
    <row r="837" spans="1:35" s="15" customFormat="1">
      <c r="A837" s="105"/>
      <c r="B837" s="105"/>
      <c r="D837" s="97"/>
      <c r="E837" s="156"/>
      <c r="AD837" s="94"/>
      <c r="AE837" s="94"/>
      <c r="AF837" s="238"/>
      <c r="AG837" s="223"/>
      <c r="AI837" s="223"/>
    </row>
    <row r="838" spans="1:35" s="15" customFormat="1">
      <c r="A838" s="105"/>
      <c r="B838" s="105"/>
      <c r="D838" s="97"/>
      <c r="E838" s="156"/>
      <c r="AD838" s="94"/>
      <c r="AE838" s="94"/>
      <c r="AF838" s="238"/>
      <c r="AG838" s="223"/>
      <c r="AI838" s="223"/>
    </row>
    <row r="839" spans="1:35" s="15" customFormat="1">
      <c r="A839" s="105"/>
      <c r="B839" s="105"/>
      <c r="D839" s="97"/>
      <c r="E839" s="156"/>
      <c r="AD839" s="94"/>
      <c r="AE839" s="94"/>
      <c r="AF839" s="238"/>
      <c r="AG839" s="223"/>
      <c r="AI839" s="223"/>
    </row>
    <row r="840" spans="1:35" s="15" customFormat="1">
      <c r="A840" s="105"/>
      <c r="B840" s="105"/>
      <c r="D840" s="97"/>
      <c r="E840" s="156"/>
      <c r="AD840" s="94"/>
      <c r="AE840" s="94"/>
      <c r="AF840" s="238"/>
      <c r="AG840" s="223"/>
      <c r="AI840" s="223"/>
    </row>
    <row r="841" spans="1:35" s="15" customFormat="1">
      <c r="A841" s="105"/>
      <c r="B841" s="105"/>
      <c r="D841" s="97"/>
      <c r="E841" s="156"/>
      <c r="AD841" s="94"/>
      <c r="AE841" s="94"/>
      <c r="AF841" s="238"/>
      <c r="AG841" s="223"/>
      <c r="AI841" s="223"/>
    </row>
    <row r="842" spans="1:35" s="15" customFormat="1">
      <c r="A842" s="105"/>
      <c r="B842" s="105"/>
      <c r="D842" s="97"/>
      <c r="E842" s="156"/>
      <c r="AD842" s="94"/>
      <c r="AE842" s="94"/>
      <c r="AF842" s="238"/>
      <c r="AG842" s="223"/>
      <c r="AI842" s="223"/>
    </row>
    <row r="843" spans="1:35" s="15" customFormat="1">
      <c r="A843" s="105"/>
      <c r="B843" s="105"/>
      <c r="D843" s="97"/>
      <c r="E843" s="156"/>
      <c r="AD843" s="94"/>
      <c r="AE843" s="94"/>
      <c r="AF843" s="238"/>
      <c r="AG843" s="223"/>
      <c r="AI843" s="223"/>
    </row>
    <row r="844" spans="1:35" s="15" customFormat="1">
      <c r="A844" s="105"/>
      <c r="B844" s="105"/>
      <c r="D844" s="97"/>
      <c r="E844" s="156"/>
      <c r="AD844" s="94"/>
      <c r="AE844" s="94"/>
      <c r="AF844" s="238"/>
      <c r="AG844" s="223"/>
      <c r="AI844" s="223"/>
    </row>
    <row r="845" spans="1:35" s="15" customFormat="1">
      <c r="A845" s="105"/>
      <c r="B845" s="105"/>
      <c r="D845" s="97"/>
      <c r="E845" s="156"/>
      <c r="AD845" s="94"/>
      <c r="AE845" s="94"/>
      <c r="AF845" s="238"/>
      <c r="AG845" s="223"/>
      <c r="AI845" s="223"/>
    </row>
    <row r="846" spans="1:35" s="15" customFormat="1">
      <c r="A846" s="105"/>
      <c r="B846" s="105"/>
      <c r="D846" s="97"/>
      <c r="E846" s="156"/>
      <c r="AD846" s="94"/>
      <c r="AE846" s="94"/>
      <c r="AF846" s="238"/>
      <c r="AG846" s="223"/>
      <c r="AI846" s="223"/>
    </row>
    <row r="847" spans="1:35" s="15" customFormat="1">
      <c r="A847" s="105"/>
      <c r="B847" s="105"/>
      <c r="D847" s="97"/>
      <c r="E847" s="156"/>
      <c r="AD847" s="94"/>
      <c r="AE847" s="94"/>
      <c r="AF847" s="238"/>
      <c r="AG847" s="223"/>
      <c r="AI847" s="223"/>
    </row>
    <row r="848" spans="1:35" s="15" customFormat="1">
      <c r="A848" s="105"/>
      <c r="B848" s="105"/>
      <c r="D848" s="97"/>
      <c r="E848" s="156"/>
      <c r="AD848" s="94"/>
      <c r="AE848" s="94"/>
      <c r="AF848" s="238"/>
      <c r="AG848" s="223"/>
      <c r="AI848" s="223"/>
    </row>
    <row r="849" spans="1:35" s="15" customFormat="1">
      <c r="A849" s="105"/>
      <c r="B849" s="105"/>
      <c r="D849" s="97"/>
      <c r="E849" s="156"/>
      <c r="AD849" s="94"/>
      <c r="AE849" s="94"/>
      <c r="AF849" s="238"/>
      <c r="AG849" s="223"/>
      <c r="AI849" s="223"/>
    </row>
    <row r="850" spans="1:35" s="15" customFormat="1">
      <c r="A850" s="105"/>
      <c r="B850" s="105"/>
      <c r="D850" s="97"/>
      <c r="E850" s="156"/>
      <c r="AD850" s="94"/>
      <c r="AE850" s="94"/>
      <c r="AF850" s="238"/>
      <c r="AG850" s="223"/>
      <c r="AI850" s="223"/>
    </row>
    <row r="851" spans="1:35" s="15" customFormat="1">
      <c r="A851" s="105"/>
      <c r="B851" s="105"/>
      <c r="D851" s="97"/>
      <c r="E851" s="156"/>
      <c r="AD851" s="94"/>
      <c r="AE851" s="94"/>
      <c r="AF851" s="238"/>
      <c r="AG851" s="223"/>
      <c r="AI851" s="223"/>
    </row>
    <row r="852" spans="1:35" s="15" customFormat="1">
      <c r="A852" s="105"/>
      <c r="B852" s="105"/>
      <c r="D852" s="97"/>
      <c r="E852" s="156"/>
      <c r="AD852" s="94"/>
      <c r="AE852" s="94"/>
      <c r="AF852" s="238"/>
      <c r="AG852" s="223"/>
      <c r="AI852" s="223"/>
    </row>
    <row r="853" spans="1:35" s="15" customFormat="1">
      <c r="A853" s="105"/>
      <c r="B853" s="105"/>
      <c r="D853" s="97"/>
      <c r="E853" s="156"/>
      <c r="AD853" s="94"/>
      <c r="AE853" s="94"/>
      <c r="AF853" s="238"/>
      <c r="AG853" s="223"/>
      <c r="AI853" s="223"/>
    </row>
    <row r="854" spans="1:35" s="15" customFormat="1">
      <c r="A854" s="105"/>
      <c r="B854" s="105"/>
      <c r="D854" s="97"/>
      <c r="E854" s="156"/>
      <c r="AD854" s="94"/>
      <c r="AE854" s="94"/>
      <c r="AF854" s="238"/>
      <c r="AG854" s="223"/>
      <c r="AI854" s="223"/>
    </row>
    <row r="855" spans="1:35" s="15" customFormat="1">
      <c r="A855" s="105"/>
      <c r="B855" s="105"/>
      <c r="D855" s="97"/>
      <c r="E855" s="156"/>
      <c r="AD855" s="94"/>
      <c r="AE855" s="94"/>
      <c r="AF855" s="238"/>
      <c r="AG855" s="223"/>
      <c r="AI855" s="223"/>
    </row>
    <row r="856" spans="1:35" s="15" customFormat="1">
      <c r="A856" s="105"/>
      <c r="B856" s="105"/>
      <c r="D856" s="97"/>
      <c r="E856" s="156"/>
      <c r="AD856" s="94"/>
      <c r="AE856" s="94"/>
      <c r="AF856" s="238"/>
      <c r="AG856" s="223"/>
      <c r="AI856" s="223"/>
    </row>
    <row r="857" spans="1:35" s="15" customFormat="1">
      <c r="A857" s="105"/>
      <c r="B857" s="105"/>
      <c r="D857" s="97"/>
      <c r="E857" s="156"/>
      <c r="AD857" s="94"/>
      <c r="AE857" s="94"/>
      <c r="AF857" s="238"/>
      <c r="AG857" s="223"/>
      <c r="AI857" s="223"/>
    </row>
    <row r="858" spans="1:35" s="15" customFormat="1">
      <c r="A858" s="105"/>
      <c r="B858" s="105"/>
      <c r="D858" s="97"/>
      <c r="E858" s="156"/>
      <c r="AD858" s="94"/>
      <c r="AE858" s="94"/>
      <c r="AF858" s="238"/>
      <c r="AG858" s="223"/>
      <c r="AI858" s="223"/>
    </row>
    <row r="859" spans="1:35" s="15" customFormat="1">
      <c r="A859" s="105"/>
      <c r="B859" s="105"/>
      <c r="D859" s="97"/>
      <c r="E859" s="156"/>
      <c r="AD859" s="94"/>
      <c r="AE859" s="94"/>
      <c r="AF859" s="238"/>
      <c r="AG859" s="223"/>
      <c r="AI859" s="223"/>
    </row>
    <row r="860" spans="1:35" s="15" customFormat="1">
      <c r="A860" s="105"/>
      <c r="B860" s="105"/>
      <c r="D860" s="97"/>
      <c r="E860" s="156"/>
      <c r="AD860" s="94"/>
      <c r="AE860" s="94"/>
      <c r="AF860" s="238"/>
      <c r="AG860" s="223"/>
      <c r="AI860" s="223"/>
    </row>
    <row r="861" spans="1:35" s="15" customFormat="1">
      <c r="A861" s="105"/>
      <c r="B861" s="105"/>
      <c r="D861" s="97"/>
      <c r="E861" s="156"/>
      <c r="AD861" s="94"/>
      <c r="AE861" s="94"/>
      <c r="AF861" s="238"/>
      <c r="AG861" s="223"/>
      <c r="AI861" s="223"/>
    </row>
    <row r="862" spans="1:35" s="15" customFormat="1">
      <c r="A862" s="105"/>
      <c r="B862" s="105"/>
      <c r="D862" s="97"/>
      <c r="E862" s="156"/>
      <c r="AD862" s="94"/>
      <c r="AE862" s="94"/>
      <c r="AF862" s="238"/>
      <c r="AG862" s="223"/>
      <c r="AI862" s="223"/>
    </row>
    <row r="863" spans="1:35" s="15" customFormat="1">
      <c r="A863" s="105"/>
      <c r="B863" s="105"/>
      <c r="D863" s="97"/>
      <c r="E863" s="156"/>
      <c r="AD863" s="94"/>
      <c r="AE863" s="94"/>
      <c r="AF863" s="238"/>
      <c r="AG863" s="223"/>
      <c r="AI863" s="223"/>
    </row>
    <row r="864" spans="1:35" s="15" customFormat="1">
      <c r="A864" s="105"/>
      <c r="B864" s="105"/>
      <c r="D864" s="97"/>
      <c r="E864" s="156"/>
      <c r="AD864" s="94"/>
      <c r="AE864" s="94"/>
      <c r="AF864" s="238"/>
      <c r="AG864" s="223"/>
      <c r="AI864" s="223"/>
    </row>
    <row r="865" spans="1:35" s="15" customFormat="1">
      <c r="A865" s="105"/>
      <c r="B865" s="105"/>
      <c r="D865" s="97"/>
      <c r="E865" s="156"/>
      <c r="AD865" s="94"/>
      <c r="AE865" s="94"/>
      <c r="AF865" s="238"/>
      <c r="AG865" s="223"/>
      <c r="AI865" s="223"/>
    </row>
    <row r="866" spans="1:35" s="15" customFormat="1">
      <c r="A866" s="105"/>
      <c r="B866" s="105"/>
      <c r="D866" s="97"/>
      <c r="E866" s="156"/>
      <c r="AD866" s="94"/>
      <c r="AE866" s="94"/>
      <c r="AF866" s="238"/>
      <c r="AG866" s="223"/>
      <c r="AI866" s="223"/>
    </row>
    <row r="867" spans="1:35" s="15" customFormat="1">
      <c r="A867" s="105"/>
      <c r="B867" s="105"/>
      <c r="D867" s="97"/>
      <c r="E867" s="156"/>
      <c r="AD867" s="94"/>
      <c r="AE867" s="94"/>
      <c r="AF867" s="238"/>
      <c r="AG867" s="223"/>
      <c r="AI867" s="223"/>
    </row>
    <row r="868" spans="1:35" s="15" customFormat="1">
      <c r="A868" s="105"/>
      <c r="B868" s="105"/>
      <c r="D868" s="97"/>
      <c r="E868" s="156"/>
      <c r="AD868" s="94"/>
      <c r="AE868" s="94"/>
      <c r="AF868" s="238"/>
      <c r="AG868" s="223"/>
      <c r="AI868" s="223"/>
    </row>
    <row r="869" spans="1:35" s="15" customFormat="1">
      <c r="A869" s="105"/>
      <c r="B869" s="105"/>
      <c r="D869" s="97"/>
      <c r="E869" s="156"/>
      <c r="AD869" s="94"/>
      <c r="AE869" s="94"/>
      <c r="AF869" s="238"/>
      <c r="AG869" s="223"/>
      <c r="AI869" s="223"/>
    </row>
    <row r="870" spans="1:35" s="15" customFormat="1">
      <c r="A870" s="105"/>
      <c r="B870" s="105"/>
      <c r="D870" s="97"/>
      <c r="E870" s="156"/>
      <c r="AD870" s="94"/>
      <c r="AE870" s="94"/>
      <c r="AF870" s="238"/>
      <c r="AG870" s="223"/>
      <c r="AI870" s="223"/>
    </row>
    <row r="871" spans="1:35" s="15" customFormat="1">
      <c r="A871" s="105"/>
      <c r="B871" s="105"/>
      <c r="D871" s="97"/>
      <c r="E871" s="156"/>
      <c r="AD871" s="94"/>
      <c r="AE871" s="94"/>
      <c r="AF871" s="238"/>
      <c r="AG871" s="223"/>
      <c r="AI871" s="223"/>
    </row>
    <row r="872" spans="1:35" s="15" customFormat="1">
      <c r="A872" s="105"/>
      <c r="B872" s="105"/>
      <c r="D872" s="97"/>
      <c r="E872" s="156"/>
      <c r="AD872" s="94"/>
      <c r="AE872" s="94"/>
      <c r="AF872" s="238"/>
      <c r="AG872" s="223"/>
      <c r="AI872" s="223"/>
    </row>
    <row r="873" spans="1:35" s="15" customFormat="1">
      <c r="A873" s="105"/>
      <c r="B873" s="105"/>
      <c r="D873" s="97"/>
      <c r="E873" s="156"/>
      <c r="AD873" s="94"/>
      <c r="AE873" s="94"/>
      <c r="AF873" s="238"/>
      <c r="AG873" s="223"/>
      <c r="AI873" s="223"/>
    </row>
    <row r="874" spans="1:35" s="15" customFormat="1">
      <c r="A874" s="105"/>
      <c r="B874" s="105"/>
      <c r="D874" s="97"/>
      <c r="E874" s="156"/>
      <c r="AD874" s="94"/>
      <c r="AE874" s="94"/>
      <c r="AF874" s="238"/>
      <c r="AG874" s="223"/>
      <c r="AI874" s="223"/>
    </row>
    <row r="875" spans="1:35" s="15" customFormat="1">
      <c r="A875" s="105"/>
      <c r="B875" s="105"/>
      <c r="D875" s="97"/>
      <c r="E875" s="156"/>
      <c r="AD875" s="94"/>
      <c r="AE875" s="94"/>
      <c r="AF875" s="238"/>
      <c r="AG875" s="223"/>
      <c r="AI875" s="223"/>
    </row>
    <row r="876" spans="1:35" s="15" customFormat="1">
      <c r="A876" s="105"/>
      <c r="B876" s="105"/>
      <c r="D876" s="97"/>
      <c r="E876" s="156"/>
      <c r="AD876" s="94"/>
      <c r="AE876" s="94"/>
      <c r="AF876" s="238"/>
      <c r="AG876" s="223"/>
      <c r="AI876" s="223"/>
    </row>
    <row r="877" spans="1:35" s="15" customFormat="1">
      <c r="A877" s="105"/>
      <c r="B877" s="105"/>
      <c r="D877" s="97"/>
      <c r="E877" s="156"/>
      <c r="AD877" s="94"/>
      <c r="AE877" s="94"/>
      <c r="AF877" s="238"/>
      <c r="AG877" s="223"/>
      <c r="AI877" s="223"/>
    </row>
    <row r="878" spans="1:35" s="15" customFormat="1">
      <c r="A878" s="105"/>
      <c r="B878" s="105"/>
      <c r="D878" s="97"/>
      <c r="E878" s="156"/>
      <c r="AD878" s="94"/>
      <c r="AE878" s="94"/>
      <c r="AF878" s="238"/>
      <c r="AG878" s="223"/>
      <c r="AI878" s="223"/>
    </row>
    <row r="879" spans="1:35" s="15" customFormat="1">
      <c r="A879" s="105"/>
      <c r="B879" s="105"/>
      <c r="D879" s="97"/>
      <c r="E879" s="156"/>
      <c r="AD879" s="94"/>
      <c r="AE879" s="94"/>
      <c r="AF879" s="238"/>
      <c r="AG879" s="223"/>
      <c r="AI879" s="223"/>
    </row>
    <row r="880" spans="1:35" s="15" customFormat="1">
      <c r="A880" s="105"/>
      <c r="B880" s="105"/>
      <c r="D880" s="97"/>
      <c r="E880" s="156"/>
      <c r="AD880" s="94"/>
      <c r="AE880" s="94"/>
      <c r="AF880" s="238"/>
      <c r="AG880" s="223"/>
      <c r="AI880" s="223"/>
    </row>
    <row r="881" spans="1:35" s="15" customFormat="1">
      <c r="A881" s="105"/>
      <c r="B881" s="105"/>
      <c r="D881" s="97"/>
      <c r="E881" s="156"/>
      <c r="AD881" s="94"/>
      <c r="AE881" s="94"/>
      <c r="AF881" s="238"/>
      <c r="AG881" s="223"/>
      <c r="AI881" s="223"/>
    </row>
    <row r="882" spans="1:35" s="15" customFormat="1">
      <c r="A882" s="105"/>
      <c r="B882" s="105"/>
      <c r="D882" s="97"/>
      <c r="E882" s="156"/>
      <c r="AD882" s="94"/>
      <c r="AE882" s="94"/>
      <c r="AF882" s="238"/>
      <c r="AG882" s="223"/>
      <c r="AI882" s="223"/>
    </row>
    <row r="883" spans="1:35" s="15" customFormat="1">
      <c r="A883" s="105"/>
      <c r="B883" s="105"/>
      <c r="D883" s="97"/>
      <c r="E883" s="156"/>
      <c r="AD883" s="94"/>
      <c r="AE883" s="94"/>
      <c r="AF883" s="238"/>
      <c r="AG883" s="223"/>
      <c r="AI883" s="223"/>
    </row>
    <row r="884" spans="1:35" s="15" customFormat="1">
      <c r="A884" s="105"/>
      <c r="B884" s="105"/>
      <c r="D884" s="97"/>
      <c r="E884" s="156"/>
      <c r="AD884" s="94"/>
      <c r="AE884" s="94"/>
      <c r="AF884" s="238"/>
      <c r="AG884" s="223"/>
      <c r="AI884" s="223"/>
    </row>
    <row r="885" spans="1:35" s="15" customFormat="1">
      <c r="A885" s="105"/>
      <c r="B885" s="105"/>
      <c r="D885" s="97"/>
      <c r="E885" s="156"/>
      <c r="AD885" s="94"/>
      <c r="AE885" s="94"/>
      <c r="AF885" s="238"/>
      <c r="AG885" s="223"/>
      <c r="AI885" s="223"/>
    </row>
    <row r="886" spans="1:35" s="15" customFormat="1">
      <c r="A886" s="105"/>
      <c r="B886" s="105"/>
      <c r="D886" s="97"/>
      <c r="E886" s="156"/>
      <c r="AD886" s="94"/>
      <c r="AE886" s="94"/>
      <c r="AF886" s="238"/>
      <c r="AG886" s="223"/>
      <c r="AI886" s="223"/>
    </row>
    <row r="887" spans="1:35" s="15" customFormat="1">
      <c r="A887" s="105"/>
      <c r="B887" s="105"/>
      <c r="D887" s="97"/>
      <c r="E887" s="156"/>
      <c r="AD887" s="94"/>
      <c r="AE887" s="94"/>
      <c r="AF887" s="238"/>
      <c r="AG887" s="223"/>
      <c r="AI887" s="223"/>
    </row>
    <row r="888" spans="1:35" s="15" customFormat="1">
      <c r="A888" s="105"/>
      <c r="B888" s="105"/>
      <c r="D888" s="97"/>
      <c r="E888" s="156"/>
      <c r="AD888" s="94"/>
      <c r="AE888" s="94"/>
      <c r="AF888" s="238"/>
      <c r="AG888" s="223"/>
      <c r="AI888" s="223"/>
    </row>
    <row r="889" spans="1:35" s="15" customFormat="1">
      <c r="A889" s="105"/>
      <c r="B889" s="105"/>
      <c r="D889" s="97"/>
      <c r="E889" s="156"/>
      <c r="AD889" s="94"/>
      <c r="AE889" s="94"/>
      <c r="AF889" s="238"/>
      <c r="AG889" s="223"/>
      <c r="AI889" s="223"/>
    </row>
    <row r="890" spans="1:35" s="15" customFormat="1">
      <c r="A890" s="105"/>
      <c r="B890" s="105"/>
      <c r="D890" s="97"/>
      <c r="E890" s="156"/>
      <c r="AD890" s="94"/>
      <c r="AE890" s="94"/>
      <c r="AF890" s="238"/>
      <c r="AG890" s="223"/>
      <c r="AI890" s="223"/>
    </row>
    <row r="891" spans="1:35" s="15" customFormat="1">
      <c r="A891" s="105"/>
      <c r="B891" s="105"/>
      <c r="D891" s="97"/>
      <c r="E891" s="156"/>
      <c r="AD891" s="94"/>
      <c r="AE891" s="94"/>
      <c r="AF891" s="238"/>
      <c r="AG891" s="223"/>
      <c r="AI891" s="223"/>
    </row>
    <row r="892" spans="1:35" s="15" customFormat="1">
      <c r="A892" s="105"/>
      <c r="B892" s="105"/>
      <c r="D892" s="97"/>
      <c r="E892" s="156"/>
      <c r="AD892" s="94"/>
      <c r="AE892" s="94"/>
      <c r="AF892" s="238"/>
      <c r="AG892" s="223"/>
      <c r="AI892" s="223"/>
    </row>
    <row r="893" spans="1:35" s="15" customFormat="1">
      <c r="A893" s="105"/>
      <c r="B893" s="105"/>
      <c r="D893" s="97"/>
      <c r="E893" s="156"/>
      <c r="AD893" s="94"/>
      <c r="AE893" s="94"/>
      <c r="AF893" s="238"/>
      <c r="AG893" s="223"/>
      <c r="AI893" s="223"/>
    </row>
    <row r="894" spans="1:35" s="15" customFormat="1">
      <c r="A894" s="105"/>
      <c r="B894" s="105"/>
      <c r="D894" s="97"/>
      <c r="E894" s="156"/>
      <c r="AD894" s="94"/>
      <c r="AE894" s="94"/>
      <c r="AF894" s="238"/>
      <c r="AG894" s="223"/>
      <c r="AI894" s="223"/>
    </row>
    <row r="895" spans="1:35" s="15" customFormat="1">
      <c r="A895" s="105"/>
      <c r="B895" s="105"/>
      <c r="D895" s="97"/>
      <c r="E895" s="156"/>
      <c r="AD895" s="94"/>
      <c r="AE895" s="94"/>
      <c r="AF895" s="238"/>
      <c r="AG895" s="223"/>
      <c r="AI895" s="223"/>
    </row>
    <row r="896" spans="1:35" s="15" customFormat="1">
      <c r="A896" s="105"/>
      <c r="B896" s="105"/>
      <c r="D896" s="97"/>
      <c r="E896" s="156"/>
      <c r="AD896" s="94"/>
      <c r="AE896" s="94"/>
      <c r="AF896" s="238"/>
      <c r="AG896" s="223"/>
      <c r="AI896" s="223"/>
    </row>
    <row r="897" spans="1:35" s="15" customFormat="1">
      <c r="A897" s="105"/>
      <c r="B897" s="105"/>
      <c r="D897" s="97"/>
      <c r="E897" s="156"/>
      <c r="AD897" s="94"/>
      <c r="AE897" s="94"/>
      <c r="AF897" s="238"/>
      <c r="AG897" s="223"/>
      <c r="AI897" s="223"/>
    </row>
    <row r="898" spans="1:35" s="15" customFormat="1">
      <c r="A898" s="105"/>
      <c r="B898" s="105"/>
      <c r="D898" s="97"/>
      <c r="E898" s="156"/>
      <c r="AD898" s="94"/>
      <c r="AE898" s="94"/>
      <c r="AF898" s="238"/>
      <c r="AG898" s="223"/>
      <c r="AI898" s="223"/>
    </row>
    <row r="899" spans="1:35" s="15" customFormat="1">
      <c r="A899" s="105"/>
      <c r="B899" s="105"/>
      <c r="D899" s="97"/>
      <c r="E899" s="156"/>
      <c r="AD899" s="94"/>
      <c r="AE899" s="94"/>
      <c r="AF899" s="238"/>
      <c r="AG899" s="223"/>
      <c r="AI899" s="223"/>
    </row>
    <row r="900" spans="1:35" s="15" customFormat="1">
      <c r="A900" s="105"/>
      <c r="B900" s="105"/>
      <c r="D900" s="97"/>
      <c r="E900" s="156"/>
      <c r="AD900" s="94"/>
      <c r="AE900" s="94"/>
      <c r="AF900" s="238"/>
      <c r="AG900" s="223"/>
      <c r="AI900" s="223"/>
    </row>
    <row r="901" spans="1:35" s="15" customFormat="1">
      <c r="A901" s="105"/>
      <c r="B901" s="105"/>
      <c r="D901" s="97"/>
      <c r="E901" s="156"/>
      <c r="AD901" s="94"/>
      <c r="AE901" s="94"/>
      <c r="AF901" s="238"/>
      <c r="AG901" s="223"/>
      <c r="AI901" s="223"/>
    </row>
    <row r="902" spans="1:35" s="15" customFormat="1">
      <c r="A902" s="105"/>
      <c r="B902" s="105"/>
      <c r="D902" s="97"/>
      <c r="E902" s="156"/>
      <c r="AD902" s="94"/>
      <c r="AE902" s="94"/>
      <c r="AF902" s="238"/>
      <c r="AG902" s="223"/>
      <c r="AI902" s="223"/>
    </row>
    <row r="903" spans="1:35" s="15" customFormat="1">
      <c r="A903" s="105"/>
      <c r="B903" s="105"/>
      <c r="D903" s="97"/>
      <c r="E903" s="156"/>
      <c r="AD903" s="94"/>
      <c r="AE903" s="94"/>
      <c r="AF903" s="238"/>
      <c r="AG903" s="223"/>
      <c r="AI903" s="223"/>
    </row>
    <row r="904" spans="1:35" s="15" customFormat="1">
      <c r="A904" s="105"/>
      <c r="B904" s="105"/>
      <c r="D904" s="97"/>
      <c r="E904" s="156"/>
      <c r="AD904" s="94"/>
      <c r="AE904" s="94"/>
      <c r="AF904" s="238"/>
      <c r="AG904" s="223"/>
      <c r="AI904" s="223"/>
    </row>
    <row r="905" spans="1:35" s="15" customFormat="1">
      <c r="A905" s="105"/>
      <c r="B905" s="105"/>
      <c r="D905" s="97"/>
      <c r="E905" s="156"/>
      <c r="AD905" s="94"/>
      <c r="AE905" s="94"/>
      <c r="AF905" s="238"/>
      <c r="AG905" s="223"/>
      <c r="AI905" s="223"/>
    </row>
    <row r="906" spans="1:35" s="15" customFormat="1">
      <c r="A906" s="105"/>
      <c r="B906" s="105"/>
      <c r="D906" s="97"/>
      <c r="E906" s="156"/>
      <c r="AD906" s="94"/>
      <c r="AE906" s="94"/>
      <c r="AF906" s="238"/>
      <c r="AG906" s="223"/>
      <c r="AI906" s="223"/>
    </row>
    <row r="907" spans="1:35" s="15" customFormat="1">
      <c r="A907" s="105"/>
      <c r="B907" s="105"/>
      <c r="D907" s="97"/>
      <c r="E907" s="156"/>
      <c r="AD907" s="94"/>
      <c r="AE907" s="94"/>
      <c r="AF907" s="238"/>
      <c r="AG907" s="223"/>
      <c r="AI907" s="223"/>
    </row>
    <row r="908" spans="1:35" s="15" customFormat="1">
      <c r="A908" s="105"/>
      <c r="B908" s="105"/>
      <c r="D908" s="97"/>
      <c r="E908" s="156"/>
      <c r="AD908" s="94"/>
      <c r="AE908" s="94"/>
      <c r="AF908" s="238"/>
      <c r="AG908" s="223"/>
      <c r="AI908" s="223"/>
    </row>
    <row r="909" spans="1:35" s="15" customFormat="1">
      <c r="A909" s="105"/>
      <c r="B909" s="105"/>
      <c r="D909" s="97"/>
      <c r="E909" s="156"/>
      <c r="AD909" s="94"/>
      <c r="AE909" s="94"/>
      <c r="AF909" s="238"/>
      <c r="AG909" s="223"/>
      <c r="AI909" s="223"/>
    </row>
    <row r="910" spans="1:35" s="15" customFormat="1">
      <c r="A910" s="105"/>
      <c r="B910" s="105"/>
      <c r="D910" s="97"/>
      <c r="E910" s="156"/>
      <c r="AD910" s="94"/>
      <c r="AE910" s="94"/>
      <c r="AF910" s="238"/>
      <c r="AG910" s="223"/>
      <c r="AI910" s="223"/>
    </row>
    <row r="911" spans="1:35" s="15" customFormat="1">
      <c r="A911" s="105"/>
      <c r="B911" s="105"/>
      <c r="D911" s="97"/>
      <c r="E911" s="156"/>
      <c r="AD911" s="94"/>
      <c r="AE911" s="94"/>
      <c r="AF911" s="238"/>
      <c r="AG911" s="223"/>
      <c r="AI911" s="223"/>
    </row>
    <row r="912" spans="1:35" s="15" customFormat="1">
      <c r="A912" s="105"/>
      <c r="B912" s="105"/>
      <c r="D912" s="97"/>
      <c r="E912" s="156"/>
      <c r="AD912" s="94"/>
      <c r="AE912" s="94"/>
      <c r="AF912" s="238"/>
      <c r="AG912" s="223"/>
      <c r="AI912" s="223"/>
    </row>
    <row r="913" spans="1:35" s="15" customFormat="1">
      <c r="A913" s="105"/>
      <c r="B913" s="105"/>
      <c r="D913" s="97"/>
      <c r="E913" s="156"/>
      <c r="AD913" s="94"/>
      <c r="AE913" s="94"/>
      <c r="AF913" s="238"/>
      <c r="AG913" s="223"/>
      <c r="AI913" s="223"/>
    </row>
    <row r="914" spans="1:35" s="15" customFormat="1">
      <c r="A914" s="105"/>
      <c r="B914" s="105"/>
      <c r="D914" s="97"/>
      <c r="E914" s="156"/>
      <c r="AD914" s="94"/>
      <c r="AE914" s="94"/>
      <c r="AF914" s="238"/>
      <c r="AG914" s="223"/>
      <c r="AI914" s="223"/>
    </row>
    <row r="915" spans="1:35" s="15" customFormat="1">
      <c r="A915" s="105"/>
      <c r="B915" s="105"/>
      <c r="D915" s="97"/>
      <c r="E915" s="156"/>
      <c r="AD915" s="94"/>
      <c r="AE915" s="94"/>
      <c r="AF915" s="238"/>
      <c r="AG915" s="223"/>
      <c r="AI915" s="223"/>
    </row>
    <row r="916" spans="1:35" s="15" customFormat="1">
      <c r="A916" s="105"/>
      <c r="B916" s="105"/>
      <c r="D916" s="97"/>
      <c r="E916" s="156"/>
      <c r="AD916" s="94"/>
      <c r="AE916" s="94"/>
      <c r="AF916" s="238"/>
      <c r="AG916" s="223"/>
      <c r="AI916" s="223"/>
    </row>
    <row r="917" spans="1:35" s="15" customFormat="1">
      <c r="A917" s="105"/>
      <c r="B917" s="105"/>
      <c r="D917" s="97"/>
      <c r="E917" s="156"/>
      <c r="AD917" s="94"/>
      <c r="AE917" s="94"/>
      <c r="AF917" s="238"/>
      <c r="AG917" s="223"/>
      <c r="AI917" s="223"/>
    </row>
    <row r="918" spans="1:35" s="15" customFormat="1">
      <c r="A918" s="105"/>
      <c r="B918" s="105"/>
      <c r="D918" s="97"/>
      <c r="E918" s="156"/>
      <c r="AD918" s="94"/>
      <c r="AE918" s="94"/>
      <c r="AF918" s="238"/>
      <c r="AG918" s="223"/>
      <c r="AI918" s="223"/>
    </row>
    <row r="919" spans="1:35" s="15" customFormat="1">
      <c r="A919" s="105"/>
      <c r="B919" s="105"/>
      <c r="D919" s="97"/>
      <c r="E919" s="156"/>
      <c r="AD919" s="94"/>
      <c r="AE919" s="94"/>
      <c r="AF919" s="238"/>
      <c r="AG919" s="223"/>
      <c r="AI919" s="223"/>
    </row>
    <row r="920" spans="1:35" s="15" customFormat="1">
      <c r="A920" s="105"/>
      <c r="B920" s="105"/>
      <c r="D920" s="97"/>
      <c r="E920" s="156"/>
      <c r="AD920" s="94"/>
      <c r="AE920" s="94"/>
      <c r="AF920" s="238"/>
      <c r="AG920" s="223"/>
      <c r="AI920" s="223"/>
    </row>
    <row r="921" spans="1:35" s="15" customFormat="1">
      <c r="A921" s="105"/>
      <c r="B921" s="105"/>
      <c r="D921" s="97"/>
      <c r="E921" s="156"/>
      <c r="AD921" s="94"/>
      <c r="AE921" s="94"/>
      <c r="AF921" s="238"/>
      <c r="AG921" s="223"/>
      <c r="AI921" s="223"/>
    </row>
    <row r="922" spans="1:35" s="15" customFormat="1">
      <c r="A922" s="105"/>
      <c r="B922" s="105"/>
      <c r="D922" s="97"/>
      <c r="E922" s="156"/>
      <c r="AD922" s="94"/>
      <c r="AE922" s="94"/>
      <c r="AF922" s="238"/>
      <c r="AG922" s="223"/>
      <c r="AI922" s="223"/>
    </row>
    <row r="923" spans="1:35" s="15" customFormat="1">
      <c r="A923" s="105"/>
      <c r="B923" s="105"/>
      <c r="D923" s="97"/>
      <c r="E923" s="156"/>
      <c r="AD923" s="94"/>
      <c r="AE923" s="94"/>
      <c r="AF923" s="238"/>
      <c r="AG923" s="223"/>
      <c r="AI923" s="223"/>
    </row>
    <row r="924" spans="1:35" s="15" customFormat="1">
      <c r="A924" s="105"/>
      <c r="B924" s="105"/>
      <c r="D924" s="97"/>
      <c r="E924" s="156"/>
      <c r="AD924" s="94"/>
      <c r="AE924" s="94"/>
      <c r="AF924" s="238"/>
      <c r="AG924" s="223"/>
      <c r="AI924" s="223"/>
    </row>
    <row r="925" spans="1:35" s="15" customFormat="1">
      <c r="A925" s="105"/>
      <c r="B925" s="105"/>
      <c r="D925" s="97"/>
      <c r="E925" s="156"/>
      <c r="AD925" s="94"/>
      <c r="AE925" s="94"/>
      <c r="AF925" s="238"/>
      <c r="AG925" s="223"/>
      <c r="AI925" s="223"/>
    </row>
    <row r="926" spans="1:35" s="15" customFormat="1">
      <c r="A926" s="105"/>
      <c r="B926" s="105"/>
      <c r="D926" s="97"/>
      <c r="E926" s="156"/>
      <c r="AD926" s="94"/>
      <c r="AE926" s="94"/>
      <c r="AF926" s="238"/>
      <c r="AG926" s="223"/>
      <c r="AI926" s="223"/>
    </row>
    <row r="927" spans="1:35" s="15" customFormat="1">
      <c r="A927" s="105"/>
      <c r="B927" s="105"/>
      <c r="D927" s="97"/>
      <c r="E927" s="156"/>
      <c r="AD927" s="94"/>
      <c r="AE927" s="94"/>
      <c r="AF927" s="238"/>
      <c r="AG927" s="223"/>
      <c r="AI927" s="223"/>
    </row>
    <row r="928" spans="1:35" s="15" customFormat="1">
      <c r="A928" s="105"/>
      <c r="B928" s="105"/>
      <c r="D928" s="97"/>
      <c r="E928" s="156"/>
      <c r="AD928" s="94"/>
      <c r="AE928" s="94"/>
      <c r="AF928" s="238"/>
      <c r="AG928" s="223"/>
      <c r="AI928" s="223"/>
    </row>
    <row r="929" spans="1:35" s="15" customFormat="1">
      <c r="A929" s="105"/>
      <c r="B929" s="105"/>
      <c r="D929" s="97"/>
      <c r="E929" s="156"/>
      <c r="AD929" s="94"/>
      <c r="AE929" s="94"/>
      <c r="AF929" s="238"/>
      <c r="AG929" s="223"/>
      <c r="AI929" s="223"/>
    </row>
    <row r="930" spans="1:35" s="15" customFormat="1">
      <c r="A930" s="105"/>
      <c r="B930" s="105"/>
      <c r="D930" s="97"/>
      <c r="E930" s="156"/>
      <c r="AD930" s="94"/>
      <c r="AE930" s="94"/>
      <c r="AF930" s="238"/>
      <c r="AG930" s="223"/>
      <c r="AI930" s="223"/>
    </row>
    <row r="931" spans="1:35" s="15" customFormat="1">
      <c r="A931" s="105"/>
      <c r="B931" s="105"/>
      <c r="D931" s="97"/>
      <c r="E931" s="156"/>
      <c r="AD931" s="94"/>
      <c r="AE931" s="94"/>
      <c r="AF931" s="238"/>
      <c r="AG931" s="223"/>
      <c r="AI931" s="223"/>
    </row>
    <row r="932" spans="1:35" s="15" customFormat="1">
      <c r="A932" s="105"/>
      <c r="B932" s="105"/>
      <c r="D932" s="97"/>
      <c r="E932" s="156"/>
      <c r="AD932" s="94"/>
      <c r="AE932" s="94"/>
      <c r="AF932" s="238"/>
      <c r="AG932" s="223"/>
      <c r="AI932" s="223"/>
    </row>
    <row r="933" spans="1:35" s="15" customFormat="1">
      <c r="A933" s="105"/>
      <c r="B933" s="105"/>
      <c r="D933" s="97"/>
      <c r="E933" s="156"/>
      <c r="AD933" s="94"/>
      <c r="AE933" s="94"/>
      <c r="AF933" s="238"/>
      <c r="AG933" s="223"/>
      <c r="AI933" s="223"/>
    </row>
    <row r="934" spans="1:35" s="15" customFormat="1">
      <c r="A934" s="105"/>
      <c r="B934" s="105"/>
      <c r="D934" s="97"/>
      <c r="E934" s="156"/>
      <c r="AD934" s="94"/>
      <c r="AE934" s="94"/>
      <c r="AF934" s="238"/>
      <c r="AG934" s="223"/>
      <c r="AI934" s="223"/>
    </row>
    <row r="935" spans="1:35" s="15" customFormat="1">
      <c r="A935" s="105"/>
      <c r="B935" s="105"/>
      <c r="D935" s="97"/>
      <c r="E935" s="156"/>
      <c r="AD935" s="94"/>
      <c r="AE935" s="94"/>
      <c r="AF935" s="238"/>
      <c r="AG935" s="223"/>
      <c r="AI935" s="223"/>
    </row>
    <row r="936" spans="1:35" s="15" customFormat="1">
      <c r="A936" s="105"/>
      <c r="B936" s="105"/>
      <c r="D936" s="97"/>
      <c r="E936" s="156"/>
      <c r="AD936" s="94"/>
      <c r="AE936" s="94"/>
      <c r="AF936" s="238"/>
      <c r="AG936" s="223"/>
      <c r="AI936" s="223"/>
    </row>
    <row r="937" spans="1:35" s="15" customFormat="1">
      <c r="A937" s="105"/>
      <c r="B937" s="105"/>
      <c r="D937" s="97"/>
      <c r="E937" s="156"/>
      <c r="AD937" s="94"/>
      <c r="AE937" s="94"/>
      <c r="AF937" s="238"/>
      <c r="AG937" s="223"/>
      <c r="AI937" s="223"/>
    </row>
    <row r="938" spans="1:35" s="15" customFormat="1">
      <c r="A938" s="105"/>
      <c r="B938" s="105"/>
      <c r="D938" s="97"/>
      <c r="E938" s="156"/>
      <c r="AD938" s="94"/>
      <c r="AE938" s="94"/>
      <c r="AF938" s="238"/>
      <c r="AG938" s="223"/>
      <c r="AI938" s="223"/>
    </row>
    <row r="939" spans="1:35" s="15" customFormat="1">
      <c r="A939" s="105"/>
      <c r="B939" s="105"/>
      <c r="D939" s="97"/>
      <c r="E939" s="156"/>
      <c r="AD939" s="94"/>
      <c r="AE939" s="94"/>
      <c r="AF939" s="238"/>
      <c r="AG939" s="223"/>
      <c r="AI939" s="223"/>
    </row>
    <row r="940" spans="1:35" s="15" customFormat="1">
      <c r="A940" s="105"/>
      <c r="B940" s="105"/>
      <c r="D940" s="97"/>
      <c r="E940" s="156"/>
      <c r="AD940" s="94"/>
      <c r="AE940" s="94"/>
      <c r="AF940" s="238"/>
      <c r="AG940" s="223"/>
      <c r="AI940" s="223"/>
    </row>
    <row r="941" spans="1:35" s="15" customFormat="1">
      <c r="A941" s="105"/>
      <c r="B941" s="105"/>
      <c r="D941" s="97"/>
      <c r="E941" s="156"/>
      <c r="AD941" s="94"/>
      <c r="AE941" s="94"/>
      <c r="AF941" s="238"/>
      <c r="AG941" s="223"/>
      <c r="AI941" s="223"/>
    </row>
    <row r="942" spans="1:35" s="15" customFormat="1">
      <c r="A942" s="105"/>
      <c r="B942" s="105"/>
      <c r="D942" s="97"/>
      <c r="E942" s="156"/>
      <c r="AD942" s="94"/>
      <c r="AE942" s="94"/>
      <c r="AF942" s="238"/>
      <c r="AG942" s="223"/>
      <c r="AI942" s="223"/>
    </row>
    <row r="943" spans="1:35" s="15" customFormat="1">
      <c r="A943" s="105"/>
      <c r="B943" s="105"/>
      <c r="D943" s="97"/>
      <c r="E943" s="156"/>
      <c r="AD943" s="94"/>
      <c r="AE943" s="94"/>
      <c r="AF943" s="238"/>
      <c r="AG943" s="223"/>
      <c r="AI943" s="223"/>
    </row>
    <row r="944" spans="1:35" s="15" customFormat="1">
      <c r="A944" s="105"/>
      <c r="B944" s="105"/>
      <c r="D944" s="97"/>
      <c r="E944" s="156"/>
      <c r="AD944" s="94"/>
      <c r="AE944" s="94"/>
      <c r="AF944" s="238"/>
      <c r="AG944" s="223"/>
      <c r="AI944" s="223"/>
    </row>
    <row r="945" spans="1:35" s="15" customFormat="1">
      <c r="A945" s="105"/>
      <c r="B945" s="105"/>
      <c r="D945" s="97"/>
      <c r="E945" s="156"/>
      <c r="AD945" s="94"/>
      <c r="AE945" s="94"/>
      <c r="AF945" s="238"/>
      <c r="AG945" s="223"/>
      <c r="AI945" s="223"/>
    </row>
    <row r="946" spans="1:35" s="15" customFormat="1">
      <c r="A946" s="105"/>
      <c r="B946" s="105"/>
      <c r="D946" s="97"/>
      <c r="E946" s="156"/>
      <c r="AD946" s="94"/>
      <c r="AE946" s="94"/>
      <c r="AF946" s="238"/>
      <c r="AG946" s="223"/>
      <c r="AI946" s="223"/>
    </row>
    <row r="947" spans="1:35" s="15" customFormat="1">
      <c r="A947" s="105"/>
      <c r="B947" s="105"/>
      <c r="D947" s="97"/>
      <c r="E947" s="156"/>
      <c r="AD947" s="94"/>
      <c r="AE947" s="94"/>
      <c r="AF947" s="238"/>
      <c r="AG947" s="223"/>
      <c r="AI947" s="223"/>
    </row>
    <row r="948" spans="1:35" s="15" customFormat="1">
      <c r="A948" s="105"/>
      <c r="B948" s="105"/>
      <c r="D948" s="97"/>
      <c r="E948" s="156"/>
      <c r="AD948" s="94"/>
      <c r="AE948" s="94"/>
      <c r="AF948" s="238"/>
      <c r="AG948" s="223"/>
      <c r="AI948" s="223"/>
    </row>
    <row r="949" spans="1:35" s="15" customFormat="1">
      <c r="A949" s="105"/>
      <c r="B949" s="105"/>
      <c r="D949" s="97"/>
      <c r="E949" s="156"/>
      <c r="AD949" s="94"/>
      <c r="AE949" s="94"/>
      <c r="AF949" s="238"/>
      <c r="AG949" s="223"/>
      <c r="AI949" s="223"/>
    </row>
    <row r="950" spans="1:35" s="15" customFormat="1">
      <c r="A950" s="105"/>
      <c r="B950" s="105"/>
      <c r="D950" s="97"/>
      <c r="E950" s="156"/>
      <c r="AD950" s="94"/>
      <c r="AE950" s="94"/>
      <c r="AF950" s="238"/>
      <c r="AG950" s="223"/>
      <c r="AI950" s="223"/>
    </row>
    <row r="951" spans="1:35" s="15" customFormat="1">
      <c r="A951" s="105"/>
      <c r="B951" s="105"/>
      <c r="D951" s="97"/>
      <c r="E951" s="156"/>
      <c r="AD951" s="94"/>
      <c r="AE951" s="94"/>
      <c r="AF951" s="238"/>
      <c r="AG951" s="223"/>
      <c r="AI951" s="223"/>
    </row>
    <row r="952" spans="1:35" s="15" customFormat="1">
      <c r="A952" s="105"/>
      <c r="B952" s="105"/>
      <c r="D952" s="97"/>
      <c r="E952" s="156"/>
      <c r="AD952" s="94"/>
      <c r="AE952" s="94"/>
      <c r="AF952" s="238"/>
      <c r="AG952" s="223"/>
      <c r="AI952" s="223"/>
    </row>
    <row r="953" spans="1:35" s="15" customFormat="1">
      <c r="A953" s="105"/>
      <c r="B953" s="105"/>
      <c r="D953" s="97"/>
      <c r="E953" s="156"/>
      <c r="AD953" s="94"/>
      <c r="AE953" s="94"/>
      <c r="AF953" s="238"/>
      <c r="AG953" s="223"/>
      <c r="AI953" s="223"/>
    </row>
    <row r="954" spans="1:35" s="15" customFormat="1">
      <c r="A954" s="105"/>
      <c r="B954" s="105"/>
      <c r="D954" s="97"/>
      <c r="E954" s="156"/>
      <c r="AD954" s="94"/>
      <c r="AE954" s="94"/>
      <c r="AF954" s="238"/>
      <c r="AG954" s="223"/>
      <c r="AI954" s="223"/>
    </row>
    <row r="955" spans="1:35" s="15" customFormat="1">
      <c r="A955" s="105"/>
      <c r="B955" s="105"/>
      <c r="D955" s="97"/>
      <c r="E955" s="156"/>
      <c r="AD955" s="94"/>
      <c r="AE955" s="94"/>
      <c r="AF955" s="238"/>
      <c r="AG955" s="223"/>
      <c r="AI955" s="223"/>
    </row>
    <row r="956" spans="1:35" s="15" customFormat="1">
      <c r="A956" s="105"/>
      <c r="B956" s="105"/>
      <c r="D956" s="97"/>
      <c r="E956" s="156"/>
      <c r="AD956" s="94"/>
      <c r="AE956" s="94"/>
      <c r="AF956" s="238"/>
      <c r="AG956" s="223"/>
      <c r="AI956" s="223"/>
    </row>
    <row r="957" spans="1:35" s="15" customFormat="1">
      <c r="A957" s="105"/>
      <c r="B957" s="105"/>
      <c r="D957" s="97"/>
      <c r="E957" s="156"/>
      <c r="AD957" s="94"/>
      <c r="AE957" s="94"/>
      <c r="AF957" s="238"/>
      <c r="AG957" s="223"/>
      <c r="AI957" s="223"/>
    </row>
    <row r="958" spans="1:35" s="15" customFormat="1">
      <c r="A958" s="105"/>
      <c r="B958" s="105"/>
      <c r="D958" s="97"/>
      <c r="E958" s="156"/>
      <c r="AD958" s="94"/>
      <c r="AE958" s="94"/>
      <c r="AF958" s="238"/>
      <c r="AG958" s="223"/>
      <c r="AI958" s="223"/>
    </row>
    <row r="959" spans="1:35" s="15" customFormat="1">
      <c r="A959" s="105"/>
      <c r="B959" s="105"/>
      <c r="D959" s="97"/>
      <c r="E959" s="156"/>
      <c r="AD959" s="94"/>
      <c r="AE959" s="94"/>
      <c r="AF959" s="238"/>
      <c r="AG959" s="223"/>
      <c r="AI959" s="223"/>
    </row>
    <row r="960" spans="1:35" s="15" customFormat="1">
      <c r="A960" s="105"/>
      <c r="B960" s="105"/>
      <c r="D960" s="97"/>
      <c r="E960" s="156"/>
      <c r="AD960" s="94"/>
      <c r="AE960" s="94"/>
      <c r="AF960" s="238"/>
      <c r="AG960" s="223"/>
      <c r="AI960" s="223"/>
    </row>
    <row r="961" spans="1:35" s="15" customFormat="1">
      <c r="A961" s="105"/>
      <c r="B961" s="105"/>
      <c r="D961" s="97"/>
      <c r="E961" s="156"/>
      <c r="AD961" s="94"/>
      <c r="AE961" s="94"/>
      <c r="AF961" s="238"/>
      <c r="AG961" s="223"/>
      <c r="AI961" s="223"/>
    </row>
    <row r="962" spans="1:35" s="15" customFormat="1">
      <c r="A962" s="105"/>
      <c r="B962" s="105"/>
      <c r="D962" s="97"/>
      <c r="E962" s="156"/>
      <c r="AD962" s="94"/>
      <c r="AE962" s="94"/>
      <c r="AF962" s="238"/>
      <c r="AG962" s="223"/>
      <c r="AI962" s="223"/>
    </row>
    <row r="963" spans="1:35" s="15" customFormat="1">
      <c r="A963" s="105"/>
      <c r="B963" s="105"/>
      <c r="D963" s="97"/>
      <c r="E963" s="156"/>
      <c r="AD963" s="94"/>
      <c r="AE963" s="94"/>
      <c r="AF963" s="238"/>
      <c r="AG963" s="223"/>
      <c r="AI963" s="223"/>
    </row>
    <row r="964" spans="1:35" s="15" customFormat="1">
      <c r="A964" s="105"/>
      <c r="B964" s="105"/>
      <c r="D964" s="97"/>
      <c r="E964" s="156"/>
      <c r="AD964" s="94"/>
      <c r="AE964" s="94"/>
      <c r="AF964" s="238"/>
      <c r="AG964" s="223"/>
      <c r="AI964" s="223"/>
    </row>
    <row r="965" spans="1:35" s="15" customFormat="1">
      <c r="A965" s="105"/>
      <c r="B965" s="105"/>
      <c r="D965" s="97"/>
      <c r="E965" s="156"/>
      <c r="AD965" s="94"/>
      <c r="AE965" s="94"/>
      <c r="AF965" s="238"/>
      <c r="AG965" s="223"/>
      <c r="AI965" s="223"/>
    </row>
    <row r="966" spans="1:35" s="15" customFormat="1">
      <c r="A966" s="105"/>
      <c r="B966" s="105"/>
      <c r="D966" s="97"/>
      <c r="E966" s="156"/>
      <c r="AD966" s="94"/>
      <c r="AE966" s="94"/>
      <c r="AF966" s="238"/>
      <c r="AG966" s="223"/>
      <c r="AI966" s="223"/>
    </row>
    <row r="967" spans="1:35" s="15" customFormat="1">
      <c r="A967" s="105"/>
      <c r="B967" s="105"/>
      <c r="D967" s="97"/>
      <c r="E967" s="156"/>
      <c r="AD967" s="94"/>
      <c r="AE967" s="94"/>
      <c r="AF967" s="238"/>
      <c r="AG967" s="223"/>
      <c r="AI967" s="223"/>
    </row>
    <row r="968" spans="1:35" s="15" customFormat="1">
      <c r="A968" s="105"/>
      <c r="B968" s="105"/>
      <c r="D968" s="97"/>
      <c r="E968" s="156"/>
      <c r="AD968" s="94"/>
      <c r="AE968" s="94"/>
      <c r="AF968" s="238"/>
      <c r="AG968" s="223"/>
      <c r="AI968" s="223"/>
    </row>
    <row r="969" spans="1:35" s="15" customFormat="1">
      <c r="A969" s="105"/>
      <c r="B969" s="105"/>
      <c r="D969" s="97"/>
      <c r="E969" s="156"/>
      <c r="AD969" s="94"/>
      <c r="AE969" s="94"/>
      <c r="AF969" s="238"/>
      <c r="AG969" s="223"/>
      <c r="AI969" s="223"/>
    </row>
    <row r="970" spans="1:35" s="15" customFormat="1">
      <c r="A970" s="105"/>
      <c r="B970" s="105"/>
      <c r="D970" s="97"/>
      <c r="E970" s="156"/>
      <c r="AD970" s="94"/>
      <c r="AE970" s="94"/>
      <c r="AF970" s="238"/>
      <c r="AG970" s="223"/>
      <c r="AI970" s="223"/>
    </row>
    <row r="971" spans="1:35" s="15" customFormat="1">
      <c r="A971" s="105"/>
      <c r="B971" s="105"/>
      <c r="D971" s="97"/>
      <c r="E971" s="156"/>
      <c r="AD971" s="94"/>
      <c r="AE971" s="94"/>
      <c r="AF971" s="238"/>
      <c r="AG971" s="223"/>
      <c r="AI971" s="223"/>
    </row>
    <row r="972" spans="1:35" s="15" customFormat="1">
      <c r="A972" s="105"/>
      <c r="B972" s="105"/>
      <c r="D972" s="97"/>
      <c r="E972" s="156"/>
      <c r="AD972" s="94"/>
      <c r="AE972" s="94"/>
      <c r="AF972" s="238"/>
      <c r="AG972" s="223"/>
      <c r="AI972" s="223"/>
    </row>
    <row r="973" spans="1:35" s="15" customFormat="1">
      <c r="A973" s="105"/>
      <c r="B973" s="105"/>
      <c r="D973" s="97"/>
      <c r="E973" s="156"/>
      <c r="AD973" s="94"/>
      <c r="AE973" s="94"/>
      <c r="AF973" s="238"/>
      <c r="AG973" s="223"/>
      <c r="AI973" s="223"/>
    </row>
    <row r="974" spans="1:35" s="15" customFormat="1">
      <c r="A974" s="105"/>
      <c r="B974" s="105"/>
      <c r="D974" s="97"/>
      <c r="E974" s="156"/>
      <c r="AD974" s="94"/>
      <c r="AE974" s="94"/>
      <c r="AF974" s="238"/>
      <c r="AG974" s="223"/>
      <c r="AI974" s="223"/>
    </row>
    <row r="975" spans="1:35" s="15" customFormat="1">
      <c r="A975" s="105"/>
      <c r="B975" s="105"/>
      <c r="D975" s="97"/>
      <c r="E975" s="156"/>
      <c r="AD975" s="94"/>
      <c r="AE975" s="94"/>
      <c r="AF975" s="238"/>
      <c r="AG975" s="223"/>
      <c r="AI975" s="223"/>
    </row>
    <row r="976" spans="1:35" s="15" customFormat="1">
      <c r="A976" s="105"/>
      <c r="B976" s="105"/>
      <c r="D976" s="97"/>
      <c r="E976" s="156"/>
      <c r="AD976" s="94"/>
      <c r="AE976" s="94"/>
      <c r="AF976" s="238"/>
      <c r="AG976" s="223"/>
      <c r="AI976" s="223"/>
    </row>
    <row r="977" spans="1:35" s="15" customFormat="1">
      <c r="A977" s="105"/>
      <c r="B977" s="105"/>
      <c r="D977" s="97"/>
      <c r="E977" s="156"/>
      <c r="AD977" s="94"/>
      <c r="AE977" s="94"/>
      <c r="AF977" s="238"/>
      <c r="AG977" s="223"/>
      <c r="AI977" s="223"/>
    </row>
    <row r="978" spans="1:35" s="15" customFormat="1">
      <c r="A978" s="105"/>
      <c r="B978" s="105"/>
      <c r="D978" s="97"/>
      <c r="E978" s="156"/>
      <c r="AD978" s="94"/>
      <c r="AE978" s="94"/>
      <c r="AF978" s="238"/>
      <c r="AG978" s="223"/>
      <c r="AI978" s="223"/>
    </row>
    <row r="979" spans="1:35" s="15" customFormat="1">
      <c r="A979" s="105"/>
      <c r="B979" s="105"/>
      <c r="D979" s="97"/>
      <c r="E979" s="156"/>
      <c r="AD979" s="94"/>
      <c r="AE979" s="94"/>
      <c r="AF979" s="238"/>
      <c r="AG979" s="223"/>
      <c r="AI979" s="223"/>
    </row>
    <row r="980" spans="1:35" s="15" customFormat="1">
      <c r="A980" s="105"/>
      <c r="B980" s="105"/>
      <c r="D980" s="97"/>
      <c r="E980" s="156"/>
      <c r="AD980" s="94"/>
      <c r="AE980" s="94"/>
      <c r="AF980" s="238"/>
      <c r="AG980" s="223"/>
      <c r="AI980" s="223"/>
    </row>
    <row r="981" spans="1:35" s="15" customFormat="1">
      <c r="A981" s="105"/>
      <c r="B981" s="105"/>
      <c r="D981" s="97"/>
      <c r="E981" s="156"/>
      <c r="AD981" s="94"/>
      <c r="AE981" s="94"/>
      <c r="AF981" s="238"/>
      <c r="AG981" s="223"/>
      <c r="AI981" s="223"/>
    </row>
    <row r="982" spans="1:35" s="15" customFormat="1">
      <c r="A982" s="105"/>
      <c r="B982" s="105"/>
      <c r="D982" s="97"/>
      <c r="E982" s="156"/>
      <c r="AD982" s="94"/>
      <c r="AE982" s="94"/>
      <c r="AF982" s="238"/>
      <c r="AG982" s="223"/>
      <c r="AI982" s="223"/>
    </row>
    <row r="983" spans="1:35" s="15" customFormat="1">
      <c r="A983" s="105"/>
      <c r="B983" s="105"/>
      <c r="D983" s="97"/>
      <c r="E983" s="156"/>
      <c r="AD983" s="94"/>
      <c r="AE983" s="94"/>
      <c r="AF983" s="238"/>
      <c r="AG983" s="223"/>
      <c r="AI983" s="223"/>
    </row>
    <row r="984" spans="1:35" s="15" customFormat="1">
      <c r="A984" s="105"/>
      <c r="B984" s="105"/>
      <c r="D984" s="97"/>
      <c r="E984" s="156"/>
      <c r="AD984" s="94"/>
      <c r="AE984" s="94"/>
      <c r="AF984" s="238"/>
      <c r="AG984" s="223"/>
      <c r="AI984" s="223"/>
    </row>
    <row r="985" spans="1:35" s="15" customFormat="1">
      <c r="A985" s="105"/>
      <c r="B985" s="105"/>
      <c r="D985" s="97"/>
      <c r="E985" s="156"/>
      <c r="AD985" s="94"/>
      <c r="AE985" s="94"/>
      <c r="AF985" s="238"/>
      <c r="AG985" s="223"/>
      <c r="AI985" s="223"/>
    </row>
    <row r="986" spans="1:35" s="15" customFormat="1">
      <c r="A986" s="105"/>
      <c r="B986" s="105"/>
      <c r="D986" s="97"/>
      <c r="E986" s="156"/>
      <c r="AD986" s="94"/>
      <c r="AE986" s="94"/>
      <c r="AF986" s="238"/>
      <c r="AG986" s="223"/>
      <c r="AI986" s="223"/>
    </row>
    <row r="987" spans="1:35" s="15" customFormat="1">
      <c r="A987" s="105"/>
      <c r="B987" s="105"/>
      <c r="D987" s="97"/>
      <c r="E987" s="156"/>
      <c r="AD987" s="94"/>
      <c r="AE987" s="94"/>
      <c r="AF987" s="238"/>
      <c r="AG987" s="223"/>
      <c r="AI987" s="223"/>
    </row>
    <row r="988" spans="1:35" s="15" customFormat="1">
      <c r="A988" s="105"/>
      <c r="B988" s="105"/>
      <c r="D988" s="97"/>
      <c r="E988" s="156"/>
      <c r="AD988" s="94"/>
      <c r="AE988" s="94"/>
      <c r="AF988" s="238"/>
      <c r="AG988" s="223"/>
      <c r="AI988" s="223"/>
    </row>
    <row r="989" spans="1:35" s="15" customFormat="1">
      <c r="A989" s="105"/>
      <c r="B989" s="105"/>
      <c r="D989" s="97"/>
      <c r="E989" s="156"/>
      <c r="AD989" s="94"/>
      <c r="AE989" s="94"/>
      <c r="AF989" s="238"/>
      <c r="AG989" s="223"/>
      <c r="AI989" s="223"/>
    </row>
    <row r="990" spans="1:35" s="15" customFormat="1">
      <c r="A990" s="105"/>
      <c r="B990" s="105"/>
      <c r="D990" s="97"/>
      <c r="E990" s="156"/>
      <c r="AD990" s="94"/>
      <c r="AE990" s="94"/>
      <c r="AF990" s="238"/>
      <c r="AG990" s="223"/>
      <c r="AI990" s="223"/>
    </row>
    <row r="991" spans="1:35" s="15" customFormat="1">
      <c r="A991" s="105"/>
      <c r="B991" s="105"/>
      <c r="D991" s="97"/>
      <c r="E991" s="156"/>
      <c r="AD991" s="94"/>
      <c r="AE991" s="94"/>
      <c r="AF991" s="238"/>
      <c r="AG991" s="223"/>
      <c r="AI991" s="223"/>
    </row>
    <row r="992" spans="1:35" s="15" customFormat="1">
      <c r="A992" s="105"/>
      <c r="B992" s="105"/>
      <c r="D992" s="97"/>
      <c r="E992" s="156"/>
      <c r="AD992" s="94"/>
      <c r="AE992" s="94"/>
      <c r="AF992" s="238"/>
      <c r="AG992" s="223"/>
      <c r="AI992" s="223"/>
    </row>
    <row r="993" spans="1:35" s="15" customFormat="1">
      <c r="A993" s="105"/>
      <c r="B993" s="105"/>
      <c r="D993" s="97"/>
      <c r="E993" s="156"/>
      <c r="AD993" s="94"/>
      <c r="AE993" s="94"/>
      <c r="AF993" s="238"/>
      <c r="AG993" s="223"/>
      <c r="AI993" s="223"/>
    </row>
    <row r="994" spans="1:35" s="15" customFormat="1">
      <c r="A994" s="105"/>
      <c r="B994" s="105"/>
      <c r="D994" s="97"/>
      <c r="E994" s="156"/>
      <c r="AD994" s="94"/>
      <c r="AE994" s="94"/>
      <c r="AF994" s="238"/>
      <c r="AG994" s="223"/>
      <c r="AI994" s="223"/>
    </row>
    <row r="995" spans="1:35" s="15" customFormat="1">
      <c r="A995" s="105"/>
      <c r="B995" s="105"/>
      <c r="D995" s="97"/>
      <c r="E995" s="156"/>
      <c r="AD995" s="94"/>
      <c r="AE995" s="94"/>
      <c r="AF995" s="238"/>
      <c r="AG995" s="223"/>
      <c r="AI995" s="223"/>
    </row>
    <row r="996" spans="1:35" s="15" customFormat="1">
      <c r="A996" s="105"/>
      <c r="B996" s="105"/>
      <c r="D996" s="97"/>
      <c r="E996" s="156"/>
      <c r="AD996" s="94"/>
      <c r="AE996" s="94"/>
      <c r="AF996" s="238"/>
      <c r="AG996" s="223"/>
      <c r="AI996" s="223"/>
    </row>
    <row r="997" spans="1:35" s="15" customFormat="1">
      <c r="A997" s="105"/>
      <c r="B997" s="105"/>
      <c r="D997" s="97"/>
      <c r="E997" s="156"/>
      <c r="AD997" s="94"/>
      <c r="AE997" s="94"/>
      <c r="AF997" s="238"/>
      <c r="AG997" s="223"/>
      <c r="AI997" s="223"/>
    </row>
    <row r="998" spans="1:35" s="15" customFormat="1">
      <c r="A998" s="105"/>
      <c r="B998" s="105"/>
      <c r="D998" s="97"/>
      <c r="E998" s="156"/>
      <c r="AD998" s="94"/>
      <c r="AE998" s="94"/>
      <c r="AF998" s="238"/>
      <c r="AG998" s="223"/>
      <c r="AI998" s="223"/>
    </row>
    <row r="999" spans="1:35" s="15" customFormat="1">
      <c r="A999" s="105"/>
      <c r="B999" s="105"/>
      <c r="D999" s="97"/>
      <c r="E999" s="156"/>
      <c r="AD999" s="94"/>
      <c r="AE999" s="94"/>
      <c r="AF999" s="238"/>
      <c r="AG999" s="223"/>
      <c r="AI999" s="223"/>
    </row>
    <row r="1000" spans="1:35" s="15" customFormat="1">
      <c r="A1000" s="105"/>
      <c r="B1000" s="105"/>
      <c r="D1000" s="97"/>
      <c r="E1000" s="156"/>
      <c r="AD1000" s="94"/>
      <c r="AE1000" s="94"/>
      <c r="AF1000" s="238"/>
      <c r="AG1000" s="223"/>
      <c r="AI1000" s="223"/>
    </row>
    <row r="1001" spans="1:35" s="15" customFormat="1">
      <c r="A1001" s="105"/>
      <c r="B1001" s="105"/>
      <c r="D1001" s="97"/>
      <c r="E1001" s="156"/>
      <c r="AD1001" s="94"/>
      <c r="AE1001" s="94"/>
      <c r="AF1001" s="238"/>
      <c r="AG1001" s="223"/>
      <c r="AI1001" s="223"/>
    </row>
    <row r="1002" spans="1:35" s="15" customFormat="1">
      <c r="A1002" s="105"/>
      <c r="B1002" s="105"/>
      <c r="D1002" s="97"/>
      <c r="E1002" s="156"/>
      <c r="AD1002" s="94"/>
      <c r="AE1002" s="94"/>
      <c r="AF1002" s="238"/>
      <c r="AG1002" s="223"/>
      <c r="AI1002" s="223"/>
    </row>
    <row r="1003" spans="1:35" s="15" customFormat="1">
      <c r="A1003" s="105"/>
      <c r="B1003" s="105"/>
      <c r="D1003" s="97"/>
      <c r="E1003" s="156"/>
      <c r="AD1003" s="94"/>
      <c r="AE1003" s="94"/>
      <c r="AF1003" s="238"/>
      <c r="AG1003" s="223"/>
      <c r="AI1003" s="223"/>
    </row>
    <row r="1004" spans="1:35" s="15" customFormat="1">
      <c r="A1004" s="105"/>
      <c r="B1004" s="105"/>
      <c r="D1004" s="97"/>
      <c r="E1004" s="156"/>
      <c r="AD1004" s="94"/>
      <c r="AE1004" s="94"/>
      <c r="AF1004" s="238"/>
      <c r="AG1004" s="223"/>
      <c r="AI1004" s="223"/>
    </row>
    <row r="1005" spans="1:35" s="15" customFormat="1">
      <c r="A1005" s="105"/>
      <c r="B1005" s="105"/>
      <c r="D1005" s="97"/>
      <c r="E1005" s="156"/>
      <c r="AD1005" s="94"/>
      <c r="AE1005" s="94"/>
      <c r="AF1005" s="238"/>
      <c r="AG1005" s="223"/>
      <c r="AI1005" s="223"/>
    </row>
    <row r="1006" spans="1:35" s="15" customFormat="1">
      <c r="A1006" s="105"/>
      <c r="B1006" s="105"/>
      <c r="D1006" s="97"/>
      <c r="E1006" s="156"/>
      <c r="AD1006" s="94"/>
      <c r="AE1006" s="94"/>
      <c r="AF1006" s="238"/>
      <c r="AG1006" s="223"/>
      <c r="AI1006" s="223"/>
    </row>
    <row r="1007" spans="1:35" s="15" customFormat="1">
      <c r="A1007" s="105"/>
      <c r="B1007" s="105"/>
      <c r="D1007" s="97"/>
      <c r="E1007" s="156"/>
      <c r="AD1007" s="94"/>
      <c r="AE1007" s="94"/>
      <c r="AF1007" s="238"/>
      <c r="AG1007" s="223"/>
      <c r="AI1007" s="223"/>
    </row>
    <row r="1008" spans="1:35" s="15" customFormat="1">
      <c r="A1008" s="105"/>
      <c r="B1008" s="105"/>
      <c r="D1008" s="97"/>
      <c r="E1008" s="156"/>
      <c r="AD1008" s="94"/>
      <c r="AE1008" s="94"/>
      <c r="AF1008" s="238"/>
      <c r="AG1008" s="223"/>
      <c r="AI1008" s="223"/>
    </row>
    <row r="1009" spans="1:35" s="15" customFormat="1">
      <c r="A1009" s="105"/>
      <c r="B1009" s="105"/>
      <c r="D1009" s="97"/>
      <c r="E1009" s="156"/>
      <c r="AD1009" s="94"/>
      <c r="AE1009" s="94"/>
      <c r="AF1009" s="238"/>
      <c r="AG1009" s="223"/>
      <c r="AI1009" s="223"/>
    </row>
    <row r="1010" spans="1:35" s="15" customFormat="1">
      <c r="A1010" s="105"/>
      <c r="B1010" s="105"/>
      <c r="D1010" s="97"/>
      <c r="E1010" s="156"/>
      <c r="AD1010" s="94"/>
      <c r="AE1010" s="94"/>
      <c r="AF1010" s="238"/>
      <c r="AG1010" s="223"/>
      <c r="AI1010" s="223"/>
    </row>
    <row r="1011" spans="1:35" s="15" customFormat="1">
      <c r="A1011" s="105"/>
      <c r="B1011" s="105"/>
      <c r="D1011" s="97"/>
      <c r="E1011" s="156"/>
      <c r="AD1011" s="94"/>
      <c r="AE1011" s="94"/>
      <c r="AF1011" s="238"/>
      <c r="AG1011" s="223"/>
      <c r="AI1011" s="223"/>
    </row>
    <row r="1012" spans="1:35" s="15" customFormat="1">
      <c r="A1012" s="105"/>
      <c r="B1012" s="105"/>
      <c r="D1012" s="97"/>
      <c r="E1012" s="156"/>
      <c r="AD1012" s="94"/>
      <c r="AE1012" s="94"/>
      <c r="AF1012" s="238"/>
      <c r="AG1012" s="223"/>
      <c r="AI1012" s="223"/>
    </row>
    <row r="1013" spans="1:35" s="15" customFormat="1">
      <c r="A1013" s="105"/>
      <c r="B1013" s="105"/>
      <c r="D1013" s="97"/>
      <c r="E1013" s="156"/>
      <c r="AD1013" s="94"/>
      <c r="AE1013" s="94"/>
      <c r="AF1013" s="238"/>
      <c r="AG1013" s="223"/>
      <c r="AI1013" s="223"/>
    </row>
    <row r="1014" spans="1:35" s="15" customFormat="1">
      <c r="A1014" s="105"/>
      <c r="B1014" s="105"/>
      <c r="D1014" s="97"/>
      <c r="E1014" s="156"/>
      <c r="AD1014" s="94"/>
      <c r="AE1014" s="94"/>
      <c r="AF1014" s="238"/>
      <c r="AG1014" s="223"/>
      <c r="AI1014" s="223"/>
    </row>
    <row r="1015" spans="1:35" s="15" customFormat="1">
      <c r="A1015" s="105"/>
      <c r="B1015" s="105"/>
      <c r="D1015" s="97"/>
      <c r="E1015" s="156"/>
      <c r="AD1015" s="94"/>
      <c r="AE1015" s="94"/>
      <c r="AF1015" s="238"/>
      <c r="AG1015" s="223"/>
      <c r="AI1015" s="223"/>
    </row>
    <row r="1016" spans="1:35" s="15" customFormat="1">
      <c r="A1016" s="105"/>
      <c r="B1016" s="105"/>
      <c r="D1016" s="97"/>
      <c r="E1016" s="156"/>
      <c r="AD1016" s="94"/>
      <c r="AE1016" s="94"/>
      <c r="AF1016" s="238"/>
      <c r="AG1016" s="223"/>
      <c r="AI1016" s="223"/>
    </row>
    <row r="1017" spans="1:35" s="15" customFormat="1">
      <c r="A1017" s="105"/>
      <c r="B1017" s="105"/>
      <c r="D1017" s="97"/>
      <c r="E1017" s="156"/>
      <c r="AD1017" s="94"/>
      <c r="AE1017" s="94"/>
      <c r="AF1017" s="238"/>
      <c r="AG1017" s="223"/>
      <c r="AI1017" s="223"/>
    </row>
    <row r="1018" spans="1:35" s="15" customFormat="1">
      <c r="A1018" s="105"/>
      <c r="B1018" s="105"/>
      <c r="D1018" s="97"/>
      <c r="E1018" s="156"/>
      <c r="AD1018" s="94"/>
      <c r="AE1018" s="94"/>
      <c r="AF1018" s="238"/>
      <c r="AG1018" s="223"/>
      <c r="AI1018" s="223"/>
    </row>
    <row r="1019" spans="1:35" s="15" customFormat="1">
      <c r="A1019" s="105"/>
      <c r="B1019" s="105"/>
      <c r="D1019" s="97"/>
      <c r="E1019" s="156"/>
      <c r="AD1019" s="94"/>
      <c r="AE1019" s="94"/>
      <c r="AF1019" s="238"/>
      <c r="AG1019" s="223"/>
      <c r="AI1019" s="223"/>
    </row>
    <row r="1020" spans="1:35" s="15" customFormat="1">
      <c r="A1020" s="105"/>
      <c r="B1020" s="105"/>
      <c r="D1020" s="97"/>
      <c r="E1020" s="156"/>
      <c r="AD1020" s="94"/>
      <c r="AE1020" s="94"/>
      <c r="AF1020" s="238"/>
      <c r="AG1020" s="223"/>
      <c r="AI1020" s="223"/>
    </row>
    <row r="1021" spans="1:35" s="15" customFormat="1">
      <c r="A1021" s="105"/>
      <c r="B1021" s="105"/>
      <c r="D1021" s="97"/>
      <c r="E1021" s="156"/>
      <c r="AD1021" s="94"/>
      <c r="AE1021" s="94"/>
      <c r="AF1021" s="238"/>
      <c r="AG1021" s="223"/>
      <c r="AI1021" s="223"/>
    </row>
    <row r="1022" spans="1:35" s="15" customFormat="1">
      <c r="A1022" s="105"/>
      <c r="B1022" s="105"/>
      <c r="D1022" s="97"/>
      <c r="E1022" s="156"/>
      <c r="AD1022" s="94"/>
      <c r="AE1022" s="94"/>
      <c r="AF1022" s="238"/>
      <c r="AG1022" s="223"/>
      <c r="AI1022" s="223"/>
    </row>
    <row r="1023" spans="1:35" s="15" customFormat="1">
      <c r="A1023" s="105"/>
      <c r="B1023" s="105"/>
      <c r="D1023" s="97"/>
      <c r="E1023" s="156"/>
      <c r="AD1023" s="94"/>
      <c r="AE1023" s="94"/>
      <c r="AF1023" s="238"/>
      <c r="AG1023" s="223"/>
      <c r="AI1023" s="223"/>
    </row>
    <row r="1024" spans="1:35" s="15" customFormat="1">
      <c r="A1024" s="105"/>
      <c r="B1024" s="105"/>
      <c r="D1024" s="97"/>
      <c r="E1024" s="156"/>
      <c r="AD1024" s="94"/>
      <c r="AE1024" s="94"/>
      <c r="AF1024" s="238"/>
      <c r="AG1024" s="223"/>
      <c r="AI1024" s="223"/>
    </row>
    <row r="1025" spans="1:35" s="15" customFormat="1">
      <c r="A1025" s="105"/>
      <c r="B1025" s="105"/>
      <c r="D1025" s="97"/>
      <c r="E1025" s="156"/>
      <c r="AD1025" s="94"/>
      <c r="AE1025" s="94"/>
      <c r="AF1025" s="238"/>
      <c r="AG1025" s="223"/>
      <c r="AI1025" s="223"/>
    </row>
    <row r="1026" spans="1:35" s="15" customFormat="1">
      <c r="A1026" s="105"/>
      <c r="B1026" s="105"/>
      <c r="D1026" s="97"/>
      <c r="E1026" s="156"/>
      <c r="AD1026" s="94"/>
      <c r="AE1026" s="94"/>
      <c r="AF1026" s="238"/>
      <c r="AG1026" s="223"/>
      <c r="AI1026" s="223"/>
    </row>
    <row r="1027" spans="1:35" s="15" customFormat="1">
      <c r="A1027" s="105"/>
      <c r="B1027" s="105"/>
      <c r="D1027" s="97"/>
      <c r="E1027" s="156"/>
      <c r="AD1027" s="94"/>
      <c r="AE1027" s="94"/>
      <c r="AF1027" s="238"/>
      <c r="AG1027" s="223"/>
      <c r="AI1027" s="223"/>
    </row>
    <row r="1028" spans="1:35" s="15" customFormat="1">
      <c r="A1028" s="105"/>
      <c r="B1028" s="105"/>
      <c r="D1028" s="97"/>
      <c r="E1028" s="156"/>
      <c r="AD1028" s="94"/>
      <c r="AE1028" s="94"/>
      <c r="AF1028" s="238"/>
      <c r="AG1028" s="223"/>
      <c r="AI1028" s="223"/>
    </row>
    <row r="1029" spans="1:35" s="15" customFormat="1">
      <c r="A1029" s="105"/>
      <c r="B1029" s="105"/>
      <c r="D1029" s="97"/>
      <c r="E1029" s="156"/>
      <c r="AD1029" s="94"/>
      <c r="AE1029" s="94"/>
      <c r="AF1029" s="238"/>
      <c r="AG1029" s="223"/>
      <c r="AI1029" s="223"/>
    </row>
    <row r="1030" spans="1:35" s="15" customFormat="1">
      <c r="A1030" s="105"/>
      <c r="B1030" s="105"/>
      <c r="D1030" s="97"/>
      <c r="E1030" s="156"/>
      <c r="AD1030" s="94"/>
      <c r="AE1030" s="94"/>
      <c r="AF1030" s="238"/>
      <c r="AG1030" s="223"/>
      <c r="AI1030" s="223"/>
    </row>
    <row r="1031" spans="1:35" s="15" customFormat="1">
      <c r="A1031" s="105"/>
      <c r="B1031" s="105"/>
      <c r="D1031" s="97"/>
      <c r="E1031" s="156"/>
      <c r="AD1031" s="94"/>
      <c r="AE1031" s="94"/>
      <c r="AF1031" s="238"/>
      <c r="AG1031" s="223"/>
      <c r="AI1031" s="223"/>
    </row>
    <row r="1032" spans="1:35" s="15" customFormat="1">
      <c r="A1032" s="105"/>
      <c r="B1032" s="105"/>
      <c r="D1032" s="97"/>
      <c r="E1032" s="156"/>
      <c r="AD1032" s="94"/>
      <c r="AE1032" s="94"/>
      <c r="AF1032" s="238"/>
      <c r="AG1032" s="223"/>
      <c r="AI1032" s="223"/>
    </row>
    <row r="1033" spans="1:35" s="15" customFormat="1">
      <c r="A1033" s="105"/>
      <c r="B1033" s="105"/>
      <c r="D1033" s="97"/>
      <c r="E1033" s="156"/>
      <c r="AD1033" s="94"/>
      <c r="AE1033" s="94"/>
      <c r="AF1033" s="238"/>
      <c r="AG1033" s="223"/>
      <c r="AI1033" s="223"/>
    </row>
    <row r="1034" spans="1:35" s="15" customFormat="1">
      <c r="A1034" s="105"/>
      <c r="B1034" s="105"/>
      <c r="D1034" s="97"/>
      <c r="E1034" s="156"/>
      <c r="AD1034" s="94"/>
      <c r="AE1034" s="94"/>
      <c r="AF1034" s="238"/>
      <c r="AG1034" s="223"/>
      <c r="AI1034" s="223"/>
    </row>
    <row r="1035" spans="1:35" s="15" customFormat="1">
      <c r="A1035" s="105"/>
      <c r="B1035" s="105"/>
      <c r="D1035" s="97"/>
      <c r="E1035" s="156"/>
      <c r="AD1035" s="94"/>
      <c r="AE1035" s="94"/>
      <c r="AF1035" s="238"/>
      <c r="AG1035" s="223"/>
      <c r="AI1035" s="223"/>
    </row>
    <row r="1036" spans="1:35" s="15" customFormat="1">
      <c r="A1036" s="105"/>
      <c r="B1036" s="105"/>
      <c r="D1036" s="97"/>
      <c r="E1036" s="156"/>
      <c r="AD1036" s="94"/>
      <c r="AE1036" s="94"/>
      <c r="AF1036" s="238"/>
      <c r="AG1036" s="223"/>
      <c r="AI1036" s="223"/>
    </row>
    <row r="1037" spans="1:35" s="15" customFormat="1">
      <c r="A1037" s="105"/>
      <c r="B1037" s="105"/>
      <c r="D1037" s="97"/>
      <c r="E1037" s="156"/>
      <c r="AD1037" s="94"/>
      <c r="AE1037" s="94"/>
      <c r="AF1037" s="238"/>
      <c r="AG1037" s="223"/>
      <c r="AI1037" s="223"/>
    </row>
    <row r="1038" spans="1:35" s="15" customFormat="1">
      <c r="A1038" s="105"/>
      <c r="B1038" s="105"/>
      <c r="D1038" s="97"/>
      <c r="E1038" s="156"/>
      <c r="AD1038" s="94"/>
      <c r="AE1038" s="94"/>
      <c r="AF1038" s="238"/>
      <c r="AG1038" s="223"/>
      <c r="AI1038" s="223"/>
    </row>
    <row r="1039" spans="1:35" s="15" customFormat="1">
      <c r="A1039" s="105"/>
      <c r="B1039" s="105"/>
      <c r="D1039" s="97"/>
      <c r="E1039" s="156"/>
      <c r="AD1039" s="94"/>
      <c r="AE1039" s="94"/>
      <c r="AF1039" s="238"/>
      <c r="AG1039" s="223"/>
      <c r="AI1039" s="223"/>
    </row>
    <row r="1040" spans="1:35" s="15" customFormat="1">
      <c r="A1040" s="105"/>
      <c r="B1040" s="105"/>
      <c r="D1040" s="97"/>
      <c r="E1040" s="156"/>
      <c r="AD1040" s="94"/>
      <c r="AE1040" s="94"/>
      <c r="AF1040" s="238"/>
      <c r="AG1040" s="223"/>
      <c r="AI1040" s="223"/>
    </row>
    <row r="1041" spans="1:35" s="15" customFormat="1">
      <c r="A1041" s="105"/>
      <c r="B1041" s="105"/>
      <c r="D1041" s="97"/>
      <c r="E1041" s="156"/>
      <c r="AD1041" s="94"/>
      <c r="AE1041" s="94"/>
      <c r="AF1041" s="238"/>
      <c r="AG1041" s="223"/>
      <c r="AI1041" s="223"/>
    </row>
    <row r="1042" spans="1:35" s="15" customFormat="1">
      <c r="A1042" s="105"/>
      <c r="B1042" s="105"/>
      <c r="D1042" s="97"/>
      <c r="E1042" s="156"/>
      <c r="AD1042" s="94"/>
      <c r="AE1042" s="94"/>
      <c r="AF1042" s="238"/>
      <c r="AG1042" s="223"/>
      <c r="AI1042" s="223"/>
    </row>
    <row r="1043" spans="1:35" s="15" customFormat="1">
      <c r="A1043" s="105"/>
      <c r="B1043" s="105"/>
      <c r="D1043" s="97"/>
      <c r="E1043" s="156"/>
      <c r="AD1043" s="94"/>
      <c r="AE1043" s="94"/>
      <c r="AF1043" s="238"/>
      <c r="AG1043" s="223"/>
      <c r="AI1043" s="223"/>
    </row>
    <row r="1044" spans="1:35" s="15" customFormat="1">
      <c r="A1044" s="105"/>
      <c r="B1044" s="105"/>
      <c r="D1044" s="97"/>
      <c r="E1044" s="156"/>
      <c r="AD1044" s="94"/>
      <c r="AE1044" s="94"/>
      <c r="AF1044" s="238"/>
      <c r="AG1044" s="223"/>
      <c r="AI1044" s="223"/>
    </row>
    <row r="1045" spans="1:35" s="15" customFormat="1">
      <c r="A1045" s="105"/>
      <c r="B1045" s="105"/>
      <c r="D1045" s="97"/>
      <c r="E1045" s="156"/>
      <c r="AD1045" s="94"/>
      <c r="AE1045" s="94"/>
      <c r="AF1045" s="238"/>
      <c r="AG1045" s="223"/>
      <c r="AI1045" s="223"/>
    </row>
    <row r="1046" spans="1:35" s="15" customFormat="1">
      <c r="A1046" s="105"/>
      <c r="B1046" s="105"/>
      <c r="D1046" s="97"/>
      <c r="E1046" s="156"/>
      <c r="AD1046" s="94"/>
      <c r="AE1046" s="94"/>
      <c r="AF1046" s="238"/>
      <c r="AG1046" s="223"/>
      <c r="AI1046" s="223"/>
    </row>
    <row r="1047" spans="1:35" s="15" customFormat="1">
      <c r="A1047" s="105"/>
      <c r="B1047" s="105"/>
      <c r="D1047" s="97"/>
      <c r="E1047" s="156"/>
      <c r="AD1047" s="94"/>
      <c r="AE1047" s="94"/>
      <c r="AF1047" s="238"/>
      <c r="AG1047" s="223"/>
      <c r="AI1047" s="223"/>
    </row>
    <row r="1048" spans="1:35" s="15" customFormat="1">
      <c r="A1048" s="105"/>
      <c r="B1048" s="105"/>
      <c r="D1048" s="97"/>
      <c r="E1048" s="156"/>
      <c r="AD1048" s="94"/>
      <c r="AE1048" s="94"/>
      <c r="AF1048" s="238"/>
      <c r="AG1048" s="223"/>
      <c r="AI1048" s="223"/>
    </row>
    <row r="1049" spans="1:35" s="15" customFormat="1">
      <c r="A1049" s="105"/>
      <c r="B1049" s="105"/>
      <c r="D1049" s="97"/>
      <c r="E1049" s="156"/>
      <c r="AD1049" s="94"/>
      <c r="AE1049" s="94"/>
      <c r="AF1049" s="238"/>
      <c r="AG1049" s="223"/>
      <c r="AI1049" s="223"/>
    </row>
    <row r="1050" spans="1:35" s="15" customFormat="1">
      <c r="A1050" s="105"/>
      <c r="B1050" s="105"/>
      <c r="D1050" s="97"/>
      <c r="E1050" s="156"/>
      <c r="AD1050" s="94"/>
      <c r="AE1050" s="94"/>
      <c r="AF1050" s="238"/>
      <c r="AG1050" s="223"/>
      <c r="AI1050" s="223"/>
    </row>
    <row r="1051" spans="1:35" s="15" customFormat="1">
      <c r="A1051" s="105"/>
      <c r="B1051" s="105"/>
      <c r="D1051" s="97"/>
      <c r="E1051" s="156"/>
      <c r="AD1051" s="94"/>
      <c r="AE1051" s="94"/>
      <c r="AF1051" s="238"/>
      <c r="AG1051" s="223"/>
      <c r="AI1051" s="223"/>
    </row>
    <row r="1052" spans="1:35" s="15" customFormat="1">
      <c r="A1052" s="105"/>
      <c r="B1052" s="105"/>
      <c r="D1052" s="97"/>
      <c r="E1052" s="156"/>
      <c r="AD1052" s="94"/>
      <c r="AE1052" s="94"/>
      <c r="AF1052" s="238"/>
      <c r="AG1052" s="223"/>
      <c r="AI1052" s="223"/>
    </row>
    <row r="1053" spans="1:35" s="15" customFormat="1">
      <c r="A1053" s="105"/>
      <c r="B1053" s="105"/>
      <c r="D1053" s="97"/>
      <c r="E1053" s="156"/>
      <c r="AD1053" s="94"/>
      <c r="AE1053" s="94"/>
      <c r="AF1053" s="238"/>
      <c r="AG1053" s="223"/>
      <c r="AI1053" s="223"/>
    </row>
    <row r="1054" spans="1:35" s="15" customFormat="1">
      <c r="A1054" s="105"/>
      <c r="B1054" s="105"/>
      <c r="D1054" s="97"/>
      <c r="E1054" s="156"/>
      <c r="AD1054" s="94"/>
      <c r="AE1054" s="94"/>
      <c r="AF1054" s="238"/>
      <c r="AG1054" s="223"/>
      <c r="AI1054" s="223"/>
    </row>
    <row r="1055" spans="1:35" s="15" customFormat="1">
      <c r="A1055" s="105"/>
      <c r="B1055" s="105"/>
      <c r="D1055" s="97"/>
      <c r="E1055" s="156"/>
      <c r="AD1055" s="94"/>
      <c r="AE1055" s="94"/>
      <c r="AF1055" s="238"/>
      <c r="AG1055" s="223"/>
      <c r="AI1055" s="223"/>
    </row>
    <row r="1056" spans="1:35" s="15" customFormat="1">
      <c r="A1056" s="105"/>
      <c r="B1056" s="105"/>
      <c r="D1056" s="97"/>
      <c r="E1056" s="156"/>
      <c r="AD1056" s="94"/>
      <c r="AE1056" s="94"/>
      <c r="AF1056" s="238"/>
      <c r="AG1056" s="223"/>
      <c r="AI1056" s="223"/>
    </row>
    <row r="1057" spans="1:35" s="15" customFormat="1">
      <c r="A1057" s="105"/>
      <c r="B1057" s="105"/>
      <c r="D1057" s="97"/>
      <c r="E1057" s="156"/>
      <c r="AD1057" s="94"/>
      <c r="AE1057" s="94"/>
      <c r="AF1057" s="238"/>
      <c r="AG1057" s="223"/>
      <c r="AI1057" s="223"/>
    </row>
    <row r="1058" spans="1:35" s="15" customFormat="1">
      <c r="A1058" s="105"/>
      <c r="B1058" s="105"/>
      <c r="D1058" s="97"/>
      <c r="E1058" s="156"/>
      <c r="AD1058" s="94"/>
      <c r="AE1058" s="94"/>
      <c r="AF1058" s="238"/>
      <c r="AG1058" s="223"/>
      <c r="AI1058" s="223"/>
    </row>
    <row r="1059" spans="1:35" s="15" customFormat="1">
      <c r="A1059" s="105"/>
      <c r="B1059" s="105"/>
      <c r="D1059" s="97"/>
      <c r="E1059" s="156"/>
      <c r="AD1059" s="94"/>
      <c r="AE1059" s="94"/>
      <c r="AF1059" s="238"/>
      <c r="AG1059" s="223"/>
      <c r="AI1059" s="223"/>
    </row>
    <row r="1060" spans="1:35" s="15" customFormat="1">
      <c r="A1060" s="105"/>
      <c r="B1060" s="105"/>
      <c r="D1060" s="97"/>
      <c r="E1060" s="156"/>
      <c r="AD1060" s="94"/>
      <c r="AE1060" s="94"/>
      <c r="AF1060" s="238"/>
      <c r="AG1060" s="223"/>
      <c r="AI1060" s="223"/>
    </row>
    <row r="1061" spans="1:35" s="15" customFormat="1">
      <c r="A1061" s="105"/>
      <c r="B1061" s="105"/>
      <c r="D1061" s="97"/>
      <c r="E1061" s="156"/>
      <c r="AD1061" s="94"/>
      <c r="AE1061" s="94"/>
      <c r="AF1061" s="238"/>
      <c r="AG1061" s="223"/>
      <c r="AI1061" s="223"/>
    </row>
    <row r="1062" spans="1:35" s="15" customFormat="1">
      <c r="A1062" s="105"/>
      <c r="B1062" s="105"/>
      <c r="D1062" s="97"/>
      <c r="E1062" s="156"/>
      <c r="AD1062" s="94"/>
      <c r="AE1062" s="94"/>
      <c r="AF1062" s="238"/>
      <c r="AG1062" s="223"/>
      <c r="AI1062" s="223"/>
    </row>
    <row r="1063" spans="1:35" s="15" customFormat="1">
      <c r="A1063" s="105"/>
      <c r="B1063" s="105"/>
      <c r="D1063" s="97"/>
      <c r="E1063" s="156"/>
      <c r="AD1063" s="94"/>
      <c r="AE1063" s="94"/>
      <c r="AF1063" s="238"/>
      <c r="AG1063" s="223"/>
      <c r="AI1063" s="223"/>
    </row>
    <row r="1064" spans="1:35" s="15" customFormat="1">
      <c r="A1064" s="105"/>
      <c r="B1064" s="105"/>
      <c r="D1064" s="97"/>
      <c r="E1064" s="156"/>
      <c r="AD1064" s="94"/>
      <c r="AE1064" s="94"/>
      <c r="AF1064" s="238"/>
      <c r="AG1064" s="223"/>
      <c r="AI1064" s="223"/>
    </row>
    <row r="1065" spans="1:35" s="15" customFormat="1">
      <c r="A1065" s="105"/>
      <c r="B1065" s="105"/>
      <c r="D1065" s="97"/>
      <c r="E1065" s="156"/>
      <c r="AD1065" s="94"/>
      <c r="AE1065" s="94"/>
      <c r="AF1065" s="238"/>
      <c r="AG1065" s="223"/>
      <c r="AI1065" s="223"/>
    </row>
    <row r="1066" spans="1:35" s="15" customFormat="1">
      <c r="A1066" s="105"/>
      <c r="B1066" s="105"/>
      <c r="D1066" s="97"/>
      <c r="E1066" s="156"/>
      <c r="AD1066" s="94"/>
      <c r="AE1066" s="94"/>
      <c r="AF1066" s="238"/>
      <c r="AG1066" s="223"/>
      <c r="AI1066" s="223"/>
    </row>
    <row r="1067" spans="1:35" s="15" customFormat="1">
      <c r="A1067" s="105"/>
      <c r="B1067" s="105"/>
      <c r="D1067" s="97"/>
      <c r="E1067" s="156"/>
      <c r="AD1067" s="94"/>
      <c r="AE1067" s="94"/>
      <c r="AF1067" s="238"/>
      <c r="AG1067" s="223"/>
      <c r="AI1067" s="223"/>
    </row>
    <row r="1068" spans="1:35" s="15" customFormat="1">
      <c r="A1068" s="105"/>
      <c r="B1068" s="105"/>
      <c r="D1068" s="97"/>
      <c r="E1068" s="156"/>
      <c r="AD1068" s="94"/>
      <c r="AE1068" s="94"/>
      <c r="AF1068" s="238"/>
      <c r="AG1068" s="223"/>
      <c r="AI1068" s="223"/>
    </row>
    <row r="1069" spans="1:35" s="15" customFormat="1">
      <c r="A1069" s="105"/>
      <c r="B1069" s="105"/>
      <c r="D1069" s="97"/>
      <c r="E1069" s="156"/>
      <c r="AD1069" s="94"/>
      <c r="AE1069" s="94"/>
      <c r="AF1069" s="238"/>
      <c r="AG1069" s="223"/>
      <c r="AI1069" s="223"/>
    </row>
    <row r="1070" spans="1:35" s="15" customFormat="1">
      <c r="A1070" s="105"/>
      <c r="B1070" s="105"/>
      <c r="D1070" s="97"/>
      <c r="E1070" s="156"/>
      <c r="AD1070" s="94"/>
      <c r="AE1070" s="94"/>
      <c r="AF1070" s="238"/>
      <c r="AG1070" s="223"/>
      <c r="AI1070" s="223"/>
    </row>
    <row r="1071" spans="1:35" s="15" customFormat="1">
      <c r="A1071" s="105"/>
      <c r="B1071" s="105"/>
      <c r="D1071" s="97"/>
      <c r="E1071" s="156"/>
      <c r="AD1071" s="94"/>
      <c r="AE1071" s="94"/>
      <c r="AF1071" s="238"/>
      <c r="AG1071" s="223"/>
      <c r="AI1071" s="223"/>
    </row>
    <row r="1072" spans="1:35" s="15" customFormat="1">
      <c r="A1072" s="105"/>
      <c r="B1072" s="105"/>
      <c r="D1072" s="97"/>
      <c r="E1072" s="156"/>
      <c r="AD1072" s="94"/>
      <c r="AE1072" s="94"/>
      <c r="AF1072" s="238"/>
      <c r="AG1072" s="223"/>
      <c r="AI1072" s="223"/>
    </row>
    <row r="1073" spans="1:35" s="15" customFormat="1">
      <c r="A1073" s="105"/>
      <c r="B1073" s="105"/>
      <c r="D1073" s="97"/>
      <c r="E1073" s="156"/>
      <c r="AD1073" s="94"/>
      <c r="AE1073" s="94"/>
      <c r="AF1073" s="238"/>
      <c r="AG1073" s="223"/>
      <c r="AI1073" s="223"/>
    </row>
    <row r="1074" spans="1:35" s="15" customFormat="1">
      <c r="A1074" s="105"/>
      <c r="B1074" s="105"/>
      <c r="D1074" s="97"/>
      <c r="E1074" s="156"/>
      <c r="AD1074" s="94"/>
      <c r="AE1074" s="94"/>
      <c r="AF1074" s="238"/>
      <c r="AG1074" s="223"/>
      <c r="AI1074" s="223"/>
    </row>
    <row r="1075" spans="1:35" s="15" customFormat="1">
      <c r="A1075" s="105"/>
      <c r="B1075" s="105"/>
      <c r="D1075" s="97"/>
      <c r="E1075" s="156"/>
      <c r="AD1075" s="94"/>
      <c r="AE1075" s="94"/>
      <c r="AF1075" s="238"/>
      <c r="AG1075" s="223"/>
      <c r="AI1075" s="223"/>
    </row>
    <row r="1076" spans="1:35" s="15" customFormat="1">
      <c r="A1076" s="105"/>
      <c r="B1076" s="105"/>
      <c r="D1076" s="97"/>
      <c r="E1076" s="156"/>
      <c r="AD1076" s="94"/>
      <c r="AE1076" s="94"/>
      <c r="AF1076" s="238"/>
      <c r="AG1076" s="223"/>
      <c r="AI1076" s="223"/>
    </row>
    <row r="1077" spans="1:35" s="15" customFormat="1">
      <c r="A1077" s="105"/>
      <c r="B1077" s="105"/>
      <c r="D1077" s="97"/>
      <c r="E1077" s="156"/>
      <c r="AD1077" s="94"/>
      <c r="AE1077" s="94"/>
      <c r="AF1077" s="238"/>
      <c r="AG1077" s="223"/>
      <c r="AI1077" s="223"/>
    </row>
    <row r="1078" spans="1:35" s="15" customFormat="1">
      <c r="A1078" s="105"/>
      <c r="B1078" s="105"/>
      <c r="D1078" s="97"/>
      <c r="E1078" s="156"/>
      <c r="AD1078" s="94"/>
      <c r="AE1078" s="94"/>
      <c r="AF1078" s="238"/>
      <c r="AG1078" s="223"/>
      <c r="AI1078" s="223"/>
    </row>
    <row r="1079" spans="1:35" s="15" customFormat="1">
      <c r="A1079" s="105"/>
      <c r="B1079" s="105"/>
      <c r="D1079" s="97"/>
      <c r="E1079" s="156"/>
      <c r="AD1079" s="94"/>
      <c r="AE1079" s="94"/>
      <c r="AF1079" s="238"/>
      <c r="AG1079" s="223"/>
      <c r="AI1079" s="223"/>
    </row>
    <row r="1080" spans="1:35" s="15" customFormat="1">
      <c r="A1080" s="105"/>
      <c r="B1080" s="105"/>
      <c r="D1080" s="97"/>
      <c r="E1080" s="156"/>
      <c r="AD1080" s="94"/>
      <c r="AE1080" s="94"/>
      <c r="AF1080" s="238"/>
      <c r="AG1080" s="223"/>
      <c r="AI1080" s="223"/>
    </row>
    <row r="1081" spans="1:35" s="15" customFormat="1">
      <c r="A1081" s="105"/>
      <c r="B1081" s="105"/>
      <c r="D1081" s="97"/>
      <c r="E1081" s="156"/>
      <c r="AD1081" s="94"/>
      <c r="AE1081" s="94"/>
      <c r="AF1081" s="238"/>
      <c r="AG1081" s="223"/>
      <c r="AI1081" s="223"/>
    </row>
    <row r="1082" spans="1:35" s="15" customFormat="1">
      <c r="A1082" s="105"/>
      <c r="B1082" s="105"/>
      <c r="D1082" s="97"/>
      <c r="E1082" s="156"/>
      <c r="AD1082" s="94"/>
      <c r="AE1082" s="94"/>
      <c r="AF1082" s="238"/>
      <c r="AG1082" s="223"/>
      <c r="AI1082" s="223"/>
    </row>
    <row r="1083" spans="1:35" s="15" customFormat="1">
      <c r="A1083" s="105"/>
      <c r="B1083" s="105"/>
      <c r="D1083" s="97"/>
      <c r="E1083" s="156"/>
      <c r="AD1083" s="94"/>
      <c r="AE1083" s="94"/>
      <c r="AF1083" s="238"/>
      <c r="AG1083" s="223"/>
      <c r="AI1083" s="223"/>
    </row>
    <row r="1084" spans="1:35" s="15" customFormat="1">
      <c r="A1084" s="105"/>
      <c r="B1084" s="105"/>
      <c r="D1084" s="97"/>
      <c r="E1084" s="156"/>
      <c r="AD1084" s="94"/>
      <c r="AE1084" s="94"/>
      <c r="AF1084" s="238"/>
      <c r="AG1084" s="223"/>
      <c r="AI1084" s="223"/>
    </row>
    <row r="1085" spans="1:35" s="15" customFormat="1">
      <c r="A1085" s="105"/>
      <c r="B1085" s="105"/>
      <c r="D1085" s="97"/>
      <c r="E1085" s="156"/>
      <c r="AD1085" s="94"/>
      <c r="AE1085" s="94"/>
      <c r="AF1085" s="238"/>
      <c r="AG1085" s="223"/>
      <c r="AI1085" s="223"/>
    </row>
    <row r="1086" spans="1:35" s="15" customFormat="1">
      <c r="A1086" s="105"/>
      <c r="B1086" s="105"/>
      <c r="D1086" s="97"/>
      <c r="E1086" s="156"/>
      <c r="AD1086" s="94"/>
      <c r="AE1086" s="94"/>
      <c r="AF1086" s="238"/>
      <c r="AG1086" s="223"/>
      <c r="AI1086" s="223"/>
    </row>
    <row r="1087" spans="1:35" s="15" customFormat="1">
      <c r="A1087" s="105"/>
      <c r="B1087" s="105"/>
      <c r="D1087" s="97"/>
      <c r="E1087" s="156"/>
      <c r="AD1087" s="94"/>
      <c r="AE1087" s="94"/>
      <c r="AF1087" s="238"/>
      <c r="AG1087" s="223"/>
      <c r="AI1087" s="223"/>
    </row>
    <row r="1088" spans="1:35" s="15" customFormat="1">
      <c r="A1088" s="105"/>
      <c r="B1088" s="105"/>
      <c r="D1088" s="97"/>
      <c r="E1088" s="156"/>
      <c r="AD1088" s="94"/>
      <c r="AE1088" s="94"/>
      <c r="AF1088" s="238"/>
      <c r="AG1088" s="223"/>
      <c r="AI1088" s="223"/>
    </row>
    <row r="1089" spans="1:35" s="15" customFormat="1">
      <c r="A1089" s="105"/>
      <c r="B1089" s="105"/>
      <c r="D1089" s="97"/>
      <c r="E1089" s="156"/>
      <c r="AD1089" s="94"/>
      <c r="AE1089" s="94"/>
      <c r="AF1089" s="238"/>
      <c r="AG1089" s="223"/>
      <c r="AI1089" s="223"/>
    </row>
    <row r="1090" spans="1:35" s="15" customFormat="1">
      <c r="A1090" s="105"/>
      <c r="B1090" s="105"/>
      <c r="D1090" s="97"/>
      <c r="E1090" s="156"/>
      <c r="AD1090" s="94"/>
      <c r="AE1090" s="94"/>
      <c r="AF1090" s="238"/>
      <c r="AG1090" s="223"/>
      <c r="AI1090" s="223"/>
    </row>
    <row r="1091" spans="1:35" s="15" customFormat="1">
      <c r="A1091" s="105"/>
      <c r="B1091" s="105"/>
      <c r="D1091" s="97"/>
      <c r="E1091" s="156"/>
      <c r="AD1091" s="94"/>
      <c r="AE1091" s="94"/>
      <c r="AF1091" s="238"/>
      <c r="AG1091" s="223"/>
      <c r="AI1091" s="223"/>
    </row>
    <row r="1092" spans="1:35" s="15" customFormat="1">
      <c r="A1092" s="105"/>
      <c r="B1092" s="105"/>
      <c r="D1092" s="97"/>
      <c r="E1092" s="156"/>
      <c r="AD1092" s="94"/>
      <c r="AE1092" s="94"/>
      <c r="AF1092" s="238"/>
      <c r="AG1092" s="223"/>
      <c r="AI1092" s="223"/>
    </row>
    <row r="1093" spans="1:35" s="15" customFormat="1">
      <c r="A1093" s="105"/>
      <c r="B1093" s="105"/>
      <c r="D1093" s="97"/>
      <c r="E1093" s="156"/>
      <c r="AD1093" s="94"/>
      <c r="AE1093" s="94"/>
      <c r="AF1093" s="238"/>
      <c r="AG1093" s="223"/>
      <c r="AI1093" s="223"/>
    </row>
    <row r="1094" spans="1:35" s="15" customFormat="1">
      <c r="A1094" s="105"/>
      <c r="B1094" s="105"/>
      <c r="D1094" s="97"/>
      <c r="E1094" s="156"/>
      <c r="AD1094" s="94"/>
      <c r="AE1094" s="94"/>
      <c r="AF1094" s="238"/>
      <c r="AG1094" s="223"/>
      <c r="AI1094" s="223"/>
    </row>
    <row r="1095" spans="1:35" s="15" customFormat="1">
      <c r="A1095" s="105"/>
      <c r="B1095" s="105"/>
      <c r="D1095" s="97"/>
      <c r="E1095" s="156"/>
      <c r="AD1095" s="94"/>
      <c r="AE1095" s="94"/>
      <c r="AF1095" s="238"/>
      <c r="AG1095" s="223"/>
      <c r="AI1095" s="223"/>
    </row>
    <row r="1096" spans="1:35" s="15" customFormat="1">
      <c r="A1096" s="105"/>
      <c r="B1096" s="105"/>
      <c r="D1096" s="97"/>
      <c r="E1096" s="156"/>
      <c r="AD1096" s="94"/>
      <c r="AE1096" s="94"/>
      <c r="AF1096" s="238"/>
      <c r="AG1096" s="223"/>
      <c r="AI1096" s="223"/>
    </row>
    <row r="1097" spans="1:35" s="15" customFormat="1">
      <c r="A1097" s="105"/>
      <c r="B1097" s="105"/>
      <c r="D1097" s="97"/>
      <c r="E1097" s="156"/>
      <c r="AD1097" s="94"/>
      <c r="AE1097" s="94"/>
      <c r="AF1097" s="238"/>
      <c r="AG1097" s="223"/>
      <c r="AI1097" s="223"/>
    </row>
    <row r="1098" spans="1:35" s="15" customFormat="1">
      <c r="A1098" s="105"/>
      <c r="B1098" s="105"/>
      <c r="D1098" s="97"/>
      <c r="E1098" s="156"/>
      <c r="AD1098" s="94"/>
      <c r="AE1098" s="94"/>
      <c r="AF1098" s="238"/>
      <c r="AG1098" s="223"/>
      <c r="AI1098" s="223"/>
    </row>
    <row r="1099" spans="1:35" s="15" customFormat="1">
      <c r="A1099" s="105"/>
      <c r="B1099" s="105"/>
      <c r="D1099" s="97"/>
      <c r="E1099" s="156"/>
      <c r="AD1099" s="94"/>
      <c r="AE1099" s="94"/>
      <c r="AF1099" s="238"/>
      <c r="AG1099" s="223"/>
      <c r="AI1099" s="223"/>
    </row>
    <row r="1100" spans="1:35" s="15" customFormat="1">
      <c r="A1100" s="105"/>
      <c r="B1100" s="105"/>
      <c r="D1100" s="97"/>
      <c r="E1100" s="156"/>
      <c r="AD1100" s="94"/>
      <c r="AE1100" s="94"/>
      <c r="AF1100" s="238"/>
      <c r="AG1100" s="223"/>
      <c r="AI1100" s="223"/>
    </row>
    <row r="1101" spans="1:35" s="15" customFormat="1">
      <c r="A1101" s="105"/>
      <c r="B1101" s="105"/>
      <c r="D1101" s="97"/>
      <c r="E1101" s="156"/>
      <c r="AD1101" s="94"/>
      <c r="AE1101" s="94"/>
      <c r="AF1101" s="238"/>
      <c r="AG1101" s="223"/>
      <c r="AI1101" s="223"/>
    </row>
    <row r="1102" spans="1:35" s="15" customFormat="1">
      <c r="A1102" s="105"/>
      <c r="B1102" s="105"/>
      <c r="D1102" s="97"/>
      <c r="E1102" s="156"/>
      <c r="AD1102" s="94"/>
      <c r="AE1102" s="94"/>
      <c r="AF1102" s="238"/>
      <c r="AG1102" s="223"/>
      <c r="AI1102" s="223"/>
    </row>
    <row r="1103" spans="1:35" s="15" customFormat="1">
      <c r="A1103" s="105"/>
      <c r="B1103" s="105"/>
      <c r="D1103" s="97"/>
      <c r="E1103" s="156"/>
      <c r="AD1103" s="94"/>
      <c r="AE1103" s="94"/>
      <c r="AF1103" s="238"/>
      <c r="AG1103" s="223"/>
      <c r="AI1103" s="223"/>
    </row>
    <row r="1104" spans="1:35" s="15" customFormat="1">
      <c r="A1104" s="105"/>
      <c r="B1104" s="105"/>
      <c r="D1104" s="97"/>
      <c r="E1104" s="156"/>
      <c r="AD1104" s="94"/>
      <c r="AE1104" s="94"/>
      <c r="AF1104" s="238"/>
      <c r="AG1104" s="223"/>
      <c r="AI1104" s="223"/>
    </row>
    <row r="1105" spans="1:35" s="15" customFormat="1">
      <c r="A1105" s="105"/>
      <c r="B1105" s="105"/>
      <c r="D1105" s="97"/>
      <c r="E1105" s="156"/>
      <c r="AD1105" s="94"/>
      <c r="AE1105" s="94"/>
      <c r="AF1105" s="238"/>
      <c r="AG1105" s="223"/>
      <c r="AI1105" s="223"/>
    </row>
    <row r="1106" spans="1:35" s="15" customFormat="1">
      <c r="A1106" s="105"/>
      <c r="B1106" s="105"/>
      <c r="D1106" s="97"/>
      <c r="E1106" s="156"/>
      <c r="AD1106" s="94"/>
      <c r="AE1106" s="94"/>
      <c r="AF1106" s="238"/>
      <c r="AG1106" s="223"/>
      <c r="AI1106" s="223"/>
    </row>
    <row r="1107" spans="1:35" s="15" customFormat="1">
      <c r="A1107" s="105"/>
      <c r="B1107" s="105"/>
      <c r="D1107" s="97"/>
      <c r="E1107" s="156"/>
      <c r="AD1107" s="94"/>
      <c r="AE1107" s="94"/>
      <c r="AF1107" s="238"/>
      <c r="AG1107" s="223"/>
      <c r="AI1107" s="223"/>
    </row>
    <row r="1108" spans="1:35" s="15" customFormat="1">
      <c r="A1108" s="105"/>
      <c r="B1108" s="105"/>
      <c r="D1108" s="97"/>
      <c r="E1108" s="156"/>
      <c r="AD1108" s="94"/>
      <c r="AE1108" s="94"/>
      <c r="AF1108" s="238"/>
      <c r="AG1108" s="223"/>
      <c r="AI1108" s="223"/>
    </row>
    <row r="1109" spans="1:35" s="15" customFormat="1">
      <c r="A1109" s="105"/>
      <c r="B1109" s="105"/>
      <c r="D1109" s="97"/>
      <c r="E1109" s="156"/>
      <c r="AD1109" s="94"/>
      <c r="AE1109" s="94"/>
      <c r="AF1109" s="238"/>
      <c r="AG1109" s="223"/>
      <c r="AI1109" s="223"/>
    </row>
    <row r="1110" spans="1:35" s="15" customFormat="1">
      <c r="A1110" s="105"/>
      <c r="B1110" s="105"/>
      <c r="D1110" s="97"/>
      <c r="E1110" s="156"/>
      <c r="AD1110" s="94"/>
      <c r="AE1110" s="94"/>
      <c r="AF1110" s="238"/>
      <c r="AG1110" s="223"/>
      <c r="AI1110" s="223"/>
    </row>
    <row r="1111" spans="1:35" s="15" customFormat="1">
      <c r="A1111" s="105"/>
      <c r="B1111" s="105"/>
      <c r="D1111" s="97"/>
      <c r="E1111" s="156"/>
      <c r="AD1111" s="94"/>
      <c r="AE1111" s="94"/>
      <c r="AF1111" s="238"/>
      <c r="AG1111" s="223"/>
      <c r="AI1111" s="223"/>
    </row>
    <row r="1112" spans="1:35" s="15" customFormat="1">
      <c r="A1112" s="105"/>
      <c r="B1112" s="105"/>
      <c r="D1112" s="97"/>
      <c r="E1112" s="156"/>
      <c r="AD1112" s="94"/>
      <c r="AE1112" s="94"/>
      <c r="AF1112" s="238"/>
      <c r="AG1112" s="223"/>
      <c r="AI1112" s="223"/>
    </row>
    <row r="1113" spans="1:35" s="15" customFormat="1">
      <c r="A1113" s="105"/>
      <c r="B1113" s="105"/>
      <c r="D1113" s="97"/>
      <c r="E1113" s="156"/>
      <c r="AD1113" s="94"/>
      <c r="AE1113" s="94"/>
      <c r="AF1113" s="238"/>
      <c r="AG1113" s="223"/>
      <c r="AI1113" s="223"/>
    </row>
    <row r="1114" spans="1:35" s="15" customFormat="1">
      <c r="A1114" s="105"/>
      <c r="B1114" s="105"/>
      <c r="D1114" s="97"/>
      <c r="E1114" s="156"/>
      <c r="AD1114" s="94"/>
      <c r="AE1114" s="94"/>
      <c r="AF1114" s="238"/>
      <c r="AG1114" s="223"/>
      <c r="AI1114" s="223"/>
    </row>
    <row r="1115" spans="1:35" s="15" customFormat="1">
      <c r="A1115" s="105"/>
      <c r="B1115" s="105"/>
      <c r="D1115" s="97"/>
      <c r="E1115" s="156"/>
      <c r="AD1115" s="94"/>
      <c r="AE1115" s="94"/>
      <c r="AF1115" s="238"/>
      <c r="AG1115" s="223"/>
      <c r="AI1115" s="223"/>
    </row>
    <row r="1116" spans="1:35" s="15" customFormat="1">
      <c r="A1116" s="105"/>
      <c r="B1116" s="105"/>
      <c r="D1116" s="97"/>
      <c r="E1116" s="156"/>
      <c r="AD1116" s="94"/>
      <c r="AE1116" s="94"/>
      <c r="AF1116" s="238"/>
      <c r="AG1116" s="223"/>
      <c r="AI1116" s="223"/>
    </row>
    <row r="1117" spans="1:35" s="15" customFormat="1">
      <c r="A1117" s="105"/>
      <c r="B1117" s="105"/>
      <c r="D1117" s="97"/>
      <c r="E1117" s="156"/>
      <c r="AD1117" s="94"/>
      <c r="AE1117" s="94"/>
      <c r="AF1117" s="238"/>
      <c r="AG1117" s="223"/>
      <c r="AI1117" s="223"/>
    </row>
    <row r="1118" spans="1:35" s="15" customFormat="1">
      <c r="A1118" s="105"/>
      <c r="B1118" s="105"/>
      <c r="D1118" s="97"/>
      <c r="E1118" s="156"/>
      <c r="AD1118" s="94"/>
      <c r="AE1118" s="94"/>
      <c r="AF1118" s="238"/>
      <c r="AG1118" s="223"/>
      <c r="AI1118" s="223"/>
    </row>
    <row r="1119" spans="1:35" s="15" customFormat="1">
      <c r="A1119" s="105"/>
      <c r="B1119" s="105"/>
      <c r="D1119" s="97"/>
      <c r="E1119" s="156"/>
      <c r="AD1119" s="94"/>
      <c r="AE1119" s="94"/>
      <c r="AF1119" s="238"/>
      <c r="AG1119" s="223"/>
      <c r="AI1119" s="223"/>
    </row>
    <row r="1120" spans="1:35" s="15" customFormat="1">
      <c r="A1120" s="105"/>
      <c r="B1120" s="105"/>
      <c r="D1120" s="97"/>
      <c r="E1120" s="156"/>
      <c r="AD1120" s="94"/>
      <c r="AE1120" s="94"/>
      <c r="AF1120" s="238"/>
      <c r="AG1120" s="223"/>
      <c r="AI1120" s="223"/>
    </row>
    <row r="1121" spans="1:35" s="15" customFormat="1">
      <c r="A1121" s="105"/>
      <c r="B1121" s="105"/>
      <c r="D1121" s="97"/>
      <c r="E1121" s="156"/>
      <c r="AD1121" s="94"/>
      <c r="AE1121" s="94"/>
      <c r="AF1121" s="238"/>
      <c r="AG1121" s="223"/>
      <c r="AI1121" s="223"/>
    </row>
    <row r="1122" spans="1:35" s="15" customFormat="1">
      <c r="A1122" s="105"/>
      <c r="B1122" s="105"/>
      <c r="D1122" s="97"/>
      <c r="E1122" s="156"/>
      <c r="AD1122" s="94"/>
      <c r="AE1122" s="94"/>
      <c r="AF1122" s="238"/>
      <c r="AG1122" s="223"/>
      <c r="AI1122" s="223"/>
    </row>
    <row r="1123" spans="1:35" s="15" customFormat="1">
      <c r="A1123" s="105"/>
      <c r="B1123" s="105"/>
      <c r="D1123" s="97"/>
      <c r="E1123" s="156"/>
      <c r="AD1123" s="94"/>
      <c r="AE1123" s="94"/>
      <c r="AF1123" s="238"/>
      <c r="AG1123" s="223"/>
      <c r="AI1123" s="223"/>
    </row>
    <row r="1124" spans="1:35" s="15" customFormat="1">
      <c r="A1124" s="105"/>
      <c r="B1124" s="105"/>
      <c r="D1124" s="97"/>
      <c r="E1124" s="156"/>
      <c r="AD1124" s="94"/>
      <c r="AE1124" s="94"/>
      <c r="AF1124" s="238"/>
      <c r="AG1124" s="223"/>
      <c r="AI1124" s="223"/>
    </row>
    <row r="1125" spans="1:35" s="15" customFormat="1">
      <c r="A1125" s="105"/>
      <c r="B1125" s="105"/>
      <c r="D1125" s="97"/>
      <c r="E1125" s="156"/>
      <c r="AD1125" s="94"/>
      <c r="AE1125" s="94"/>
      <c r="AF1125" s="238"/>
      <c r="AG1125" s="223"/>
      <c r="AI1125" s="223"/>
    </row>
    <row r="1126" spans="1:35" s="15" customFormat="1">
      <c r="A1126" s="105"/>
      <c r="B1126" s="105"/>
      <c r="D1126" s="97"/>
      <c r="E1126" s="156"/>
      <c r="AD1126" s="94"/>
      <c r="AE1126" s="94"/>
      <c r="AF1126" s="238"/>
      <c r="AG1126" s="223"/>
      <c r="AI1126" s="223"/>
    </row>
    <row r="1127" spans="1:35" s="15" customFormat="1">
      <c r="A1127" s="105"/>
      <c r="B1127" s="105"/>
      <c r="D1127" s="97"/>
      <c r="E1127" s="156"/>
      <c r="AD1127" s="94"/>
      <c r="AE1127" s="94"/>
      <c r="AF1127" s="238"/>
      <c r="AG1127" s="223"/>
      <c r="AI1127" s="223"/>
    </row>
    <row r="1128" spans="1:35" s="15" customFormat="1">
      <c r="A1128" s="105"/>
      <c r="B1128" s="105"/>
      <c r="D1128" s="97"/>
      <c r="E1128" s="156"/>
      <c r="AD1128" s="94"/>
      <c r="AE1128" s="94"/>
      <c r="AF1128" s="238"/>
      <c r="AG1128" s="223"/>
      <c r="AI1128" s="223"/>
    </row>
    <row r="1129" spans="1:35" s="15" customFormat="1">
      <c r="A1129" s="105"/>
      <c r="B1129" s="105"/>
      <c r="D1129" s="97"/>
      <c r="E1129" s="156"/>
      <c r="AD1129" s="94"/>
      <c r="AE1129" s="94"/>
      <c r="AF1129" s="238"/>
      <c r="AG1129" s="223"/>
      <c r="AI1129" s="223"/>
    </row>
    <row r="1130" spans="1:35" s="15" customFormat="1">
      <c r="A1130" s="105"/>
      <c r="B1130" s="105"/>
      <c r="D1130" s="97"/>
      <c r="E1130" s="156"/>
      <c r="AD1130" s="94"/>
      <c r="AE1130" s="94"/>
      <c r="AF1130" s="238"/>
      <c r="AG1130" s="223"/>
      <c r="AI1130" s="223"/>
    </row>
    <row r="1131" spans="1:35" s="15" customFormat="1">
      <c r="A1131" s="105"/>
      <c r="B1131" s="105"/>
      <c r="D1131" s="97"/>
      <c r="E1131" s="156"/>
      <c r="AD1131" s="94"/>
      <c r="AE1131" s="94"/>
      <c r="AF1131" s="238"/>
      <c r="AG1131" s="223"/>
      <c r="AI1131" s="223"/>
    </row>
    <row r="1132" spans="1:35" s="15" customFormat="1">
      <c r="A1132" s="105"/>
      <c r="B1132" s="105"/>
      <c r="D1132" s="97"/>
      <c r="E1132" s="156"/>
      <c r="AD1132" s="94"/>
      <c r="AE1132" s="94"/>
      <c r="AF1132" s="238"/>
      <c r="AG1132" s="223"/>
      <c r="AI1132" s="223"/>
    </row>
    <row r="1133" spans="1:35" s="15" customFormat="1">
      <c r="A1133" s="105"/>
      <c r="B1133" s="105"/>
      <c r="D1133" s="97"/>
      <c r="E1133" s="156"/>
      <c r="AD1133" s="94"/>
      <c r="AE1133" s="94"/>
      <c r="AF1133" s="238"/>
      <c r="AG1133" s="223"/>
      <c r="AI1133" s="223"/>
    </row>
    <row r="1134" spans="1:35" s="15" customFormat="1">
      <c r="A1134" s="105"/>
      <c r="B1134" s="105"/>
      <c r="D1134" s="97"/>
      <c r="E1134" s="156"/>
      <c r="AD1134" s="94"/>
      <c r="AE1134" s="94"/>
      <c r="AF1134" s="238"/>
      <c r="AG1134" s="223"/>
      <c r="AI1134" s="223"/>
    </row>
    <row r="1135" spans="1:35" s="15" customFormat="1">
      <c r="A1135" s="105"/>
      <c r="B1135" s="105"/>
      <c r="D1135" s="97"/>
      <c r="E1135" s="156"/>
      <c r="AD1135" s="94"/>
      <c r="AE1135" s="94"/>
      <c r="AF1135" s="238"/>
      <c r="AG1135" s="223"/>
      <c r="AI1135" s="223"/>
    </row>
    <row r="1136" spans="1:35" s="15" customFormat="1">
      <c r="A1136" s="105"/>
      <c r="B1136" s="105"/>
      <c r="D1136" s="97"/>
      <c r="E1136" s="156"/>
      <c r="AD1136" s="94"/>
      <c r="AE1136" s="94"/>
      <c r="AF1136" s="238"/>
      <c r="AG1136" s="223"/>
      <c r="AI1136" s="223"/>
    </row>
    <row r="1137" spans="1:35" s="15" customFormat="1">
      <c r="A1137" s="105"/>
      <c r="B1137" s="105"/>
      <c r="D1137" s="97"/>
      <c r="E1137" s="156"/>
      <c r="AD1137" s="94"/>
      <c r="AE1137" s="94"/>
      <c r="AF1137" s="238"/>
      <c r="AG1137" s="223"/>
      <c r="AI1137" s="223"/>
    </row>
    <row r="1138" spans="1:35" s="15" customFormat="1">
      <c r="A1138" s="105"/>
      <c r="B1138" s="105"/>
      <c r="D1138" s="97"/>
      <c r="E1138" s="156"/>
      <c r="AD1138" s="94"/>
      <c r="AE1138" s="94"/>
      <c r="AF1138" s="238"/>
      <c r="AG1138" s="223"/>
      <c r="AI1138" s="223"/>
    </row>
    <row r="1139" spans="1:35" s="15" customFormat="1">
      <c r="A1139" s="105"/>
      <c r="B1139" s="105"/>
      <c r="D1139" s="97"/>
      <c r="E1139" s="156"/>
      <c r="AD1139" s="94"/>
      <c r="AE1139" s="94"/>
      <c r="AF1139" s="238"/>
      <c r="AG1139" s="223"/>
      <c r="AI1139" s="223"/>
    </row>
    <row r="1140" spans="1:35" s="15" customFormat="1">
      <c r="A1140" s="105"/>
      <c r="B1140" s="105"/>
      <c r="D1140" s="97"/>
      <c r="E1140" s="156"/>
      <c r="AD1140" s="94"/>
      <c r="AE1140" s="94"/>
      <c r="AF1140" s="238"/>
      <c r="AG1140" s="223"/>
      <c r="AI1140" s="223"/>
    </row>
    <row r="1141" spans="1:35" s="15" customFormat="1">
      <c r="A1141" s="105"/>
      <c r="B1141" s="105"/>
      <c r="D1141" s="97"/>
      <c r="E1141" s="156"/>
      <c r="AD1141" s="94"/>
      <c r="AE1141" s="94"/>
      <c r="AF1141" s="238"/>
      <c r="AG1141" s="223"/>
      <c r="AI1141" s="223"/>
    </row>
    <row r="1142" spans="1:35" s="15" customFormat="1">
      <c r="A1142" s="105"/>
      <c r="B1142" s="105"/>
      <c r="D1142" s="97"/>
      <c r="E1142" s="156"/>
      <c r="AD1142" s="94"/>
      <c r="AE1142" s="94"/>
      <c r="AF1142" s="238"/>
      <c r="AG1142" s="223"/>
      <c r="AI1142" s="223"/>
    </row>
    <row r="1143" spans="1:35" s="15" customFormat="1">
      <c r="A1143" s="105"/>
      <c r="B1143" s="105"/>
      <c r="D1143" s="97"/>
      <c r="E1143" s="156"/>
      <c r="AD1143" s="94"/>
      <c r="AE1143" s="94"/>
      <c r="AF1143" s="238"/>
      <c r="AG1143" s="223"/>
      <c r="AI1143" s="223"/>
    </row>
    <row r="1144" spans="1:35" s="15" customFormat="1">
      <c r="A1144" s="105"/>
      <c r="B1144" s="105"/>
      <c r="D1144" s="97"/>
      <c r="E1144" s="156"/>
      <c r="AD1144" s="94"/>
      <c r="AE1144" s="94"/>
      <c r="AF1144" s="238"/>
      <c r="AG1144" s="223"/>
      <c r="AI1144" s="223"/>
    </row>
    <row r="1145" spans="1:35" s="15" customFormat="1">
      <c r="A1145" s="105"/>
      <c r="B1145" s="105"/>
      <c r="D1145" s="97"/>
      <c r="E1145" s="156"/>
      <c r="AD1145" s="94"/>
      <c r="AE1145" s="94"/>
      <c r="AF1145" s="238"/>
      <c r="AG1145" s="223"/>
      <c r="AI1145" s="223"/>
    </row>
    <row r="1146" spans="1:35" s="15" customFormat="1">
      <c r="A1146" s="105"/>
      <c r="B1146" s="105"/>
      <c r="D1146" s="97"/>
      <c r="E1146" s="156"/>
      <c r="AD1146" s="94"/>
      <c r="AE1146" s="94"/>
      <c r="AF1146" s="238"/>
      <c r="AG1146" s="223"/>
      <c r="AI1146" s="223"/>
    </row>
    <row r="1147" spans="1:35" s="15" customFormat="1">
      <c r="A1147" s="105"/>
      <c r="B1147" s="105"/>
      <c r="D1147" s="97"/>
      <c r="E1147" s="156"/>
      <c r="AD1147" s="94"/>
      <c r="AE1147" s="94"/>
      <c r="AF1147" s="238"/>
      <c r="AG1147" s="223"/>
      <c r="AI1147" s="223"/>
    </row>
    <row r="1148" spans="1:35" s="15" customFormat="1">
      <c r="A1148" s="105"/>
      <c r="B1148" s="105"/>
      <c r="D1148" s="97"/>
      <c r="E1148" s="156"/>
      <c r="AD1148" s="94"/>
      <c r="AE1148" s="94"/>
      <c r="AF1148" s="238"/>
      <c r="AG1148" s="223"/>
      <c r="AI1148" s="223"/>
    </row>
    <row r="1149" spans="1:35" s="15" customFormat="1">
      <c r="A1149" s="105"/>
      <c r="B1149" s="105"/>
      <c r="D1149" s="97"/>
      <c r="E1149" s="156"/>
      <c r="AD1149" s="94"/>
      <c r="AE1149" s="94"/>
      <c r="AF1149" s="238"/>
      <c r="AG1149" s="223"/>
      <c r="AI1149" s="223"/>
    </row>
    <row r="1150" spans="1:35" s="15" customFormat="1">
      <c r="A1150" s="105"/>
      <c r="B1150" s="105"/>
      <c r="D1150" s="97"/>
      <c r="E1150" s="156"/>
      <c r="AD1150" s="94"/>
      <c r="AE1150" s="94"/>
      <c r="AF1150" s="238"/>
      <c r="AG1150" s="223"/>
      <c r="AI1150" s="223"/>
    </row>
    <row r="1151" spans="1:35" s="15" customFormat="1">
      <c r="A1151" s="105"/>
      <c r="B1151" s="105"/>
      <c r="D1151" s="97"/>
      <c r="E1151" s="156"/>
      <c r="AD1151" s="94"/>
      <c r="AE1151" s="94"/>
      <c r="AF1151" s="238"/>
      <c r="AG1151" s="223"/>
      <c r="AI1151" s="223"/>
    </row>
    <row r="1152" spans="1:35" s="15" customFormat="1">
      <c r="A1152" s="105"/>
      <c r="B1152" s="105"/>
      <c r="D1152" s="97"/>
      <c r="E1152" s="156"/>
      <c r="AD1152" s="94"/>
      <c r="AE1152" s="94"/>
      <c r="AF1152" s="238"/>
      <c r="AG1152" s="223"/>
      <c r="AI1152" s="223"/>
    </row>
    <row r="1153" spans="1:35" s="15" customFormat="1">
      <c r="A1153" s="105"/>
      <c r="B1153" s="105"/>
      <c r="D1153" s="97"/>
      <c r="E1153" s="156"/>
      <c r="AD1153" s="94"/>
      <c r="AE1153" s="94"/>
      <c r="AF1153" s="238"/>
      <c r="AG1153" s="223"/>
      <c r="AI1153" s="223"/>
    </row>
    <row r="1154" spans="1:35" s="15" customFormat="1">
      <c r="A1154" s="105"/>
      <c r="B1154" s="105"/>
      <c r="D1154" s="97"/>
      <c r="E1154" s="156"/>
      <c r="AD1154" s="94"/>
      <c r="AE1154" s="94"/>
      <c r="AF1154" s="238"/>
      <c r="AG1154" s="223"/>
      <c r="AI1154" s="223"/>
    </row>
    <row r="1155" spans="1:35" s="15" customFormat="1">
      <c r="A1155" s="105"/>
      <c r="B1155" s="105"/>
      <c r="D1155" s="97"/>
      <c r="E1155" s="156"/>
      <c r="AD1155" s="94"/>
      <c r="AE1155" s="94"/>
      <c r="AF1155" s="238"/>
      <c r="AG1155" s="223"/>
      <c r="AI1155" s="223"/>
    </row>
    <row r="1156" spans="1:35" s="15" customFormat="1">
      <c r="A1156" s="105"/>
      <c r="B1156" s="105"/>
      <c r="D1156" s="97"/>
      <c r="E1156" s="156"/>
      <c r="AD1156" s="94"/>
      <c r="AE1156" s="94"/>
      <c r="AF1156" s="238"/>
      <c r="AG1156" s="223"/>
      <c r="AI1156" s="223"/>
    </row>
    <row r="1157" spans="1:35" s="15" customFormat="1">
      <c r="A1157" s="105"/>
      <c r="B1157" s="105"/>
      <c r="D1157" s="97"/>
      <c r="E1157" s="156"/>
      <c r="AD1157" s="94"/>
      <c r="AE1157" s="94"/>
      <c r="AF1157" s="238"/>
      <c r="AG1157" s="223"/>
      <c r="AI1157" s="223"/>
    </row>
    <row r="1158" spans="1:35" s="15" customFormat="1">
      <c r="A1158" s="105"/>
      <c r="B1158" s="105"/>
      <c r="D1158" s="97"/>
      <c r="E1158" s="156"/>
      <c r="AD1158" s="94"/>
      <c r="AE1158" s="94"/>
      <c r="AF1158" s="238"/>
      <c r="AG1158" s="223"/>
      <c r="AI1158" s="223"/>
    </row>
    <row r="1159" spans="1:35" s="15" customFormat="1">
      <c r="A1159" s="105"/>
      <c r="B1159" s="105"/>
      <c r="D1159" s="97"/>
      <c r="E1159" s="156"/>
      <c r="AD1159" s="94"/>
      <c r="AE1159" s="94"/>
      <c r="AF1159" s="238"/>
      <c r="AG1159" s="223"/>
      <c r="AI1159" s="223"/>
    </row>
    <row r="1160" spans="1:35" s="15" customFormat="1">
      <c r="A1160" s="105"/>
      <c r="B1160" s="105"/>
      <c r="D1160" s="97"/>
      <c r="E1160" s="156"/>
      <c r="AD1160" s="94"/>
      <c r="AE1160" s="94"/>
      <c r="AF1160" s="238"/>
      <c r="AG1160" s="223"/>
      <c r="AI1160" s="223"/>
    </row>
    <row r="1161" spans="1:35" s="15" customFormat="1">
      <c r="A1161" s="105"/>
      <c r="B1161" s="105"/>
      <c r="D1161" s="97"/>
      <c r="E1161" s="156"/>
      <c r="AD1161" s="94"/>
      <c r="AE1161" s="94"/>
      <c r="AF1161" s="238"/>
      <c r="AG1161" s="223"/>
      <c r="AI1161" s="223"/>
    </row>
    <row r="1162" spans="1:35" s="15" customFormat="1">
      <c r="A1162" s="105"/>
      <c r="B1162" s="105"/>
      <c r="D1162" s="97"/>
      <c r="E1162" s="156"/>
      <c r="AD1162" s="94"/>
      <c r="AE1162" s="94"/>
      <c r="AF1162" s="238"/>
      <c r="AG1162" s="223"/>
      <c r="AI1162" s="223"/>
    </row>
    <row r="1163" spans="1:35" s="15" customFormat="1">
      <c r="A1163" s="105"/>
      <c r="B1163" s="105"/>
      <c r="D1163" s="97"/>
      <c r="E1163" s="156"/>
      <c r="AD1163" s="94"/>
      <c r="AE1163" s="94"/>
      <c r="AF1163" s="238"/>
      <c r="AG1163" s="223"/>
      <c r="AI1163" s="223"/>
    </row>
    <row r="1164" spans="1:35" s="15" customFormat="1">
      <c r="A1164" s="105"/>
      <c r="B1164" s="105"/>
      <c r="D1164" s="97"/>
      <c r="E1164" s="156"/>
      <c r="AD1164" s="94"/>
      <c r="AE1164" s="94"/>
      <c r="AF1164" s="238"/>
      <c r="AG1164" s="223"/>
      <c r="AI1164" s="223"/>
    </row>
    <row r="1165" spans="1:35" s="15" customFormat="1">
      <c r="A1165" s="105"/>
      <c r="B1165" s="105"/>
      <c r="D1165" s="97"/>
      <c r="E1165" s="156"/>
      <c r="AD1165" s="94"/>
      <c r="AE1165" s="94"/>
      <c r="AF1165" s="238"/>
      <c r="AG1165" s="223"/>
      <c r="AI1165" s="223"/>
    </row>
    <row r="1166" spans="1:35" s="15" customFormat="1">
      <c r="A1166" s="105"/>
      <c r="B1166" s="105"/>
      <c r="D1166" s="97"/>
      <c r="E1166" s="156"/>
      <c r="AD1166" s="94"/>
      <c r="AE1166" s="94"/>
      <c r="AF1166" s="238"/>
      <c r="AG1166" s="223"/>
      <c r="AI1166" s="223"/>
    </row>
    <row r="1167" spans="1:35" s="15" customFormat="1">
      <c r="A1167" s="105"/>
      <c r="B1167" s="105"/>
      <c r="D1167" s="97"/>
      <c r="E1167" s="156"/>
      <c r="AD1167" s="94"/>
      <c r="AE1167" s="94"/>
      <c r="AF1167" s="238"/>
      <c r="AG1167" s="223"/>
      <c r="AI1167" s="223"/>
    </row>
    <row r="1168" spans="1:35" s="15" customFormat="1">
      <c r="A1168" s="105"/>
      <c r="B1168" s="105"/>
      <c r="D1168" s="97"/>
      <c r="E1168" s="156"/>
      <c r="AD1168" s="94"/>
      <c r="AE1168" s="94"/>
      <c r="AF1168" s="238"/>
      <c r="AG1168" s="223"/>
      <c r="AI1168" s="223"/>
    </row>
    <row r="1169" spans="1:35" s="15" customFormat="1">
      <c r="A1169" s="105"/>
      <c r="B1169" s="105"/>
      <c r="D1169" s="97"/>
      <c r="E1169" s="156"/>
      <c r="AD1169" s="94"/>
      <c r="AE1169" s="94"/>
      <c r="AF1169" s="238"/>
      <c r="AG1169" s="223"/>
      <c r="AI1169" s="223"/>
    </row>
    <row r="1170" spans="1:35" s="15" customFormat="1">
      <c r="A1170" s="105"/>
      <c r="B1170" s="105"/>
      <c r="D1170" s="97"/>
      <c r="E1170" s="156"/>
      <c r="AD1170" s="94"/>
      <c r="AE1170" s="94"/>
      <c r="AF1170" s="238"/>
      <c r="AG1170" s="223"/>
      <c r="AI1170" s="223"/>
    </row>
    <row r="1171" spans="1:35" s="15" customFormat="1">
      <c r="A1171" s="105"/>
      <c r="B1171" s="105"/>
      <c r="D1171" s="97"/>
      <c r="E1171" s="156"/>
      <c r="AD1171" s="94"/>
      <c r="AE1171" s="94"/>
      <c r="AF1171" s="238"/>
      <c r="AG1171" s="223"/>
      <c r="AI1171" s="223"/>
    </row>
    <row r="1172" spans="1:35" s="15" customFormat="1">
      <c r="A1172" s="105"/>
      <c r="B1172" s="105"/>
      <c r="D1172" s="97"/>
      <c r="E1172" s="156"/>
      <c r="AD1172" s="94"/>
      <c r="AE1172" s="94"/>
      <c r="AF1172" s="238"/>
      <c r="AG1172" s="223"/>
      <c r="AI1172" s="223"/>
    </row>
    <row r="1173" spans="1:35" s="15" customFormat="1">
      <c r="A1173" s="105"/>
      <c r="B1173" s="105"/>
      <c r="D1173" s="97"/>
      <c r="E1173" s="156"/>
      <c r="AD1173" s="94"/>
      <c r="AE1173" s="94"/>
      <c r="AF1173" s="238"/>
      <c r="AG1173" s="223"/>
      <c r="AI1173" s="223"/>
    </row>
    <row r="1174" spans="1:35" s="15" customFormat="1">
      <c r="A1174" s="105"/>
      <c r="B1174" s="105"/>
      <c r="D1174" s="97"/>
      <c r="E1174" s="156"/>
      <c r="AD1174" s="94"/>
      <c r="AE1174" s="94"/>
      <c r="AF1174" s="238"/>
      <c r="AG1174" s="223"/>
      <c r="AI1174" s="223"/>
    </row>
    <row r="1175" spans="1:35" s="15" customFormat="1">
      <c r="A1175" s="105"/>
      <c r="B1175" s="105"/>
      <c r="D1175" s="97"/>
      <c r="E1175" s="156"/>
      <c r="AD1175" s="94"/>
      <c r="AE1175" s="94"/>
      <c r="AF1175" s="238"/>
      <c r="AG1175" s="223"/>
      <c r="AI1175" s="223"/>
    </row>
    <row r="1176" spans="1:35" s="15" customFormat="1">
      <c r="A1176" s="105"/>
      <c r="B1176" s="105"/>
      <c r="D1176" s="97"/>
      <c r="E1176" s="156"/>
      <c r="AD1176" s="94"/>
      <c r="AE1176" s="94"/>
      <c r="AF1176" s="238"/>
      <c r="AG1176" s="223"/>
      <c r="AI1176" s="223"/>
    </row>
    <row r="1177" spans="1:35" s="15" customFormat="1">
      <c r="A1177" s="105"/>
      <c r="B1177" s="105"/>
      <c r="D1177" s="97"/>
      <c r="E1177" s="156"/>
      <c r="AD1177" s="94"/>
      <c r="AE1177" s="94"/>
      <c r="AF1177" s="238"/>
      <c r="AG1177" s="223"/>
      <c r="AI1177" s="223"/>
    </row>
    <row r="1178" spans="1:35" s="15" customFormat="1">
      <c r="A1178" s="105"/>
      <c r="B1178" s="105"/>
      <c r="D1178" s="97"/>
      <c r="E1178" s="156"/>
      <c r="AD1178" s="94"/>
      <c r="AE1178" s="94"/>
      <c r="AF1178" s="238"/>
      <c r="AG1178" s="223"/>
      <c r="AI1178" s="223"/>
    </row>
    <row r="1179" spans="1:35" s="15" customFormat="1">
      <c r="A1179" s="105"/>
      <c r="B1179" s="105"/>
      <c r="D1179" s="97"/>
      <c r="E1179" s="156"/>
      <c r="AD1179" s="94"/>
      <c r="AE1179" s="94"/>
      <c r="AF1179" s="238"/>
      <c r="AG1179" s="223"/>
      <c r="AI1179" s="223"/>
    </row>
    <row r="1180" spans="1:35" s="15" customFormat="1">
      <c r="A1180" s="105"/>
      <c r="B1180" s="105"/>
      <c r="D1180" s="97"/>
      <c r="E1180" s="156"/>
      <c r="AD1180" s="94"/>
      <c r="AE1180" s="94"/>
      <c r="AF1180" s="238"/>
      <c r="AG1180" s="223"/>
      <c r="AI1180" s="223"/>
    </row>
    <row r="1181" spans="1:35" s="15" customFormat="1">
      <c r="A1181" s="105"/>
      <c r="B1181" s="105"/>
      <c r="D1181" s="97"/>
      <c r="E1181" s="156"/>
      <c r="AD1181" s="94"/>
      <c r="AE1181" s="94"/>
      <c r="AF1181" s="238"/>
      <c r="AG1181" s="223"/>
      <c r="AI1181" s="223"/>
    </row>
    <row r="1182" spans="1:35" s="15" customFormat="1">
      <c r="A1182" s="105"/>
      <c r="B1182" s="105"/>
      <c r="D1182" s="97"/>
      <c r="E1182" s="156"/>
      <c r="AD1182" s="94"/>
      <c r="AE1182" s="94"/>
      <c r="AF1182" s="238"/>
      <c r="AG1182" s="223"/>
      <c r="AI1182" s="223"/>
    </row>
    <row r="1183" spans="1:35" s="15" customFormat="1">
      <c r="A1183" s="105"/>
      <c r="B1183" s="105"/>
      <c r="D1183" s="97"/>
      <c r="E1183" s="156"/>
      <c r="AD1183" s="94"/>
      <c r="AE1183" s="94"/>
      <c r="AF1183" s="238"/>
      <c r="AG1183" s="223"/>
      <c r="AI1183" s="223"/>
    </row>
    <row r="1184" spans="1:35" s="15" customFormat="1">
      <c r="A1184" s="105"/>
      <c r="B1184" s="105"/>
      <c r="D1184" s="97"/>
      <c r="E1184" s="156"/>
      <c r="AD1184" s="94"/>
      <c r="AE1184" s="94"/>
      <c r="AF1184" s="238"/>
      <c r="AG1184" s="223"/>
      <c r="AI1184" s="223"/>
    </row>
    <row r="1185" spans="1:35" s="15" customFormat="1">
      <c r="A1185" s="105"/>
      <c r="B1185" s="105"/>
      <c r="D1185" s="97"/>
      <c r="E1185" s="156"/>
      <c r="AD1185" s="94"/>
      <c r="AE1185" s="94"/>
      <c r="AF1185" s="238"/>
      <c r="AG1185" s="223"/>
      <c r="AI1185" s="223"/>
    </row>
    <row r="1186" spans="1:35" s="15" customFormat="1">
      <c r="A1186" s="105"/>
      <c r="B1186" s="105"/>
      <c r="D1186" s="97"/>
      <c r="E1186" s="156"/>
      <c r="AD1186" s="94"/>
      <c r="AE1186" s="94"/>
      <c r="AF1186" s="238"/>
      <c r="AG1186" s="223"/>
      <c r="AI1186" s="223"/>
    </row>
    <row r="1187" spans="1:35" s="15" customFormat="1">
      <c r="A1187" s="105"/>
      <c r="B1187" s="105"/>
      <c r="D1187" s="97"/>
      <c r="E1187" s="156"/>
      <c r="AD1187" s="94"/>
      <c r="AE1187" s="94"/>
      <c r="AF1187" s="238"/>
      <c r="AG1187" s="223"/>
      <c r="AI1187" s="223"/>
    </row>
    <row r="1188" spans="1:35" s="15" customFormat="1">
      <c r="A1188" s="105"/>
      <c r="B1188" s="105"/>
      <c r="D1188" s="97"/>
      <c r="E1188" s="156"/>
      <c r="AD1188" s="94"/>
      <c r="AE1188" s="94"/>
      <c r="AF1188" s="238"/>
      <c r="AG1188" s="223"/>
      <c r="AI1188" s="223"/>
    </row>
    <row r="1189" spans="1:35" s="15" customFormat="1">
      <c r="A1189" s="105"/>
      <c r="B1189" s="105"/>
      <c r="D1189" s="97"/>
      <c r="E1189" s="156"/>
      <c r="AD1189" s="94"/>
      <c r="AE1189" s="94"/>
      <c r="AF1189" s="238"/>
      <c r="AG1189" s="223"/>
      <c r="AI1189" s="223"/>
    </row>
    <row r="1190" spans="1:35" s="15" customFormat="1">
      <c r="A1190" s="105"/>
      <c r="B1190" s="105"/>
      <c r="D1190" s="97"/>
      <c r="E1190" s="156"/>
      <c r="AD1190" s="94"/>
      <c r="AE1190" s="94"/>
      <c r="AF1190" s="238"/>
      <c r="AG1190" s="223"/>
      <c r="AI1190" s="223"/>
    </row>
    <row r="1191" spans="1:35" s="15" customFormat="1">
      <c r="A1191" s="105"/>
      <c r="B1191" s="105"/>
      <c r="D1191" s="97"/>
      <c r="E1191" s="156"/>
      <c r="AD1191" s="94"/>
      <c r="AE1191" s="94"/>
      <c r="AF1191" s="238"/>
      <c r="AG1191" s="223"/>
      <c r="AI1191" s="223"/>
    </row>
    <row r="1192" spans="1:35" s="15" customFormat="1">
      <c r="A1192" s="105"/>
      <c r="B1192" s="105"/>
      <c r="D1192" s="97"/>
      <c r="E1192" s="156"/>
      <c r="AD1192" s="94"/>
      <c r="AE1192" s="94"/>
      <c r="AF1192" s="238"/>
      <c r="AG1192" s="223"/>
      <c r="AI1192" s="223"/>
    </row>
    <row r="1193" spans="1:35" s="15" customFormat="1">
      <c r="A1193" s="105"/>
      <c r="B1193" s="105"/>
      <c r="D1193" s="97"/>
      <c r="E1193" s="156"/>
      <c r="AD1193" s="94"/>
      <c r="AE1193" s="94"/>
      <c r="AF1193" s="238"/>
      <c r="AG1193" s="223"/>
      <c r="AI1193" s="223"/>
    </row>
    <row r="1194" spans="1:35" s="15" customFormat="1">
      <c r="A1194" s="105"/>
      <c r="B1194" s="105"/>
      <c r="D1194" s="97"/>
      <c r="E1194" s="156"/>
      <c r="AD1194" s="94"/>
      <c r="AE1194" s="94"/>
      <c r="AF1194" s="238"/>
      <c r="AG1194" s="223"/>
      <c r="AI1194" s="223"/>
    </row>
    <row r="1195" spans="1:35" s="15" customFormat="1">
      <c r="A1195" s="105"/>
      <c r="B1195" s="105"/>
      <c r="D1195" s="97"/>
      <c r="E1195" s="156"/>
      <c r="AD1195" s="94"/>
      <c r="AE1195" s="94"/>
      <c r="AF1195" s="238"/>
      <c r="AG1195" s="223"/>
      <c r="AI1195" s="223"/>
    </row>
    <row r="1196" spans="1:35" s="15" customFormat="1">
      <c r="A1196" s="105"/>
      <c r="B1196" s="105"/>
      <c r="D1196" s="97"/>
      <c r="E1196" s="156"/>
      <c r="AD1196" s="94"/>
      <c r="AE1196" s="94"/>
      <c r="AF1196" s="238"/>
      <c r="AG1196" s="223"/>
      <c r="AI1196" s="223"/>
    </row>
    <row r="1197" spans="1:35" s="15" customFormat="1">
      <c r="A1197" s="105"/>
      <c r="B1197" s="105"/>
      <c r="D1197" s="97"/>
      <c r="E1197" s="156"/>
      <c r="AD1197" s="94"/>
      <c r="AE1197" s="94"/>
      <c r="AF1197" s="238"/>
      <c r="AG1197" s="223"/>
      <c r="AI1197" s="223"/>
    </row>
    <row r="1198" spans="1:35" s="15" customFormat="1">
      <c r="A1198" s="105"/>
      <c r="B1198" s="105"/>
      <c r="D1198" s="97"/>
      <c r="E1198" s="156"/>
      <c r="AD1198" s="94"/>
      <c r="AE1198" s="94"/>
      <c r="AF1198" s="238"/>
      <c r="AG1198" s="223"/>
      <c r="AI1198" s="223"/>
    </row>
    <row r="1199" spans="1:35" s="15" customFormat="1">
      <c r="A1199" s="105"/>
      <c r="B1199" s="105"/>
      <c r="D1199" s="97"/>
      <c r="E1199" s="156"/>
      <c r="AD1199" s="94"/>
      <c r="AE1199" s="94"/>
      <c r="AF1199" s="238"/>
      <c r="AG1199" s="223"/>
      <c r="AI1199" s="223"/>
    </row>
    <row r="1200" spans="1:35" s="15" customFormat="1">
      <c r="A1200" s="105"/>
      <c r="B1200" s="105"/>
      <c r="D1200" s="97"/>
      <c r="E1200" s="156"/>
      <c r="AD1200" s="94"/>
      <c r="AE1200" s="94"/>
      <c r="AF1200" s="238"/>
      <c r="AG1200" s="223"/>
      <c r="AI1200" s="223"/>
    </row>
    <row r="1201" spans="1:35" s="15" customFormat="1">
      <c r="A1201" s="105"/>
      <c r="B1201" s="105"/>
      <c r="D1201" s="97"/>
      <c r="E1201" s="156"/>
      <c r="AD1201" s="94"/>
      <c r="AE1201" s="94"/>
      <c r="AF1201" s="238"/>
      <c r="AG1201" s="223"/>
      <c r="AI1201" s="223"/>
    </row>
    <row r="1202" spans="1:35" s="15" customFormat="1">
      <c r="A1202" s="105"/>
      <c r="B1202" s="105"/>
      <c r="D1202" s="97"/>
      <c r="E1202" s="156"/>
      <c r="AD1202" s="94"/>
      <c r="AE1202" s="94"/>
      <c r="AF1202" s="238"/>
      <c r="AG1202" s="223"/>
      <c r="AI1202" s="223"/>
    </row>
    <row r="1203" spans="1:35" s="15" customFormat="1">
      <c r="A1203" s="105"/>
      <c r="B1203" s="105"/>
      <c r="D1203" s="97"/>
      <c r="E1203" s="156"/>
      <c r="AD1203" s="94"/>
      <c r="AE1203" s="94"/>
      <c r="AF1203" s="238"/>
      <c r="AG1203" s="223"/>
      <c r="AI1203" s="223"/>
    </row>
    <row r="1204" spans="1:35" s="15" customFormat="1">
      <c r="A1204" s="105"/>
      <c r="B1204" s="105"/>
      <c r="D1204" s="97"/>
      <c r="E1204" s="156"/>
      <c r="AD1204" s="94"/>
      <c r="AE1204" s="94"/>
      <c r="AF1204" s="238"/>
      <c r="AG1204" s="223"/>
      <c r="AI1204" s="223"/>
    </row>
    <row r="1205" spans="1:35" s="15" customFormat="1">
      <c r="A1205" s="105"/>
      <c r="B1205" s="105"/>
      <c r="D1205" s="97"/>
      <c r="E1205" s="156"/>
      <c r="AD1205" s="94"/>
      <c r="AE1205" s="94"/>
      <c r="AF1205" s="238"/>
      <c r="AG1205" s="223"/>
      <c r="AI1205" s="223"/>
    </row>
    <row r="1206" spans="1:35" s="15" customFormat="1">
      <c r="A1206" s="105"/>
      <c r="B1206" s="105"/>
      <c r="D1206" s="97"/>
      <c r="E1206" s="156"/>
      <c r="AD1206" s="94"/>
      <c r="AE1206" s="94"/>
      <c r="AF1206" s="238"/>
      <c r="AG1206" s="223"/>
      <c r="AI1206" s="223"/>
    </row>
    <row r="1207" spans="1:35" s="15" customFormat="1">
      <c r="A1207" s="105"/>
      <c r="B1207" s="105"/>
      <c r="D1207" s="97"/>
      <c r="E1207" s="156"/>
      <c r="AD1207" s="94"/>
      <c r="AE1207" s="94"/>
      <c r="AF1207" s="238"/>
      <c r="AG1207" s="223"/>
      <c r="AI1207" s="223"/>
    </row>
    <row r="1208" spans="1:35" s="15" customFormat="1">
      <c r="A1208" s="105"/>
      <c r="B1208" s="105"/>
      <c r="D1208" s="97"/>
      <c r="E1208" s="156"/>
      <c r="AD1208" s="94"/>
      <c r="AE1208" s="94"/>
      <c r="AF1208" s="238"/>
      <c r="AG1208" s="223"/>
      <c r="AI1208" s="223"/>
    </row>
    <row r="1209" spans="1:35" s="15" customFormat="1">
      <c r="A1209" s="105"/>
      <c r="B1209" s="105"/>
      <c r="D1209" s="97"/>
      <c r="E1209" s="156"/>
      <c r="AD1209" s="94"/>
      <c r="AE1209" s="94"/>
      <c r="AF1209" s="238"/>
      <c r="AG1209" s="223"/>
      <c r="AI1209" s="223"/>
    </row>
    <row r="1210" spans="1:35" s="15" customFormat="1">
      <c r="A1210" s="105"/>
      <c r="B1210" s="105"/>
      <c r="D1210" s="97"/>
      <c r="E1210" s="156"/>
      <c r="AD1210" s="94"/>
      <c r="AE1210" s="94"/>
      <c r="AF1210" s="238"/>
      <c r="AG1210" s="223"/>
      <c r="AI1210" s="223"/>
    </row>
    <row r="1211" spans="1:35" s="15" customFormat="1">
      <c r="A1211" s="105"/>
      <c r="B1211" s="105"/>
      <c r="D1211" s="97"/>
      <c r="E1211" s="156"/>
      <c r="AD1211" s="94"/>
      <c r="AE1211" s="94"/>
      <c r="AF1211" s="238"/>
      <c r="AG1211" s="223"/>
      <c r="AI1211" s="223"/>
    </row>
    <row r="1212" spans="1:35" s="15" customFormat="1">
      <c r="A1212" s="105"/>
      <c r="B1212" s="105"/>
      <c r="D1212" s="97"/>
      <c r="E1212" s="156"/>
      <c r="AD1212" s="94"/>
      <c r="AE1212" s="94"/>
      <c r="AF1212" s="238"/>
      <c r="AG1212" s="223"/>
      <c r="AI1212" s="223"/>
    </row>
    <row r="1213" spans="1:35" s="15" customFormat="1">
      <c r="A1213" s="105"/>
      <c r="B1213" s="105"/>
      <c r="D1213" s="97"/>
      <c r="E1213" s="156"/>
      <c r="AD1213" s="94"/>
      <c r="AE1213" s="94"/>
      <c r="AF1213" s="238"/>
      <c r="AG1213" s="223"/>
      <c r="AI1213" s="223"/>
    </row>
    <row r="1214" spans="1:35" s="15" customFormat="1">
      <c r="A1214" s="105"/>
      <c r="B1214" s="105"/>
      <c r="D1214" s="97"/>
      <c r="E1214" s="156"/>
      <c r="AD1214" s="94"/>
      <c r="AE1214" s="94"/>
      <c r="AF1214" s="238"/>
      <c r="AG1214" s="223"/>
      <c r="AI1214" s="223"/>
    </row>
    <row r="1215" spans="1:35" s="15" customFormat="1">
      <c r="A1215" s="105"/>
      <c r="B1215" s="105"/>
      <c r="D1215" s="97"/>
      <c r="E1215" s="156"/>
      <c r="AD1215" s="94"/>
      <c r="AE1215" s="94"/>
      <c r="AF1215" s="238"/>
      <c r="AG1215" s="223"/>
      <c r="AI1215" s="223"/>
    </row>
    <row r="1216" spans="1:35" s="15" customFormat="1">
      <c r="A1216" s="105"/>
      <c r="B1216" s="105"/>
      <c r="D1216" s="97"/>
      <c r="E1216" s="156"/>
      <c r="AD1216" s="94"/>
      <c r="AE1216" s="94"/>
      <c r="AF1216" s="238"/>
      <c r="AG1216" s="223"/>
      <c r="AI1216" s="223"/>
    </row>
    <row r="1217" spans="1:35" s="15" customFormat="1">
      <c r="A1217" s="105"/>
      <c r="B1217" s="105"/>
      <c r="D1217" s="97"/>
      <c r="E1217" s="156"/>
      <c r="AD1217" s="94"/>
      <c r="AE1217" s="94"/>
      <c r="AF1217" s="238"/>
      <c r="AG1217" s="223"/>
      <c r="AI1217" s="223"/>
    </row>
    <row r="1218" spans="1:35" s="15" customFormat="1">
      <c r="A1218" s="105"/>
      <c r="B1218" s="105"/>
      <c r="D1218" s="97"/>
      <c r="E1218" s="156"/>
      <c r="AD1218" s="94"/>
      <c r="AE1218" s="94"/>
      <c r="AF1218" s="238"/>
      <c r="AG1218" s="223"/>
      <c r="AI1218" s="223"/>
    </row>
    <row r="1219" spans="1:35" s="15" customFormat="1">
      <c r="A1219" s="105"/>
      <c r="B1219" s="105"/>
      <c r="D1219" s="97"/>
      <c r="E1219" s="156"/>
      <c r="AD1219" s="94"/>
      <c r="AE1219" s="94"/>
      <c r="AF1219" s="238"/>
      <c r="AG1219" s="223"/>
      <c r="AI1219" s="223"/>
    </row>
    <row r="1220" spans="1:35" s="15" customFormat="1">
      <c r="A1220" s="105"/>
      <c r="B1220" s="105"/>
      <c r="D1220" s="97"/>
      <c r="E1220" s="156"/>
      <c r="AD1220" s="94"/>
      <c r="AE1220" s="94"/>
      <c r="AF1220" s="238"/>
      <c r="AG1220" s="223"/>
      <c r="AI1220" s="223"/>
    </row>
    <row r="1221" spans="1:35" s="15" customFormat="1">
      <c r="A1221" s="105"/>
      <c r="B1221" s="105"/>
      <c r="D1221" s="97"/>
      <c r="E1221" s="156"/>
      <c r="AD1221" s="94"/>
      <c r="AE1221" s="94"/>
      <c r="AF1221" s="238"/>
      <c r="AG1221" s="223"/>
      <c r="AI1221" s="223"/>
    </row>
    <row r="1222" spans="1:35" s="15" customFormat="1">
      <c r="A1222" s="105"/>
      <c r="B1222" s="105"/>
      <c r="D1222" s="97"/>
      <c r="E1222" s="156"/>
      <c r="AD1222" s="94"/>
      <c r="AE1222" s="94"/>
      <c r="AF1222" s="238"/>
      <c r="AG1222" s="223"/>
      <c r="AI1222" s="223"/>
    </row>
    <row r="1223" spans="1:35" s="15" customFormat="1">
      <c r="A1223" s="105"/>
      <c r="B1223" s="105"/>
      <c r="D1223" s="97"/>
      <c r="E1223" s="156"/>
      <c r="AD1223" s="94"/>
      <c r="AE1223" s="94"/>
      <c r="AF1223" s="238"/>
      <c r="AG1223" s="223"/>
      <c r="AI1223" s="223"/>
    </row>
    <row r="1224" spans="1:35" s="15" customFormat="1">
      <c r="A1224" s="105"/>
      <c r="B1224" s="105"/>
      <c r="D1224" s="97"/>
      <c r="E1224" s="156"/>
      <c r="AD1224" s="94"/>
      <c r="AE1224" s="94"/>
      <c r="AF1224" s="238"/>
      <c r="AG1224" s="223"/>
      <c r="AI1224" s="223"/>
    </row>
    <row r="1225" spans="1:35" s="15" customFormat="1">
      <c r="A1225" s="105"/>
      <c r="B1225" s="105"/>
      <c r="D1225" s="97"/>
      <c r="E1225" s="156"/>
      <c r="AD1225" s="94"/>
      <c r="AE1225" s="94"/>
      <c r="AF1225" s="238"/>
      <c r="AG1225" s="223"/>
      <c r="AI1225" s="223"/>
    </row>
    <row r="1226" spans="1:35" s="15" customFormat="1">
      <c r="A1226" s="105"/>
      <c r="B1226" s="105"/>
      <c r="D1226" s="97"/>
      <c r="E1226" s="156"/>
      <c r="AD1226" s="94"/>
      <c r="AE1226" s="94"/>
      <c r="AF1226" s="238"/>
      <c r="AG1226" s="223"/>
      <c r="AI1226" s="223"/>
    </row>
    <row r="1227" spans="1:35" s="15" customFormat="1">
      <c r="A1227" s="105"/>
      <c r="B1227" s="105"/>
      <c r="D1227" s="97"/>
      <c r="E1227" s="156"/>
      <c r="AD1227" s="94"/>
      <c r="AE1227" s="94"/>
      <c r="AF1227" s="238"/>
      <c r="AG1227" s="223"/>
      <c r="AI1227" s="223"/>
    </row>
    <row r="1228" spans="1:35" s="15" customFormat="1">
      <c r="A1228" s="105"/>
      <c r="B1228" s="105"/>
      <c r="D1228" s="97"/>
      <c r="E1228" s="156"/>
      <c r="AD1228" s="94"/>
      <c r="AE1228" s="94"/>
      <c r="AF1228" s="238"/>
      <c r="AG1228" s="223"/>
      <c r="AI1228" s="223"/>
    </row>
    <row r="1229" spans="1:35" s="15" customFormat="1">
      <c r="A1229" s="105"/>
      <c r="B1229" s="105"/>
      <c r="D1229" s="97"/>
      <c r="E1229" s="156"/>
      <c r="AD1229" s="94"/>
      <c r="AE1229" s="94"/>
      <c r="AF1229" s="238"/>
      <c r="AG1229" s="223"/>
      <c r="AI1229" s="223"/>
    </row>
    <row r="1230" spans="1:35" s="15" customFormat="1">
      <c r="A1230" s="105"/>
      <c r="B1230" s="105"/>
      <c r="D1230" s="97"/>
      <c r="E1230" s="156"/>
      <c r="AD1230" s="94"/>
      <c r="AE1230" s="94"/>
      <c r="AF1230" s="238"/>
      <c r="AG1230" s="223"/>
      <c r="AI1230" s="223"/>
    </row>
    <row r="1231" spans="1:35" s="15" customFormat="1">
      <c r="A1231" s="105"/>
      <c r="B1231" s="105"/>
      <c r="D1231" s="97"/>
      <c r="E1231" s="156"/>
      <c r="AD1231" s="94"/>
      <c r="AE1231" s="94"/>
      <c r="AF1231" s="238"/>
      <c r="AG1231" s="223"/>
      <c r="AI1231" s="223"/>
    </row>
    <row r="1232" spans="1:35" s="15" customFormat="1">
      <c r="A1232" s="105"/>
      <c r="B1232" s="105"/>
      <c r="D1232" s="97"/>
      <c r="E1232" s="156"/>
      <c r="AD1232" s="94"/>
      <c r="AE1232" s="94"/>
      <c r="AF1232" s="238"/>
      <c r="AG1232" s="223"/>
      <c r="AI1232" s="223"/>
    </row>
    <row r="1233" spans="1:35" s="15" customFormat="1">
      <c r="A1233" s="105"/>
      <c r="B1233" s="105"/>
      <c r="D1233" s="97"/>
      <c r="E1233" s="156"/>
      <c r="AD1233" s="94"/>
      <c r="AE1233" s="94"/>
      <c r="AF1233" s="238"/>
      <c r="AG1233" s="223"/>
      <c r="AI1233" s="223"/>
    </row>
    <row r="1234" spans="1:35" s="15" customFormat="1">
      <c r="A1234" s="105"/>
      <c r="B1234" s="105"/>
      <c r="D1234" s="97"/>
      <c r="E1234" s="156"/>
      <c r="AD1234" s="94"/>
      <c r="AE1234" s="94"/>
      <c r="AF1234" s="238"/>
      <c r="AG1234" s="223"/>
      <c r="AI1234" s="223"/>
    </row>
    <row r="1235" spans="1:35" s="15" customFormat="1">
      <c r="A1235" s="105"/>
      <c r="B1235" s="105"/>
      <c r="D1235" s="97"/>
      <c r="E1235" s="156"/>
      <c r="AD1235" s="94"/>
      <c r="AE1235" s="94"/>
      <c r="AF1235" s="238"/>
      <c r="AG1235" s="223"/>
      <c r="AI1235" s="223"/>
    </row>
    <row r="1236" spans="1:35" s="15" customFormat="1">
      <c r="A1236" s="105"/>
      <c r="B1236" s="105"/>
      <c r="D1236" s="97"/>
      <c r="E1236" s="156"/>
      <c r="AD1236" s="94"/>
      <c r="AE1236" s="94"/>
      <c r="AF1236" s="238"/>
      <c r="AG1236" s="223"/>
      <c r="AI1236" s="223"/>
    </row>
    <row r="1237" spans="1:35" s="15" customFormat="1">
      <c r="A1237" s="105"/>
      <c r="B1237" s="105"/>
      <c r="D1237" s="97"/>
      <c r="E1237" s="156"/>
      <c r="AD1237" s="94"/>
      <c r="AE1237" s="94"/>
      <c r="AF1237" s="238"/>
      <c r="AG1237" s="223"/>
      <c r="AI1237" s="223"/>
    </row>
    <row r="1238" spans="1:35" s="15" customFormat="1">
      <c r="A1238" s="105"/>
      <c r="B1238" s="105"/>
      <c r="D1238" s="97"/>
      <c r="E1238" s="156"/>
      <c r="AD1238" s="94"/>
      <c r="AE1238" s="94"/>
      <c r="AF1238" s="238"/>
      <c r="AG1238" s="223"/>
      <c r="AI1238" s="223"/>
    </row>
    <row r="1239" spans="1:35" s="15" customFormat="1">
      <c r="A1239" s="105"/>
      <c r="B1239" s="105"/>
      <c r="D1239" s="97"/>
      <c r="E1239" s="156"/>
      <c r="AD1239" s="94"/>
      <c r="AE1239" s="94"/>
      <c r="AF1239" s="238"/>
      <c r="AG1239" s="223"/>
      <c r="AI1239" s="223"/>
    </row>
    <row r="1240" spans="1:35" s="15" customFormat="1">
      <c r="A1240" s="105"/>
      <c r="B1240" s="105"/>
      <c r="D1240" s="97"/>
      <c r="E1240" s="156"/>
      <c r="AD1240" s="94"/>
      <c r="AE1240" s="94"/>
      <c r="AF1240" s="238"/>
      <c r="AG1240" s="223"/>
      <c r="AI1240" s="223"/>
    </row>
    <row r="1241" spans="1:35" s="15" customFormat="1">
      <c r="A1241" s="105"/>
      <c r="B1241" s="105"/>
      <c r="D1241" s="97"/>
      <c r="E1241" s="156"/>
      <c r="AD1241" s="94"/>
      <c r="AE1241" s="94"/>
      <c r="AF1241" s="238"/>
      <c r="AG1241" s="223"/>
      <c r="AI1241" s="223"/>
    </row>
    <row r="1242" spans="1:35" s="15" customFormat="1">
      <c r="A1242" s="105"/>
      <c r="B1242" s="105"/>
      <c r="D1242" s="97"/>
      <c r="E1242" s="156"/>
      <c r="AD1242" s="94"/>
      <c r="AE1242" s="94"/>
      <c r="AF1242" s="238"/>
      <c r="AG1242" s="223"/>
      <c r="AI1242" s="223"/>
    </row>
    <row r="1243" spans="1:35" s="15" customFormat="1">
      <c r="A1243" s="105"/>
      <c r="B1243" s="105"/>
      <c r="D1243" s="97"/>
      <c r="E1243" s="156"/>
      <c r="AD1243" s="94"/>
      <c r="AE1243" s="94"/>
      <c r="AF1243" s="238"/>
      <c r="AG1243" s="223"/>
      <c r="AI1243" s="223"/>
    </row>
    <row r="1244" spans="1:35" s="15" customFormat="1">
      <c r="A1244" s="105"/>
      <c r="B1244" s="105"/>
      <c r="D1244" s="97"/>
      <c r="E1244" s="156"/>
      <c r="AD1244" s="94"/>
      <c r="AE1244" s="94"/>
      <c r="AF1244" s="238"/>
      <c r="AG1244" s="223"/>
      <c r="AI1244" s="223"/>
    </row>
    <row r="1245" spans="1:35" s="15" customFormat="1">
      <c r="A1245" s="105"/>
      <c r="B1245" s="105"/>
      <c r="D1245" s="97"/>
      <c r="E1245" s="156"/>
      <c r="AD1245" s="94"/>
      <c r="AE1245" s="94"/>
      <c r="AF1245" s="238"/>
      <c r="AG1245" s="223"/>
      <c r="AI1245" s="223"/>
    </row>
    <row r="1246" spans="1:35" s="15" customFormat="1">
      <c r="A1246" s="105"/>
      <c r="B1246" s="105"/>
      <c r="D1246" s="97"/>
      <c r="E1246" s="156"/>
      <c r="AD1246" s="94"/>
      <c r="AE1246" s="94"/>
      <c r="AF1246" s="238"/>
      <c r="AG1246" s="223"/>
      <c r="AI1246" s="223"/>
    </row>
    <row r="1247" spans="1:35" s="15" customFormat="1">
      <c r="A1247" s="105"/>
      <c r="B1247" s="105"/>
      <c r="D1247" s="97"/>
      <c r="E1247" s="156"/>
      <c r="AD1247" s="94"/>
      <c r="AE1247" s="94"/>
      <c r="AF1247" s="238"/>
      <c r="AG1247" s="223"/>
      <c r="AI1247" s="223"/>
    </row>
    <row r="1248" spans="1:35" s="15" customFormat="1">
      <c r="A1248" s="105"/>
      <c r="B1248" s="105"/>
      <c r="D1248" s="97"/>
      <c r="E1248" s="156"/>
      <c r="AD1248" s="94"/>
      <c r="AE1248" s="94"/>
      <c r="AF1248" s="238"/>
      <c r="AG1248" s="223"/>
      <c r="AI1248" s="223"/>
    </row>
    <row r="1249" spans="1:35" s="15" customFormat="1">
      <c r="A1249" s="105"/>
      <c r="B1249" s="105"/>
      <c r="D1249" s="97"/>
      <c r="E1249" s="156"/>
      <c r="AD1249" s="94"/>
      <c r="AE1249" s="94"/>
      <c r="AF1249" s="238"/>
      <c r="AG1249" s="223"/>
      <c r="AI1249" s="223"/>
    </row>
    <row r="1250" spans="1:35" s="15" customFormat="1">
      <c r="A1250" s="105"/>
      <c r="B1250" s="105"/>
      <c r="D1250" s="97"/>
      <c r="E1250" s="156"/>
      <c r="AD1250" s="94"/>
      <c r="AE1250" s="94"/>
      <c r="AF1250" s="238"/>
      <c r="AG1250" s="223"/>
      <c r="AI1250" s="223"/>
    </row>
    <row r="1251" spans="1:35" s="15" customFormat="1">
      <c r="A1251" s="105"/>
      <c r="B1251" s="105"/>
      <c r="D1251" s="97"/>
      <c r="E1251" s="156"/>
      <c r="AD1251" s="94"/>
      <c r="AE1251" s="94"/>
      <c r="AF1251" s="238"/>
      <c r="AG1251" s="223"/>
      <c r="AI1251" s="223"/>
    </row>
    <row r="1252" spans="1:35" s="15" customFormat="1">
      <c r="A1252" s="105"/>
      <c r="B1252" s="105"/>
      <c r="D1252" s="97"/>
      <c r="E1252" s="156"/>
      <c r="AD1252" s="94"/>
      <c r="AE1252" s="94"/>
      <c r="AF1252" s="238"/>
      <c r="AG1252" s="223"/>
      <c r="AI1252" s="223"/>
    </row>
    <row r="1253" spans="1:35" s="15" customFormat="1">
      <c r="A1253" s="105"/>
      <c r="B1253" s="105"/>
      <c r="D1253" s="97"/>
      <c r="E1253" s="156"/>
      <c r="AD1253" s="94"/>
      <c r="AE1253" s="94"/>
      <c r="AF1253" s="238"/>
      <c r="AG1253" s="223"/>
      <c r="AI1253" s="223"/>
    </row>
    <row r="1254" spans="1:35" s="15" customFormat="1">
      <c r="A1254" s="105"/>
      <c r="B1254" s="105"/>
      <c r="D1254" s="97"/>
      <c r="E1254" s="156"/>
      <c r="AD1254" s="94"/>
      <c r="AE1254" s="94"/>
      <c r="AF1254" s="238"/>
      <c r="AG1254" s="223"/>
      <c r="AI1254" s="223"/>
    </row>
    <row r="1255" spans="1:35" s="15" customFormat="1">
      <c r="A1255" s="105"/>
      <c r="B1255" s="105"/>
      <c r="D1255" s="97"/>
      <c r="E1255" s="156"/>
      <c r="AD1255" s="94"/>
      <c r="AE1255" s="94"/>
      <c r="AF1255" s="238"/>
      <c r="AG1255" s="223"/>
      <c r="AI1255" s="223"/>
    </row>
    <row r="1256" spans="1:35" s="15" customFormat="1">
      <c r="A1256" s="105"/>
      <c r="B1256" s="105"/>
      <c r="D1256" s="97"/>
      <c r="E1256" s="156"/>
      <c r="AD1256" s="94"/>
      <c r="AE1256" s="94"/>
      <c r="AF1256" s="238"/>
      <c r="AG1256" s="223"/>
      <c r="AI1256" s="223"/>
    </row>
    <row r="1257" spans="1:35" s="15" customFormat="1">
      <c r="A1257" s="105"/>
      <c r="B1257" s="105"/>
      <c r="D1257" s="97"/>
      <c r="E1257" s="156"/>
      <c r="AD1257" s="94"/>
      <c r="AE1257" s="94"/>
      <c r="AF1257" s="238"/>
      <c r="AG1257" s="223"/>
      <c r="AI1257" s="223"/>
    </row>
    <row r="1258" spans="1:35" s="15" customFormat="1">
      <c r="A1258" s="105"/>
      <c r="B1258" s="105"/>
      <c r="D1258" s="97"/>
      <c r="E1258" s="156"/>
      <c r="AD1258" s="94"/>
      <c r="AE1258" s="94"/>
      <c r="AF1258" s="238"/>
      <c r="AG1258" s="223"/>
      <c r="AI1258" s="223"/>
    </row>
    <row r="1259" spans="1:35" s="15" customFormat="1">
      <c r="A1259" s="105"/>
      <c r="B1259" s="105"/>
      <c r="D1259" s="97"/>
      <c r="E1259" s="156"/>
      <c r="AD1259" s="94"/>
      <c r="AE1259" s="94"/>
      <c r="AF1259" s="238"/>
      <c r="AG1259" s="223"/>
      <c r="AI1259" s="223"/>
    </row>
    <row r="1260" spans="1:35" s="15" customFormat="1">
      <c r="A1260" s="105"/>
      <c r="B1260" s="105"/>
      <c r="D1260" s="97"/>
      <c r="E1260" s="156"/>
      <c r="AD1260" s="94"/>
      <c r="AE1260" s="94"/>
      <c r="AF1260" s="238"/>
      <c r="AG1260" s="223"/>
      <c r="AI1260" s="223"/>
    </row>
    <row r="1261" spans="1:35" s="15" customFormat="1">
      <c r="A1261" s="105"/>
      <c r="B1261" s="105"/>
      <c r="D1261" s="97"/>
      <c r="E1261" s="156"/>
      <c r="AD1261" s="94"/>
      <c r="AE1261" s="94"/>
      <c r="AF1261" s="238"/>
      <c r="AG1261" s="223"/>
      <c r="AI1261" s="223"/>
    </row>
    <row r="1262" spans="1:35" s="15" customFormat="1">
      <c r="A1262" s="105"/>
      <c r="B1262" s="105"/>
      <c r="D1262" s="97"/>
      <c r="E1262" s="156"/>
      <c r="AD1262" s="94"/>
      <c r="AE1262" s="94"/>
      <c r="AF1262" s="238"/>
      <c r="AG1262" s="223"/>
      <c r="AI1262" s="223"/>
    </row>
    <row r="1263" spans="1:35" s="15" customFormat="1">
      <c r="A1263" s="105"/>
      <c r="B1263" s="105"/>
      <c r="D1263" s="97"/>
      <c r="E1263" s="156"/>
      <c r="AD1263" s="94"/>
      <c r="AE1263" s="94"/>
      <c r="AF1263" s="238"/>
      <c r="AG1263" s="223"/>
      <c r="AI1263" s="223"/>
    </row>
    <row r="1264" spans="1:35" s="15" customFormat="1">
      <c r="A1264" s="105"/>
      <c r="B1264" s="105"/>
      <c r="D1264" s="97"/>
      <c r="E1264" s="156"/>
      <c r="AD1264" s="94"/>
      <c r="AE1264" s="94"/>
      <c r="AF1264" s="238"/>
      <c r="AG1264" s="223"/>
      <c r="AI1264" s="223"/>
    </row>
    <row r="1265" spans="1:35" s="15" customFormat="1">
      <c r="A1265" s="105"/>
      <c r="B1265" s="105"/>
      <c r="D1265" s="97"/>
      <c r="E1265" s="156"/>
      <c r="AD1265" s="94"/>
      <c r="AE1265" s="94"/>
      <c r="AF1265" s="238"/>
      <c r="AG1265" s="223"/>
      <c r="AI1265" s="223"/>
    </row>
    <row r="1266" spans="1:35" s="15" customFormat="1">
      <c r="A1266" s="105"/>
      <c r="B1266" s="105"/>
      <c r="D1266" s="97"/>
      <c r="E1266" s="156"/>
      <c r="AD1266" s="94"/>
      <c r="AE1266" s="94"/>
      <c r="AF1266" s="238"/>
      <c r="AG1266" s="223"/>
      <c r="AI1266" s="223"/>
    </row>
    <row r="1267" spans="1:35" s="15" customFormat="1">
      <c r="A1267" s="105"/>
      <c r="B1267" s="105"/>
      <c r="D1267" s="97"/>
      <c r="E1267" s="156"/>
      <c r="AD1267" s="94"/>
      <c r="AE1267" s="94"/>
      <c r="AF1267" s="238"/>
      <c r="AG1267" s="223"/>
      <c r="AI1267" s="223"/>
    </row>
    <row r="1268" spans="1:35" s="15" customFormat="1">
      <c r="A1268" s="105"/>
      <c r="B1268" s="105"/>
      <c r="D1268" s="97"/>
      <c r="E1268" s="156"/>
      <c r="AD1268" s="94"/>
      <c r="AE1268" s="94"/>
      <c r="AF1268" s="238"/>
      <c r="AG1268" s="223"/>
      <c r="AI1268" s="223"/>
    </row>
    <row r="1269" spans="1:35" s="15" customFormat="1">
      <c r="A1269" s="105"/>
      <c r="B1269" s="105"/>
      <c r="D1269" s="97"/>
      <c r="E1269" s="156"/>
      <c r="AD1269" s="94"/>
      <c r="AE1269" s="94"/>
      <c r="AF1269" s="238"/>
      <c r="AG1269" s="223"/>
      <c r="AI1269" s="223"/>
    </row>
    <row r="1270" spans="1:35" s="15" customFormat="1">
      <c r="A1270" s="105"/>
      <c r="B1270" s="105"/>
      <c r="D1270" s="97"/>
      <c r="E1270" s="156"/>
      <c r="AD1270" s="94"/>
      <c r="AE1270" s="94"/>
      <c r="AF1270" s="238"/>
      <c r="AG1270" s="223"/>
      <c r="AI1270" s="223"/>
    </row>
    <row r="1271" spans="1:35" s="15" customFormat="1">
      <c r="A1271" s="105"/>
      <c r="B1271" s="105"/>
      <c r="D1271" s="97"/>
      <c r="E1271" s="156"/>
      <c r="AD1271" s="94"/>
      <c r="AE1271" s="94"/>
      <c r="AF1271" s="238"/>
      <c r="AG1271" s="223"/>
      <c r="AI1271" s="223"/>
    </row>
    <row r="1272" spans="1:35" s="15" customFormat="1">
      <c r="A1272" s="105"/>
      <c r="B1272" s="105"/>
      <c r="D1272" s="97"/>
      <c r="E1272" s="156"/>
      <c r="AD1272" s="94"/>
      <c r="AE1272" s="94"/>
      <c r="AF1272" s="238"/>
      <c r="AG1272" s="223"/>
      <c r="AI1272" s="223"/>
    </row>
    <row r="1273" spans="1:35" s="15" customFormat="1">
      <c r="A1273" s="105"/>
      <c r="B1273" s="105"/>
      <c r="D1273" s="97"/>
      <c r="E1273" s="156"/>
      <c r="AD1273" s="94"/>
      <c r="AE1273" s="94"/>
      <c r="AF1273" s="238"/>
      <c r="AG1273" s="223"/>
      <c r="AI1273" s="223"/>
    </row>
    <row r="1274" spans="1:35" s="15" customFormat="1">
      <c r="A1274" s="105"/>
      <c r="B1274" s="105"/>
      <c r="D1274" s="97"/>
      <c r="E1274" s="156"/>
      <c r="AD1274" s="94"/>
      <c r="AE1274" s="94"/>
      <c r="AF1274" s="238"/>
      <c r="AG1274" s="223"/>
      <c r="AI1274" s="223"/>
    </row>
    <row r="1275" spans="1:35" s="15" customFormat="1">
      <c r="A1275" s="105"/>
      <c r="B1275" s="105"/>
      <c r="D1275" s="97"/>
      <c r="E1275" s="156"/>
      <c r="AD1275" s="94"/>
      <c r="AE1275" s="94"/>
      <c r="AF1275" s="238"/>
      <c r="AG1275" s="223"/>
      <c r="AI1275" s="223"/>
    </row>
    <row r="1276" spans="1:35" s="15" customFormat="1">
      <c r="A1276" s="105"/>
      <c r="B1276" s="105"/>
      <c r="D1276" s="97"/>
      <c r="E1276" s="156"/>
      <c r="AD1276" s="94"/>
      <c r="AE1276" s="94"/>
      <c r="AF1276" s="238"/>
      <c r="AG1276" s="223"/>
      <c r="AI1276" s="223"/>
    </row>
    <row r="1277" spans="1:35" s="15" customFormat="1">
      <c r="A1277" s="105"/>
      <c r="B1277" s="105"/>
      <c r="D1277" s="97"/>
      <c r="E1277" s="156"/>
      <c r="AD1277" s="94"/>
      <c r="AE1277" s="94"/>
      <c r="AF1277" s="238"/>
      <c r="AG1277" s="223"/>
      <c r="AI1277" s="223"/>
    </row>
    <row r="1278" spans="1:35" s="15" customFormat="1">
      <c r="A1278" s="105"/>
      <c r="B1278" s="105"/>
      <c r="D1278" s="97"/>
      <c r="E1278" s="156"/>
      <c r="AD1278" s="94"/>
      <c r="AE1278" s="94"/>
      <c r="AF1278" s="238"/>
      <c r="AG1278" s="223"/>
      <c r="AI1278" s="223"/>
    </row>
    <row r="1279" spans="1:35" s="15" customFormat="1">
      <c r="A1279" s="105"/>
      <c r="B1279" s="105"/>
      <c r="D1279" s="97"/>
      <c r="E1279" s="156"/>
      <c r="AD1279" s="94"/>
      <c r="AE1279" s="94"/>
      <c r="AF1279" s="238"/>
      <c r="AG1279" s="223"/>
      <c r="AI1279" s="223"/>
    </row>
    <row r="1280" spans="1:35" s="15" customFormat="1">
      <c r="A1280" s="105"/>
      <c r="B1280" s="105"/>
      <c r="D1280" s="97"/>
      <c r="E1280" s="156"/>
      <c r="AD1280" s="94"/>
      <c r="AE1280" s="94"/>
      <c r="AF1280" s="238"/>
      <c r="AG1280" s="223"/>
      <c r="AI1280" s="223"/>
    </row>
    <row r="1281" spans="1:35" s="15" customFormat="1">
      <c r="A1281" s="105"/>
      <c r="B1281" s="105"/>
      <c r="D1281" s="97"/>
      <c r="E1281" s="156"/>
      <c r="AD1281" s="94"/>
      <c r="AE1281" s="94"/>
      <c r="AF1281" s="238"/>
      <c r="AG1281" s="223"/>
      <c r="AI1281" s="223"/>
    </row>
    <row r="1282" spans="1:35" s="15" customFormat="1">
      <c r="A1282" s="105"/>
      <c r="B1282" s="105"/>
      <c r="D1282" s="97"/>
      <c r="E1282" s="156"/>
      <c r="AD1282" s="94"/>
      <c r="AE1282" s="94"/>
      <c r="AF1282" s="238"/>
      <c r="AG1282" s="223"/>
      <c r="AI1282" s="223"/>
    </row>
    <row r="1283" spans="1:35" s="15" customFormat="1">
      <c r="A1283" s="105"/>
      <c r="B1283" s="105"/>
      <c r="D1283" s="97"/>
      <c r="E1283" s="156"/>
      <c r="AD1283" s="94"/>
      <c r="AE1283" s="94"/>
      <c r="AF1283" s="238"/>
      <c r="AG1283" s="223"/>
      <c r="AI1283" s="223"/>
    </row>
    <row r="1284" spans="1:35" s="15" customFormat="1">
      <c r="A1284" s="105"/>
      <c r="B1284" s="105"/>
      <c r="D1284" s="97"/>
      <c r="E1284" s="156"/>
      <c r="AD1284" s="94"/>
      <c r="AE1284" s="94"/>
      <c r="AF1284" s="238"/>
      <c r="AG1284" s="223"/>
      <c r="AI1284" s="223"/>
    </row>
    <row r="1285" spans="1:35" s="15" customFormat="1">
      <c r="A1285" s="105"/>
      <c r="B1285" s="105"/>
      <c r="D1285" s="97"/>
      <c r="E1285" s="156"/>
      <c r="AD1285" s="94"/>
      <c r="AE1285" s="94"/>
      <c r="AF1285" s="238"/>
      <c r="AG1285" s="223"/>
      <c r="AI1285" s="223"/>
    </row>
    <row r="1286" spans="1:35" s="15" customFormat="1">
      <c r="A1286" s="105"/>
      <c r="B1286" s="105"/>
      <c r="D1286" s="97"/>
      <c r="E1286" s="156"/>
      <c r="AD1286" s="94"/>
      <c r="AE1286" s="94"/>
      <c r="AF1286" s="238"/>
      <c r="AG1286" s="223"/>
      <c r="AI1286" s="223"/>
    </row>
    <row r="1287" spans="1:35" s="15" customFormat="1">
      <c r="A1287" s="105"/>
      <c r="B1287" s="105"/>
      <c r="D1287" s="97"/>
      <c r="E1287" s="156"/>
      <c r="AD1287" s="94"/>
      <c r="AE1287" s="94"/>
      <c r="AF1287" s="238"/>
      <c r="AG1287" s="223"/>
      <c r="AI1287" s="223"/>
    </row>
    <row r="1288" spans="1:35" s="15" customFormat="1">
      <c r="A1288" s="105"/>
      <c r="B1288" s="105"/>
      <c r="D1288" s="97"/>
      <c r="E1288" s="156"/>
      <c r="AD1288" s="94"/>
      <c r="AE1288" s="94"/>
      <c r="AF1288" s="238"/>
      <c r="AG1288" s="223"/>
      <c r="AI1288" s="223"/>
    </row>
    <row r="1289" spans="1:35" s="15" customFormat="1">
      <c r="A1289" s="105"/>
      <c r="B1289" s="105"/>
      <c r="D1289" s="97"/>
      <c r="E1289" s="156"/>
      <c r="AD1289" s="94"/>
      <c r="AE1289" s="94"/>
      <c r="AF1289" s="238"/>
      <c r="AG1289" s="223"/>
      <c r="AI1289" s="223"/>
    </row>
    <row r="1290" spans="1:35" s="15" customFormat="1">
      <c r="A1290" s="105"/>
      <c r="B1290" s="105"/>
      <c r="D1290" s="97"/>
      <c r="E1290" s="156"/>
      <c r="AD1290" s="94"/>
      <c r="AE1290" s="94"/>
      <c r="AF1290" s="238"/>
      <c r="AG1290" s="223"/>
      <c r="AI1290" s="223"/>
    </row>
    <row r="1291" spans="1:35" s="15" customFormat="1">
      <c r="A1291" s="105"/>
      <c r="B1291" s="105"/>
      <c r="D1291" s="97"/>
      <c r="E1291" s="156"/>
      <c r="AD1291" s="94"/>
      <c r="AE1291" s="94"/>
      <c r="AF1291" s="238"/>
      <c r="AG1291" s="223"/>
      <c r="AI1291" s="223"/>
    </row>
    <row r="1292" spans="1:35" s="15" customFormat="1">
      <c r="A1292" s="105"/>
      <c r="B1292" s="105"/>
      <c r="D1292" s="97"/>
      <c r="E1292" s="156"/>
      <c r="AD1292" s="94"/>
      <c r="AE1292" s="94"/>
      <c r="AF1292" s="238"/>
      <c r="AG1292" s="223"/>
      <c r="AI1292" s="223"/>
    </row>
    <row r="1293" spans="1:35" s="15" customFormat="1">
      <c r="A1293" s="105"/>
      <c r="B1293" s="105"/>
      <c r="D1293" s="97"/>
      <c r="E1293" s="156"/>
      <c r="AD1293" s="94"/>
      <c r="AE1293" s="94"/>
      <c r="AF1293" s="238"/>
      <c r="AG1293" s="223"/>
      <c r="AI1293" s="223"/>
    </row>
    <row r="1294" spans="1:35" s="15" customFormat="1">
      <c r="A1294" s="105"/>
      <c r="B1294" s="105"/>
      <c r="D1294" s="97"/>
      <c r="E1294" s="156"/>
      <c r="AD1294" s="94"/>
      <c r="AE1294" s="94"/>
      <c r="AF1294" s="238"/>
      <c r="AG1294" s="223"/>
      <c r="AI1294" s="223"/>
    </row>
    <row r="1295" spans="1:35" s="15" customFormat="1">
      <c r="A1295" s="105"/>
      <c r="B1295" s="105"/>
      <c r="D1295" s="97"/>
      <c r="E1295" s="156"/>
      <c r="AD1295" s="94"/>
      <c r="AE1295" s="94"/>
      <c r="AF1295" s="238"/>
      <c r="AG1295" s="223"/>
      <c r="AI1295" s="223"/>
    </row>
    <row r="1296" spans="1:35" s="15" customFormat="1">
      <c r="A1296" s="105"/>
      <c r="B1296" s="105"/>
      <c r="D1296" s="97"/>
      <c r="E1296" s="156"/>
      <c r="AD1296" s="94"/>
      <c r="AE1296" s="94"/>
      <c r="AF1296" s="238"/>
      <c r="AG1296" s="223"/>
      <c r="AI1296" s="223"/>
    </row>
    <row r="1297" spans="1:35" s="15" customFormat="1">
      <c r="A1297" s="105"/>
      <c r="B1297" s="105"/>
      <c r="D1297" s="97"/>
      <c r="E1297" s="156"/>
      <c r="AD1297" s="94"/>
      <c r="AE1297" s="94"/>
      <c r="AF1297" s="238"/>
      <c r="AG1297" s="223"/>
      <c r="AI1297" s="223"/>
    </row>
    <row r="1298" spans="1:35" s="15" customFormat="1">
      <c r="A1298" s="105"/>
      <c r="B1298" s="105"/>
      <c r="D1298" s="97"/>
      <c r="E1298" s="156"/>
      <c r="AD1298" s="94"/>
      <c r="AE1298" s="94"/>
      <c r="AF1298" s="238"/>
      <c r="AG1298" s="223"/>
      <c r="AI1298" s="223"/>
    </row>
    <row r="1299" spans="1:35" s="15" customFormat="1">
      <c r="A1299" s="105"/>
      <c r="B1299" s="105"/>
      <c r="D1299" s="97"/>
      <c r="E1299" s="156"/>
      <c r="AD1299" s="94"/>
      <c r="AE1299" s="94"/>
      <c r="AF1299" s="238"/>
      <c r="AG1299" s="223"/>
      <c r="AI1299" s="223"/>
    </row>
    <row r="1300" spans="1:35" s="15" customFormat="1">
      <c r="A1300" s="105"/>
      <c r="B1300" s="105"/>
      <c r="D1300" s="97"/>
      <c r="E1300" s="156"/>
      <c r="AD1300" s="94"/>
      <c r="AE1300" s="94"/>
      <c r="AF1300" s="238"/>
      <c r="AG1300" s="223"/>
      <c r="AI1300" s="223"/>
    </row>
    <row r="1301" spans="1:35" s="15" customFormat="1">
      <c r="A1301" s="105"/>
      <c r="B1301" s="105"/>
      <c r="D1301" s="97"/>
      <c r="E1301" s="156"/>
      <c r="AD1301" s="94"/>
      <c r="AE1301" s="94"/>
      <c r="AF1301" s="238"/>
      <c r="AG1301" s="223"/>
      <c r="AI1301" s="223"/>
    </row>
    <row r="1302" spans="1:35" s="15" customFormat="1">
      <c r="A1302" s="105"/>
      <c r="B1302" s="105"/>
      <c r="D1302" s="97"/>
      <c r="E1302" s="156"/>
      <c r="AD1302" s="94"/>
      <c r="AE1302" s="94"/>
      <c r="AF1302" s="238"/>
      <c r="AG1302" s="223"/>
      <c r="AI1302" s="223"/>
    </row>
    <row r="1303" spans="1:35" s="15" customFormat="1">
      <c r="A1303" s="105"/>
      <c r="B1303" s="105"/>
      <c r="D1303" s="97"/>
      <c r="E1303" s="156"/>
      <c r="AD1303" s="94"/>
      <c r="AE1303" s="94"/>
      <c r="AF1303" s="238"/>
      <c r="AG1303" s="223"/>
      <c r="AI1303" s="223"/>
    </row>
    <row r="1304" spans="1:35" s="15" customFormat="1">
      <c r="A1304" s="105"/>
      <c r="B1304" s="105"/>
      <c r="D1304" s="97"/>
      <c r="E1304" s="156"/>
      <c r="AD1304" s="94"/>
      <c r="AE1304" s="94"/>
      <c r="AF1304" s="238"/>
      <c r="AG1304" s="223"/>
      <c r="AI1304" s="223"/>
    </row>
    <row r="1305" spans="1:35" s="15" customFormat="1">
      <c r="A1305" s="105"/>
      <c r="B1305" s="105"/>
      <c r="D1305" s="97"/>
      <c r="E1305" s="156"/>
      <c r="AD1305" s="94"/>
      <c r="AE1305" s="94"/>
      <c r="AF1305" s="238"/>
      <c r="AG1305" s="223"/>
      <c r="AI1305" s="223"/>
    </row>
    <row r="1306" spans="1:35" s="15" customFormat="1">
      <c r="A1306" s="105"/>
      <c r="B1306" s="105"/>
      <c r="D1306" s="97"/>
      <c r="E1306" s="156"/>
      <c r="AD1306" s="94"/>
      <c r="AE1306" s="94"/>
      <c r="AF1306" s="238"/>
      <c r="AG1306" s="223"/>
      <c r="AI1306" s="223"/>
    </row>
    <row r="1307" spans="1:35" s="15" customFormat="1">
      <c r="A1307" s="105"/>
      <c r="B1307" s="105"/>
      <c r="D1307" s="97"/>
      <c r="E1307" s="156"/>
      <c r="AD1307" s="94"/>
      <c r="AE1307" s="94"/>
      <c r="AF1307" s="238"/>
      <c r="AG1307" s="223"/>
      <c r="AI1307" s="223"/>
    </row>
    <row r="1308" spans="1:35" s="15" customFormat="1">
      <c r="A1308" s="105"/>
      <c r="B1308" s="105"/>
      <c r="D1308" s="97"/>
      <c r="E1308" s="156"/>
      <c r="AD1308" s="94"/>
      <c r="AE1308" s="94"/>
      <c r="AF1308" s="238"/>
      <c r="AG1308" s="223"/>
      <c r="AI1308" s="223"/>
    </row>
    <row r="1309" spans="1:35" s="15" customFormat="1">
      <c r="A1309" s="105"/>
      <c r="B1309" s="105"/>
      <c r="D1309" s="97"/>
      <c r="E1309" s="156"/>
      <c r="AD1309" s="94"/>
      <c r="AE1309" s="94"/>
      <c r="AF1309" s="238"/>
      <c r="AG1309" s="223"/>
      <c r="AI1309" s="223"/>
    </row>
    <row r="1310" spans="1:35" s="15" customFormat="1">
      <c r="A1310" s="105"/>
      <c r="B1310" s="105"/>
      <c r="D1310" s="97"/>
      <c r="E1310" s="156"/>
      <c r="AD1310" s="94"/>
      <c r="AE1310" s="94"/>
      <c r="AF1310" s="238"/>
      <c r="AG1310" s="223"/>
      <c r="AI1310" s="223"/>
    </row>
    <row r="1311" spans="1:35" s="15" customFormat="1">
      <c r="A1311" s="105"/>
      <c r="B1311" s="105"/>
      <c r="D1311" s="97"/>
      <c r="E1311" s="156"/>
      <c r="AD1311" s="94"/>
      <c r="AE1311" s="94"/>
      <c r="AF1311" s="238"/>
      <c r="AG1311" s="223"/>
      <c r="AI1311" s="223"/>
    </row>
    <row r="1312" spans="1:35" s="15" customFormat="1">
      <c r="A1312" s="105"/>
      <c r="B1312" s="105"/>
      <c r="D1312" s="97"/>
      <c r="E1312" s="156"/>
      <c r="AD1312" s="94"/>
      <c r="AE1312" s="94"/>
      <c r="AF1312" s="238"/>
      <c r="AG1312" s="223"/>
      <c r="AI1312" s="223"/>
    </row>
    <row r="1313" spans="1:35" s="15" customFormat="1">
      <c r="A1313" s="105"/>
      <c r="B1313" s="105"/>
      <c r="D1313" s="97"/>
      <c r="E1313" s="156"/>
      <c r="AD1313" s="94"/>
      <c r="AE1313" s="94"/>
      <c r="AF1313" s="238"/>
      <c r="AG1313" s="223"/>
      <c r="AI1313" s="223"/>
    </row>
    <row r="1314" spans="1:35" s="15" customFormat="1">
      <c r="A1314" s="105"/>
      <c r="B1314" s="105"/>
      <c r="D1314" s="97"/>
      <c r="E1314" s="156"/>
      <c r="AD1314" s="94"/>
      <c r="AE1314" s="94"/>
      <c r="AF1314" s="238"/>
      <c r="AG1314" s="223"/>
      <c r="AI1314" s="223"/>
    </row>
    <row r="1315" spans="1:35" s="15" customFormat="1">
      <c r="A1315" s="105"/>
      <c r="B1315" s="105"/>
      <c r="D1315" s="97"/>
      <c r="E1315" s="156"/>
      <c r="AD1315" s="94"/>
      <c r="AE1315" s="94"/>
      <c r="AF1315" s="238"/>
      <c r="AG1315" s="223"/>
      <c r="AI1315" s="223"/>
    </row>
    <row r="1316" spans="1:35" s="15" customFormat="1">
      <c r="A1316" s="105"/>
      <c r="B1316" s="105"/>
      <c r="D1316" s="97"/>
      <c r="E1316" s="156"/>
      <c r="AD1316" s="94"/>
      <c r="AE1316" s="94"/>
      <c r="AF1316" s="238"/>
      <c r="AG1316" s="223"/>
      <c r="AI1316" s="223"/>
    </row>
    <row r="1317" spans="1:35" s="15" customFormat="1">
      <c r="A1317" s="105"/>
      <c r="B1317" s="105"/>
      <c r="D1317" s="97"/>
      <c r="E1317" s="156"/>
      <c r="AD1317" s="94"/>
      <c r="AE1317" s="94"/>
      <c r="AF1317" s="238"/>
      <c r="AG1317" s="223"/>
      <c r="AI1317" s="223"/>
    </row>
    <row r="1318" spans="1:35" s="15" customFormat="1">
      <c r="A1318" s="105"/>
      <c r="B1318" s="105"/>
      <c r="D1318" s="97"/>
      <c r="E1318" s="156"/>
      <c r="AD1318" s="94"/>
      <c r="AE1318" s="94"/>
      <c r="AF1318" s="238"/>
      <c r="AG1318" s="223"/>
      <c r="AI1318" s="223"/>
    </row>
    <row r="1319" spans="1:35" s="15" customFormat="1">
      <c r="A1319" s="105"/>
      <c r="B1319" s="105"/>
      <c r="D1319" s="97"/>
      <c r="E1319" s="156"/>
      <c r="AD1319" s="94"/>
      <c r="AE1319" s="94"/>
      <c r="AF1319" s="238"/>
      <c r="AG1319" s="223"/>
      <c r="AI1319" s="223"/>
    </row>
    <row r="1320" spans="1:35" s="15" customFormat="1">
      <c r="A1320" s="105"/>
      <c r="B1320" s="105"/>
      <c r="D1320" s="97"/>
      <c r="E1320" s="156"/>
      <c r="AD1320" s="94"/>
      <c r="AE1320" s="94"/>
      <c r="AF1320" s="238"/>
      <c r="AG1320" s="223"/>
      <c r="AI1320" s="223"/>
    </row>
    <row r="1321" spans="1:35" s="15" customFormat="1">
      <c r="A1321" s="105"/>
      <c r="B1321" s="105"/>
      <c r="D1321" s="97"/>
      <c r="E1321" s="156"/>
      <c r="AD1321" s="94"/>
      <c r="AE1321" s="94"/>
      <c r="AF1321" s="238"/>
      <c r="AG1321" s="223"/>
      <c r="AI1321" s="223"/>
    </row>
    <row r="1322" spans="1:35" s="15" customFormat="1">
      <c r="A1322" s="105"/>
      <c r="B1322" s="105"/>
      <c r="D1322" s="97"/>
      <c r="E1322" s="156"/>
      <c r="AD1322" s="94"/>
      <c r="AE1322" s="94"/>
      <c r="AF1322" s="238"/>
      <c r="AG1322" s="223"/>
      <c r="AI1322" s="223"/>
    </row>
    <row r="1323" spans="1:35" s="15" customFormat="1">
      <c r="A1323" s="105"/>
      <c r="B1323" s="105"/>
      <c r="D1323" s="97"/>
      <c r="E1323" s="156"/>
      <c r="AD1323" s="94"/>
      <c r="AE1323" s="94"/>
      <c r="AF1323" s="238"/>
      <c r="AG1323" s="223"/>
      <c r="AI1323" s="223"/>
    </row>
    <row r="1324" spans="1:35" s="15" customFormat="1">
      <c r="A1324" s="105"/>
      <c r="B1324" s="105"/>
      <c r="D1324" s="97"/>
      <c r="E1324" s="156"/>
      <c r="AD1324" s="94"/>
      <c r="AE1324" s="94"/>
      <c r="AF1324" s="238"/>
      <c r="AG1324" s="223"/>
      <c r="AI1324" s="223"/>
    </row>
    <row r="1325" spans="1:35" s="15" customFormat="1">
      <c r="A1325" s="105"/>
      <c r="B1325" s="105"/>
      <c r="D1325" s="97"/>
      <c r="E1325" s="156"/>
      <c r="AD1325" s="94"/>
      <c r="AE1325" s="94"/>
      <c r="AF1325" s="238"/>
      <c r="AG1325" s="223"/>
      <c r="AI1325" s="223"/>
    </row>
    <row r="1326" spans="1:35" s="15" customFormat="1">
      <c r="A1326" s="105"/>
      <c r="B1326" s="105"/>
      <c r="D1326" s="97"/>
      <c r="E1326" s="156"/>
      <c r="AD1326" s="94"/>
      <c r="AE1326" s="94"/>
      <c r="AF1326" s="238"/>
      <c r="AG1326" s="223"/>
      <c r="AI1326" s="223"/>
    </row>
    <row r="1327" spans="1:35" s="15" customFormat="1">
      <c r="A1327" s="105"/>
      <c r="B1327" s="105"/>
      <c r="D1327" s="97"/>
      <c r="E1327" s="156"/>
      <c r="AD1327" s="94"/>
      <c r="AE1327" s="94"/>
      <c r="AF1327" s="238"/>
      <c r="AG1327" s="223"/>
      <c r="AI1327" s="223"/>
    </row>
    <row r="1328" spans="1:35" s="15" customFormat="1">
      <c r="A1328" s="105"/>
      <c r="B1328" s="105"/>
      <c r="D1328" s="97"/>
      <c r="E1328" s="156"/>
      <c r="AD1328" s="94"/>
      <c r="AE1328" s="94"/>
      <c r="AF1328" s="238"/>
      <c r="AG1328" s="223"/>
      <c r="AI1328" s="223"/>
    </row>
    <row r="1329" spans="1:35" s="15" customFormat="1">
      <c r="A1329" s="105"/>
      <c r="B1329" s="105"/>
      <c r="D1329" s="97"/>
      <c r="E1329" s="156"/>
      <c r="AD1329" s="94"/>
      <c r="AE1329" s="94"/>
      <c r="AF1329" s="238"/>
      <c r="AG1329" s="223"/>
      <c r="AI1329" s="223"/>
    </row>
    <row r="1330" spans="1:35" s="15" customFormat="1">
      <c r="A1330" s="105"/>
      <c r="B1330" s="105"/>
      <c r="D1330" s="97"/>
      <c r="E1330" s="156"/>
      <c r="AD1330" s="94"/>
      <c r="AE1330" s="94"/>
      <c r="AF1330" s="238"/>
      <c r="AG1330" s="223"/>
      <c r="AI1330" s="223"/>
    </row>
    <row r="1331" spans="1:35" s="15" customFormat="1">
      <c r="A1331" s="105"/>
      <c r="B1331" s="105"/>
      <c r="D1331" s="97"/>
      <c r="E1331" s="156"/>
      <c r="AD1331" s="94"/>
      <c r="AE1331" s="94"/>
      <c r="AF1331" s="238"/>
      <c r="AG1331" s="223"/>
      <c r="AI1331" s="223"/>
    </row>
    <row r="1332" spans="1:35" s="15" customFormat="1">
      <c r="A1332" s="105"/>
      <c r="B1332" s="105"/>
      <c r="D1332" s="97"/>
      <c r="E1332" s="156"/>
      <c r="AD1332" s="94"/>
      <c r="AE1332" s="94"/>
      <c r="AF1332" s="238"/>
      <c r="AG1332" s="223"/>
      <c r="AI1332" s="223"/>
    </row>
    <row r="1333" spans="1:35" s="15" customFormat="1">
      <c r="A1333" s="105"/>
      <c r="B1333" s="105"/>
      <c r="D1333" s="97"/>
      <c r="E1333" s="156"/>
      <c r="AD1333" s="94"/>
      <c r="AE1333" s="94"/>
      <c r="AF1333" s="238"/>
      <c r="AG1333" s="223"/>
      <c r="AI1333" s="223"/>
    </row>
    <row r="1334" spans="1:35" s="15" customFormat="1">
      <c r="A1334" s="105"/>
      <c r="B1334" s="105"/>
      <c r="D1334" s="97"/>
      <c r="E1334" s="156"/>
      <c r="AD1334" s="94"/>
      <c r="AE1334" s="94"/>
      <c r="AF1334" s="238"/>
      <c r="AG1334" s="223"/>
      <c r="AI1334" s="223"/>
    </row>
    <row r="1335" spans="1:35" s="15" customFormat="1">
      <c r="A1335" s="105"/>
      <c r="B1335" s="105"/>
      <c r="D1335" s="97"/>
      <c r="E1335" s="156"/>
      <c r="AD1335" s="94"/>
      <c r="AE1335" s="94"/>
      <c r="AF1335" s="238"/>
      <c r="AG1335" s="223"/>
      <c r="AI1335" s="223"/>
    </row>
    <row r="1336" spans="1:35" s="15" customFormat="1">
      <c r="A1336" s="105"/>
      <c r="B1336" s="105"/>
      <c r="D1336" s="97"/>
      <c r="E1336" s="156"/>
      <c r="AD1336" s="94"/>
      <c r="AE1336" s="94"/>
      <c r="AF1336" s="238"/>
      <c r="AG1336" s="223"/>
      <c r="AI1336" s="223"/>
    </row>
    <row r="1337" spans="1:35" s="15" customFormat="1">
      <c r="A1337" s="105"/>
      <c r="B1337" s="105"/>
      <c r="D1337" s="97"/>
      <c r="E1337" s="156"/>
      <c r="AD1337" s="94"/>
      <c r="AE1337" s="94"/>
      <c r="AF1337" s="238"/>
      <c r="AG1337" s="223"/>
      <c r="AI1337" s="223"/>
    </row>
    <row r="1338" spans="1:35" s="15" customFormat="1">
      <c r="A1338" s="105"/>
      <c r="B1338" s="105"/>
      <c r="D1338" s="97"/>
      <c r="E1338" s="156"/>
      <c r="AD1338" s="94"/>
      <c r="AE1338" s="94"/>
      <c r="AF1338" s="238"/>
      <c r="AG1338" s="223"/>
      <c r="AI1338" s="223"/>
    </row>
    <row r="1339" spans="1:35" s="15" customFormat="1">
      <c r="A1339" s="105"/>
      <c r="B1339" s="105"/>
      <c r="D1339" s="97"/>
      <c r="E1339" s="156"/>
      <c r="AD1339" s="94"/>
      <c r="AE1339" s="94"/>
      <c r="AF1339" s="238"/>
      <c r="AG1339" s="223"/>
      <c r="AI1339" s="223"/>
    </row>
    <row r="1340" spans="1:35" s="15" customFormat="1">
      <c r="A1340" s="105"/>
      <c r="B1340" s="105"/>
      <c r="D1340" s="97"/>
      <c r="E1340" s="156"/>
      <c r="AD1340" s="94"/>
      <c r="AE1340" s="94"/>
      <c r="AF1340" s="238"/>
      <c r="AG1340" s="223"/>
      <c r="AI1340" s="223"/>
    </row>
    <row r="1341" spans="1:35" s="15" customFormat="1">
      <c r="A1341" s="105"/>
      <c r="B1341" s="105"/>
      <c r="D1341" s="97"/>
      <c r="E1341" s="156"/>
      <c r="AD1341" s="94"/>
      <c r="AE1341" s="94"/>
      <c r="AF1341" s="238"/>
      <c r="AG1341" s="223"/>
      <c r="AI1341" s="223"/>
    </row>
    <row r="1342" spans="1:35" s="15" customFormat="1">
      <c r="A1342" s="105"/>
      <c r="B1342" s="105"/>
      <c r="D1342" s="97"/>
      <c r="E1342" s="156"/>
      <c r="AD1342" s="94"/>
      <c r="AE1342" s="94"/>
      <c r="AF1342" s="238"/>
      <c r="AG1342" s="223"/>
      <c r="AI1342" s="223"/>
    </row>
    <row r="1343" spans="1:35" s="15" customFormat="1">
      <c r="A1343" s="105"/>
      <c r="B1343" s="105"/>
      <c r="D1343" s="97"/>
      <c r="E1343" s="156"/>
      <c r="AD1343" s="94"/>
      <c r="AE1343" s="94"/>
      <c r="AF1343" s="238"/>
      <c r="AG1343" s="223"/>
      <c r="AI1343" s="223"/>
    </row>
    <row r="1344" spans="1:35" s="15" customFormat="1">
      <c r="A1344" s="105"/>
      <c r="B1344" s="105"/>
      <c r="D1344" s="97"/>
      <c r="E1344" s="156"/>
      <c r="AD1344" s="94"/>
      <c r="AE1344" s="94"/>
      <c r="AF1344" s="238"/>
      <c r="AG1344" s="223"/>
      <c r="AI1344" s="223"/>
    </row>
    <row r="1345" spans="1:35" s="15" customFormat="1">
      <c r="A1345" s="105"/>
      <c r="B1345" s="105"/>
      <c r="D1345" s="97"/>
      <c r="E1345" s="156"/>
      <c r="AD1345" s="94"/>
      <c r="AE1345" s="94"/>
      <c r="AF1345" s="238"/>
      <c r="AG1345" s="223"/>
      <c r="AI1345" s="223"/>
    </row>
    <row r="1346" spans="1:35" s="15" customFormat="1">
      <c r="A1346" s="105"/>
      <c r="B1346" s="105"/>
      <c r="D1346" s="97"/>
      <c r="E1346" s="156"/>
      <c r="AD1346" s="94"/>
      <c r="AE1346" s="94"/>
      <c r="AF1346" s="238"/>
      <c r="AG1346" s="223"/>
      <c r="AI1346" s="223"/>
    </row>
    <row r="1347" spans="1:35" s="15" customFormat="1">
      <c r="A1347" s="105"/>
      <c r="B1347" s="105"/>
      <c r="D1347" s="97"/>
      <c r="E1347" s="156"/>
      <c r="AD1347" s="94"/>
      <c r="AE1347" s="94"/>
      <c r="AF1347" s="238"/>
      <c r="AG1347" s="223"/>
      <c r="AI1347" s="223"/>
    </row>
    <row r="1348" spans="1:35" s="15" customFormat="1">
      <c r="A1348" s="105"/>
      <c r="B1348" s="105"/>
      <c r="D1348" s="97"/>
      <c r="E1348" s="156"/>
      <c r="AD1348" s="94"/>
      <c r="AE1348" s="94"/>
      <c r="AF1348" s="238"/>
      <c r="AG1348" s="223"/>
      <c r="AI1348" s="223"/>
    </row>
    <row r="1349" spans="1:35" s="15" customFormat="1">
      <c r="A1349" s="105"/>
      <c r="B1349" s="105"/>
      <c r="D1349" s="97"/>
      <c r="E1349" s="156"/>
      <c r="AD1349" s="94"/>
      <c r="AE1349" s="94"/>
      <c r="AF1349" s="238"/>
      <c r="AG1349" s="223"/>
      <c r="AI1349" s="223"/>
    </row>
    <row r="1350" spans="1:35" s="15" customFormat="1">
      <c r="A1350" s="105"/>
      <c r="B1350" s="105"/>
      <c r="D1350" s="97"/>
      <c r="E1350" s="156"/>
      <c r="AD1350" s="94"/>
      <c r="AE1350" s="94"/>
      <c r="AF1350" s="238"/>
      <c r="AG1350" s="223"/>
      <c r="AI1350" s="223"/>
    </row>
    <row r="1351" spans="1:35" s="15" customFormat="1">
      <c r="A1351" s="105"/>
      <c r="B1351" s="105"/>
      <c r="D1351" s="97"/>
      <c r="E1351" s="156"/>
      <c r="AD1351" s="94"/>
      <c r="AE1351" s="94"/>
      <c r="AF1351" s="238"/>
      <c r="AG1351" s="223"/>
      <c r="AI1351" s="223"/>
    </row>
    <row r="1352" spans="1:35" s="15" customFormat="1">
      <c r="A1352" s="105"/>
      <c r="B1352" s="105"/>
      <c r="D1352" s="97"/>
      <c r="E1352" s="156"/>
      <c r="AD1352" s="94"/>
      <c r="AE1352" s="94"/>
      <c r="AF1352" s="238"/>
      <c r="AG1352" s="223"/>
      <c r="AI1352" s="223"/>
    </row>
    <row r="1353" spans="1:35" s="15" customFormat="1">
      <c r="A1353" s="105"/>
      <c r="B1353" s="105"/>
      <c r="D1353" s="97"/>
      <c r="E1353" s="156"/>
      <c r="AD1353" s="94"/>
      <c r="AE1353" s="94"/>
      <c r="AF1353" s="238"/>
      <c r="AG1353" s="223"/>
      <c r="AI1353" s="223"/>
    </row>
    <row r="1354" spans="1:35" s="15" customFormat="1">
      <c r="A1354" s="105"/>
      <c r="B1354" s="105"/>
      <c r="D1354" s="97"/>
      <c r="E1354" s="156"/>
      <c r="AD1354" s="94"/>
      <c r="AE1354" s="94"/>
      <c r="AF1354" s="238"/>
      <c r="AG1354" s="223"/>
      <c r="AI1354" s="223"/>
    </row>
    <row r="1355" spans="1:35" s="15" customFormat="1">
      <c r="A1355" s="105"/>
      <c r="B1355" s="105"/>
      <c r="D1355" s="97"/>
      <c r="E1355" s="156"/>
      <c r="AD1355" s="94"/>
      <c r="AE1355" s="94"/>
      <c r="AF1355" s="238"/>
      <c r="AG1355" s="223"/>
      <c r="AI1355" s="223"/>
    </row>
    <row r="1356" spans="1:35" s="15" customFormat="1">
      <c r="A1356" s="105"/>
      <c r="B1356" s="105"/>
      <c r="D1356" s="97"/>
      <c r="E1356" s="156"/>
      <c r="AD1356" s="94"/>
      <c r="AE1356" s="94"/>
      <c r="AF1356" s="238"/>
      <c r="AG1356" s="223"/>
      <c r="AI1356" s="223"/>
    </row>
    <row r="1357" spans="1:35" s="15" customFormat="1">
      <c r="A1357" s="105"/>
      <c r="B1357" s="105"/>
      <c r="D1357" s="97"/>
      <c r="E1357" s="156"/>
      <c r="AD1357" s="94"/>
      <c r="AE1357" s="94"/>
      <c r="AF1357" s="238"/>
      <c r="AG1357" s="223"/>
      <c r="AI1357" s="223"/>
    </row>
    <row r="1358" spans="1:35" s="15" customFormat="1">
      <c r="A1358" s="105"/>
      <c r="B1358" s="105"/>
      <c r="D1358" s="97"/>
      <c r="E1358" s="156"/>
      <c r="AD1358" s="94"/>
      <c r="AE1358" s="94"/>
      <c r="AF1358" s="238"/>
      <c r="AG1358" s="223"/>
      <c r="AI1358" s="223"/>
    </row>
    <row r="1359" spans="1:35" s="15" customFormat="1">
      <c r="A1359" s="105"/>
      <c r="B1359" s="105"/>
      <c r="D1359" s="97"/>
      <c r="E1359" s="156"/>
      <c r="AD1359" s="94"/>
      <c r="AE1359" s="94"/>
      <c r="AF1359" s="238"/>
      <c r="AG1359" s="223"/>
      <c r="AI1359" s="223"/>
    </row>
    <row r="1360" spans="1:35" s="15" customFormat="1">
      <c r="A1360" s="105"/>
      <c r="B1360" s="105"/>
      <c r="D1360" s="97"/>
      <c r="E1360" s="156"/>
      <c r="AD1360" s="94"/>
      <c r="AE1360" s="94"/>
      <c r="AF1360" s="238"/>
      <c r="AG1360" s="223"/>
      <c r="AI1360" s="223"/>
    </row>
    <row r="1361" spans="1:35" s="15" customFormat="1">
      <c r="A1361" s="105"/>
      <c r="B1361" s="105"/>
      <c r="D1361" s="97"/>
      <c r="E1361" s="156"/>
      <c r="AD1361" s="94"/>
      <c r="AE1361" s="94"/>
      <c r="AF1361" s="238"/>
      <c r="AG1361" s="223"/>
      <c r="AI1361" s="223"/>
    </row>
    <row r="1362" spans="1:35" s="15" customFormat="1">
      <c r="A1362" s="105"/>
      <c r="B1362" s="105"/>
      <c r="D1362" s="97"/>
      <c r="E1362" s="156"/>
      <c r="AD1362" s="94"/>
      <c r="AE1362" s="94"/>
      <c r="AF1362" s="238"/>
      <c r="AG1362" s="223"/>
      <c r="AI1362" s="223"/>
    </row>
    <row r="1363" spans="1:35" s="15" customFormat="1">
      <c r="A1363" s="105"/>
      <c r="B1363" s="105"/>
      <c r="D1363" s="97"/>
      <c r="E1363" s="156"/>
      <c r="AD1363" s="94"/>
      <c r="AE1363" s="94"/>
      <c r="AF1363" s="238"/>
      <c r="AG1363" s="223"/>
      <c r="AI1363" s="223"/>
    </row>
    <row r="1364" spans="1:35" s="15" customFormat="1">
      <c r="A1364" s="105"/>
      <c r="B1364" s="105"/>
      <c r="D1364" s="97"/>
      <c r="E1364" s="156"/>
      <c r="AD1364" s="94"/>
      <c r="AE1364" s="94"/>
      <c r="AF1364" s="238"/>
      <c r="AG1364" s="223"/>
      <c r="AI1364" s="223"/>
    </row>
    <row r="1365" spans="1:35" s="15" customFormat="1">
      <c r="A1365" s="105"/>
      <c r="B1365" s="105"/>
      <c r="D1365" s="97"/>
      <c r="E1365" s="156"/>
      <c r="AD1365" s="94"/>
      <c r="AE1365" s="94"/>
      <c r="AF1365" s="238"/>
      <c r="AG1365" s="223"/>
      <c r="AI1365" s="223"/>
    </row>
    <row r="1366" spans="1:35" s="15" customFormat="1">
      <c r="A1366" s="105"/>
      <c r="B1366" s="105"/>
      <c r="D1366" s="97"/>
      <c r="E1366" s="156"/>
      <c r="AD1366" s="94"/>
      <c r="AE1366" s="94"/>
      <c r="AF1366" s="238"/>
      <c r="AG1366" s="223"/>
      <c r="AI1366" s="223"/>
    </row>
    <row r="1367" spans="1:35" s="15" customFormat="1">
      <c r="A1367" s="105"/>
      <c r="B1367" s="105"/>
      <c r="D1367" s="97"/>
      <c r="E1367" s="156"/>
      <c r="AD1367" s="94"/>
      <c r="AE1367" s="94"/>
      <c r="AF1367" s="238"/>
      <c r="AG1367" s="223"/>
      <c r="AI1367" s="223"/>
    </row>
    <row r="1368" spans="1:35" s="15" customFormat="1">
      <c r="A1368" s="105"/>
      <c r="B1368" s="105"/>
      <c r="D1368" s="97"/>
      <c r="E1368" s="156"/>
      <c r="AD1368" s="94"/>
      <c r="AE1368" s="94"/>
      <c r="AF1368" s="238"/>
      <c r="AG1368" s="223"/>
      <c r="AI1368" s="223"/>
    </row>
    <row r="1369" spans="1:35" s="15" customFormat="1">
      <c r="A1369" s="105"/>
      <c r="B1369" s="105"/>
      <c r="D1369" s="97"/>
      <c r="E1369" s="156"/>
      <c r="AD1369" s="94"/>
      <c r="AE1369" s="94"/>
      <c r="AF1369" s="238"/>
      <c r="AG1369" s="223"/>
      <c r="AI1369" s="223"/>
    </row>
    <row r="1370" spans="1:35" s="15" customFormat="1">
      <c r="A1370" s="105"/>
      <c r="B1370" s="105"/>
      <c r="D1370" s="97"/>
      <c r="E1370" s="156"/>
      <c r="AD1370" s="94"/>
      <c r="AE1370" s="94"/>
      <c r="AF1370" s="238"/>
      <c r="AG1370" s="223"/>
      <c r="AI1370" s="223"/>
    </row>
    <row r="1371" spans="1:35" s="15" customFormat="1">
      <c r="A1371" s="105"/>
      <c r="B1371" s="105"/>
      <c r="D1371" s="97"/>
      <c r="E1371" s="156"/>
      <c r="AD1371" s="94"/>
      <c r="AE1371" s="94"/>
      <c r="AF1371" s="238"/>
      <c r="AG1371" s="223"/>
      <c r="AI1371" s="223"/>
    </row>
    <row r="1372" spans="1:35" s="15" customFormat="1">
      <c r="A1372" s="105"/>
      <c r="B1372" s="105"/>
      <c r="D1372" s="97"/>
      <c r="E1372" s="156"/>
      <c r="AD1372" s="94"/>
      <c r="AE1372" s="94"/>
      <c r="AF1372" s="238"/>
      <c r="AG1372" s="223"/>
      <c r="AI1372" s="223"/>
    </row>
    <row r="1373" spans="1:35" s="15" customFormat="1">
      <c r="A1373" s="105"/>
      <c r="B1373" s="105"/>
      <c r="D1373" s="97"/>
      <c r="E1373" s="156"/>
      <c r="AD1373" s="94"/>
      <c r="AE1373" s="94"/>
      <c r="AF1373" s="238"/>
      <c r="AG1373" s="223"/>
      <c r="AI1373" s="223"/>
    </row>
    <row r="1374" spans="1:35" s="15" customFormat="1">
      <c r="A1374" s="105"/>
      <c r="B1374" s="105"/>
      <c r="D1374" s="97"/>
      <c r="E1374" s="156"/>
      <c r="AD1374" s="94"/>
      <c r="AE1374" s="94"/>
      <c r="AF1374" s="238"/>
      <c r="AG1374" s="223"/>
      <c r="AI1374" s="223"/>
    </row>
    <row r="1375" spans="1:35" s="15" customFormat="1">
      <c r="A1375" s="105"/>
      <c r="B1375" s="105"/>
      <c r="D1375" s="97"/>
      <c r="E1375" s="156"/>
      <c r="AD1375" s="94"/>
      <c r="AE1375" s="94"/>
      <c r="AF1375" s="238"/>
      <c r="AG1375" s="223"/>
      <c r="AI1375" s="223"/>
    </row>
    <row r="1376" spans="1:35" s="15" customFormat="1">
      <c r="A1376" s="105"/>
      <c r="B1376" s="105"/>
      <c r="D1376" s="97"/>
      <c r="E1376" s="156"/>
      <c r="AD1376" s="94"/>
      <c r="AE1376" s="94"/>
      <c r="AF1376" s="238"/>
      <c r="AG1376" s="223"/>
      <c r="AI1376" s="223"/>
    </row>
    <row r="1377" spans="1:35" s="15" customFormat="1">
      <c r="A1377" s="105"/>
      <c r="B1377" s="105"/>
      <c r="D1377" s="97"/>
      <c r="E1377" s="156"/>
      <c r="AD1377" s="94"/>
      <c r="AE1377" s="94"/>
      <c r="AF1377" s="238"/>
      <c r="AG1377" s="223"/>
      <c r="AI1377" s="223"/>
    </row>
    <row r="1378" spans="1:35" s="15" customFormat="1">
      <c r="A1378" s="105"/>
      <c r="B1378" s="105"/>
      <c r="D1378" s="97"/>
      <c r="E1378" s="156"/>
      <c r="AD1378" s="94"/>
      <c r="AE1378" s="94"/>
      <c r="AF1378" s="238"/>
      <c r="AG1378" s="223"/>
      <c r="AI1378" s="223"/>
    </row>
    <row r="1379" spans="1:35" s="15" customFormat="1">
      <c r="A1379" s="105"/>
      <c r="B1379" s="105"/>
      <c r="D1379" s="97"/>
      <c r="E1379" s="156"/>
      <c r="AD1379" s="94"/>
      <c r="AE1379" s="94"/>
      <c r="AF1379" s="238"/>
      <c r="AG1379" s="223"/>
      <c r="AI1379" s="223"/>
    </row>
    <row r="1380" spans="1:35" s="15" customFormat="1">
      <c r="A1380" s="105"/>
      <c r="B1380" s="105"/>
      <c r="D1380" s="97"/>
      <c r="E1380" s="156"/>
      <c r="AD1380" s="94"/>
      <c r="AE1380" s="94"/>
      <c r="AF1380" s="238"/>
      <c r="AG1380" s="223"/>
      <c r="AI1380" s="223"/>
    </row>
    <row r="1381" spans="1:35" s="15" customFormat="1">
      <c r="A1381" s="105"/>
      <c r="B1381" s="105"/>
      <c r="D1381" s="97"/>
      <c r="E1381" s="156"/>
      <c r="AD1381" s="94"/>
      <c r="AE1381" s="94"/>
      <c r="AF1381" s="238"/>
      <c r="AG1381" s="223"/>
      <c r="AI1381" s="223"/>
    </row>
    <row r="1382" spans="1:35" s="15" customFormat="1">
      <c r="A1382" s="105"/>
      <c r="B1382" s="105"/>
      <c r="D1382" s="97"/>
      <c r="E1382" s="156"/>
      <c r="AD1382" s="94"/>
      <c r="AE1382" s="94"/>
      <c r="AF1382" s="238"/>
      <c r="AG1382" s="223"/>
      <c r="AI1382" s="223"/>
    </row>
    <row r="1383" spans="1:35" s="15" customFormat="1">
      <c r="A1383" s="105"/>
      <c r="B1383" s="105"/>
      <c r="D1383" s="97"/>
      <c r="E1383" s="156"/>
      <c r="AD1383" s="94"/>
      <c r="AE1383" s="94"/>
      <c r="AF1383" s="238"/>
      <c r="AG1383" s="223"/>
      <c r="AI1383" s="223"/>
    </row>
    <row r="1384" spans="1:35" s="15" customFormat="1">
      <c r="A1384" s="105"/>
      <c r="B1384" s="105"/>
      <c r="D1384" s="97"/>
      <c r="E1384" s="156"/>
      <c r="AD1384" s="94"/>
      <c r="AE1384" s="94"/>
      <c r="AF1384" s="238"/>
      <c r="AG1384" s="223"/>
      <c r="AI1384" s="223"/>
    </row>
    <row r="1385" spans="1:35" s="15" customFormat="1">
      <c r="A1385" s="105"/>
      <c r="B1385" s="105"/>
      <c r="D1385" s="97"/>
      <c r="E1385" s="156"/>
      <c r="AD1385" s="94"/>
      <c r="AE1385" s="94"/>
      <c r="AF1385" s="238"/>
      <c r="AG1385" s="223"/>
      <c r="AI1385" s="223"/>
    </row>
    <row r="1386" spans="1:35" s="15" customFormat="1">
      <c r="A1386" s="105"/>
      <c r="B1386" s="105"/>
      <c r="D1386" s="97"/>
      <c r="E1386" s="156"/>
      <c r="AD1386" s="94"/>
      <c r="AE1386" s="94"/>
      <c r="AF1386" s="238"/>
      <c r="AG1386" s="223"/>
      <c r="AI1386" s="223"/>
    </row>
    <row r="1387" spans="1:35" s="15" customFormat="1">
      <c r="A1387" s="105"/>
      <c r="B1387" s="105"/>
      <c r="D1387" s="97"/>
      <c r="E1387" s="156"/>
      <c r="AD1387" s="94"/>
      <c r="AE1387" s="94"/>
      <c r="AF1387" s="238"/>
      <c r="AG1387" s="223"/>
      <c r="AI1387" s="223"/>
    </row>
    <row r="1388" spans="1:35" s="15" customFormat="1">
      <c r="A1388" s="105"/>
      <c r="B1388" s="105"/>
      <c r="D1388" s="97"/>
      <c r="E1388" s="156"/>
      <c r="AD1388" s="94"/>
      <c r="AE1388" s="94"/>
      <c r="AF1388" s="238"/>
      <c r="AG1388" s="223"/>
      <c r="AI1388" s="223"/>
    </row>
    <row r="1389" spans="1:35" s="15" customFormat="1">
      <c r="A1389" s="105"/>
      <c r="B1389" s="105"/>
      <c r="D1389" s="97"/>
      <c r="E1389" s="156"/>
      <c r="AD1389" s="94"/>
      <c r="AE1389" s="94"/>
      <c r="AF1389" s="238"/>
      <c r="AG1389" s="223"/>
      <c r="AI1389" s="223"/>
    </row>
    <row r="1390" spans="1:35" s="15" customFormat="1">
      <c r="A1390" s="105"/>
      <c r="B1390" s="105"/>
      <c r="D1390" s="97"/>
      <c r="E1390" s="156"/>
      <c r="AD1390" s="94"/>
      <c r="AE1390" s="94"/>
      <c r="AF1390" s="238"/>
      <c r="AG1390" s="223"/>
      <c r="AI1390" s="223"/>
    </row>
    <row r="1391" spans="1:35" s="15" customFormat="1">
      <c r="A1391" s="105"/>
      <c r="B1391" s="105"/>
      <c r="D1391" s="97"/>
      <c r="E1391" s="156"/>
      <c r="AD1391" s="94"/>
      <c r="AE1391" s="94"/>
      <c r="AF1391" s="238"/>
      <c r="AG1391" s="223"/>
      <c r="AI1391" s="223"/>
    </row>
    <row r="1392" spans="1:35" s="15" customFormat="1">
      <c r="A1392" s="105"/>
      <c r="B1392" s="105"/>
      <c r="D1392" s="97"/>
      <c r="E1392" s="156"/>
      <c r="AD1392" s="94"/>
      <c r="AE1392" s="94"/>
      <c r="AF1392" s="238"/>
      <c r="AG1392" s="223"/>
      <c r="AI1392" s="223"/>
    </row>
    <row r="1393" spans="1:35" s="15" customFormat="1">
      <c r="A1393" s="105"/>
      <c r="B1393" s="105"/>
      <c r="D1393" s="97"/>
      <c r="E1393" s="156"/>
      <c r="AD1393" s="94"/>
      <c r="AE1393" s="94"/>
      <c r="AF1393" s="238"/>
      <c r="AG1393" s="223"/>
      <c r="AI1393" s="223"/>
    </row>
    <row r="1394" spans="1:35" s="15" customFormat="1">
      <c r="A1394" s="105"/>
      <c r="B1394" s="105"/>
      <c r="D1394" s="97"/>
      <c r="E1394" s="156"/>
      <c r="AD1394" s="94"/>
      <c r="AE1394" s="94"/>
      <c r="AF1394" s="238"/>
      <c r="AG1394" s="223"/>
      <c r="AI1394" s="223"/>
    </row>
    <row r="1395" spans="1:35" s="15" customFormat="1">
      <c r="A1395" s="105"/>
      <c r="B1395" s="105"/>
      <c r="D1395" s="97"/>
      <c r="E1395" s="156"/>
      <c r="AD1395" s="94"/>
      <c r="AE1395" s="94"/>
      <c r="AF1395" s="238"/>
      <c r="AG1395" s="223"/>
      <c r="AI1395" s="223"/>
    </row>
    <row r="1396" spans="1:35" s="15" customFormat="1">
      <c r="A1396" s="105"/>
      <c r="B1396" s="105"/>
      <c r="D1396" s="97"/>
      <c r="E1396" s="156"/>
      <c r="AD1396" s="94"/>
      <c r="AE1396" s="94"/>
      <c r="AF1396" s="238"/>
      <c r="AG1396" s="223"/>
      <c r="AI1396" s="223"/>
    </row>
    <row r="1397" spans="1:35" s="15" customFormat="1">
      <c r="A1397" s="105"/>
      <c r="B1397" s="105"/>
      <c r="D1397" s="97"/>
      <c r="E1397" s="156"/>
      <c r="AD1397" s="94"/>
      <c r="AE1397" s="94"/>
      <c r="AF1397" s="238"/>
      <c r="AG1397" s="223"/>
      <c r="AI1397" s="223"/>
    </row>
    <row r="1398" spans="1:35" s="15" customFormat="1">
      <c r="A1398" s="105"/>
      <c r="B1398" s="105"/>
      <c r="D1398" s="97"/>
      <c r="E1398" s="156"/>
      <c r="AD1398" s="94"/>
      <c r="AE1398" s="94"/>
      <c r="AF1398" s="238"/>
      <c r="AG1398" s="223"/>
      <c r="AI1398" s="223"/>
    </row>
    <row r="1399" spans="1:35" s="15" customFormat="1">
      <c r="A1399" s="105"/>
      <c r="B1399" s="105"/>
      <c r="D1399" s="97"/>
      <c r="E1399" s="156"/>
      <c r="AD1399" s="94"/>
      <c r="AE1399" s="94"/>
      <c r="AF1399" s="238"/>
      <c r="AG1399" s="223"/>
      <c r="AI1399" s="223"/>
    </row>
    <row r="1400" spans="1:35" s="15" customFormat="1">
      <c r="A1400" s="105"/>
      <c r="B1400" s="105"/>
      <c r="D1400" s="97"/>
      <c r="E1400" s="156"/>
      <c r="AD1400" s="94"/>
      <c r="AE1400" s="94"/>
      <c r="AF1400" s="238"/>
      <c r="AG1400" s="223"/>
      <c r="AI1400" s="223"/>
    </row>
    <row r="1401" spans="1:35" s="15" customFormat="1">
      <c r="A1401" s="105"/>
      <c r="B1401" s="105"/>
      <c r="D1401" s="97"/>
      <c r="E1401" s="156"/>
      <c r="AD1401" s="94"/>
      <c r="AE1401" s="94"/>
      <c r="AF1401" s="238"/>
      <c r="AG1401" s="223"/>
      <c r="AI1401" s="223"/>
    </row>
    <row r="1402" spans="1:35" s="15" customFormat="1">
      <c r="A1402" s="105"/>
      <c r="B1402" s="105"/>
      <c r="D1402" s="97"/>
      <c r="E1402" s="156"/>
      <c r="AD1402" s="94"/>
      <c r="AE1402" s="94"/>
      <c r="AF1402" s="238"/>
      <c r="AG1402" s="223"/>
      <c r="AI1402" s="223"/>
    </row>
    <row r="1403" spans="1:35" s="15" customFormat="1">
      <c r="A1403" s="105"/>
      <c r="B1403" s="105"/>
      <c r="D1403" s="97"/>
      <c r="E1403" s="156"/>
      <c r="AD1403" s="94"/>
      <c r="AE1403" s="94"/>
      <c r="AF1403" s="238"/>
      <c r="AG1403" s="223"/>
      <c r="AI1403" s="223"/>
    </row>
    <row r="1404" spans="1:35" s="15" customFormat="1">
      <c r="A1404" s="105"/>
      <c r="B1404" s="105"/>
      <c r="D1404" s="97"/>
      <c r="E1404" s="156"/>
      <c r="AD1404" s="94"/>
      <c r="AE1404" s="94"/>
      <c r="AF1404" s="238"/>
      <c r="AG1404" s="223"/>
      <c r="AI1404" s="223"/>
    </row>
    <row r="1405" spans="1:35" s="15" customFormat="1">
      <c r="A1405" s="105"/>
      <c r="B1405" s="105"/>
      <c r="D1405" s="97"/>
      <c r="E1405" s="156"/>
      <c r="AD1405" s="94"/>
      <c r="AE1405" s="94"/>
      <c r="AF1405" s="238"/>
      <c r="AG1405" s="223"/>
      <c r="AI1405" s="223"/>
    </row>
    <row r="1406" spans="1:35" s="15" customFormat="1">
      <c r="A1406" s="105"/>
      <c r="B1406" s="105"/>
      <c r="D1406" s="97"/>
      <c r="E1406" s="156"/>
      <c r="AD1406" s="94"/>
      <c r="AE1406" s="94"/>
      <c r="AF1406" s="238"/>
      <c r="AG1406" s="223"/>
      <c r="AI1406" s="223"/>
    </row>
    <row r="1407" spans="1:35" s="15" customFormat="1">
      <c r="A1407" s="105"/>
      <c r="B1407" s="105"/>
      <c r="D1407" s="97"/>
      <c r="E1407" s="156"/>
      <c r="AD1407" s="94"/>
      <c r="AE1407" s="94"/>
      <c r="AF1407" s="238"/>
      <c r="AG1407" s="223"/>
      <c r="AI1407" s="223"/>
    </row>
    <row r="1408" spans="1:35" s="15" customFormat="1">
      <c r="A1408" s="105"/>
      <c r="B1408" s="105"/>
      <c r="D1408" s="97"/>
      <c r="E1408" s="156"/>
      <c r="AD1408" s="94"/>
      <c r="AE1408" s="94"/>
      <c r="AF1408" s="238"/>
      <c r="AG1408" s="223"/>
      <c r="AI1408" s="223"/>
    </row>
    <row r="1409" spans="1:35" s="15" customFormat="1">
      <c r="A1409" s="105"/>
      <c r="B1409" s="105"/>
      <c r="D1409" s="97"/>
      <c r="E1409" s="156"/>
      <c r="AD1409" s="94"/>
      <c r="AE1409" s="94"/>
      <c r="AF1409" s="238"/>
      <c r="AG1409" s="223"/>
      <c r="AI1409" s="223"/>
    </row>
    <row r="1410" spans="1:35" s="15" customFormat="1">
      <c r="A1410" s="105"/>
      <c r="B1410" s="105"/>
      <c r="D1410" s="97"/>
      <c r="E1410" s="156"/>
      <c r="AD1410" s="94"/>
      <c r="AE1410" s="94"/>
      <c r="AF1410" s="238"/>
      <c r="AG1410" s="223"/>
      <c r="AI1410" s="223"/>
    </row>
    <row r="1411" spans="1:35" s="15" customFormat="1">
      <c r="A1411" s="105"/>
      <c r="B1411" s="105"/>
      <c r="D1411" s="97"/>
      <c r="E1411" s="156"/>
      <c r="AD1411" s="94"/>
      <c r="AE1411" s="94"/>
      <c r="AF1411" s="238"/>
      <c r="AG1411" s="223"/>
      <c r="AI1411" s="223"/>
    </row>
    <row r="1412" spans="1:35" s="15" customFormat="1">
      <c r="A1412" s="105"/>
      <c r="B1412" s="105"/>
      <c r="D1412" s="97"/>
      <c r="E1412" s="156"/>
      <c r="AD1412" s="94"/>
      <c r="AE1412" s="94"/>
      <c r="AF1412" s="238"/>
      <c r="AG1412" s="223"/>
      <c r="AI1412" s="223"/>
    </row>
    <row r="1413" spans="1:35" s="15" customFormat="1">
      <c r="A1413" s="105"/>
      <c r="B1413" s="105"/>
      <c r="D1413" s="97"/>
      <c r="E1413" s="156"/>
      <c r="AD1413" s="94"/>
      <c r="AE1413" s="94"/>
      <c r="AF1413" s="238"/>
      <c r="AG1413" s="223"/>
      <c r="AI1413" s="223"/>
    </row>
    <row r="1414" spans="1:35" s="15" customFormat="1">
      <c r="A1414" s="105"/>
      <c r="B1414" s="105"/>
      <c r="D1414" s="97"/>
      <c r="E1414" s="156"/>
      <c r="AD1414" s="94"/>
      <c r="AE1414" s="94"/>
      <c r="AF1414" s="238"/>
      <c r="AG1414" s="223"/>
      <c r="AI1414" s="223"/>
    </row>
    <row r="1415" spans="1:35" s="15" customFormat="1">
      <c r="A1415" s="105"/>
      <c r="B1415" s="105"/>
      <c r="D1415" s="97"/>
      <c r="E1415" s="156"/>
      <c r="AD1415" s="94"/>
      <c r="AE1415" s="94"/>
      <c r="AF1415" s="238"/>
      <c r="AG1415" s="223"/>
      <c r="AI1415" s="223"/>
    </row>
    <row r="1416" spans="1:35" s="15" customFormat="1">
      <c r="A1416" s="105"/>
      <c r="B1416" s="105"/>
      <c r="D1416" s="97"/>
      <c r="E1416" s="156"/>
      <c r="AD1416" s="94"/>
      <c r="AE1416" s="94"/>
      <c r="AF1416" s="238"/>
      <c r="AG1416" s="223"/>
      <c r="AI1416" s="223"/>
    </row>
    <row r="1417" spans="1:35" s="15" customFormat="1">
      <c r="A1417" s="105"/>
      <c r="B1417" s="105"/>
      <c r="D1417" s="97"/>
      <c r="E1417" s="156"/>
      <c r="AD1417" s="94"/>
      <c r="AE1417" s="94"/>
      <c r="AF1417" s="238"/>
      <c r="AG1417" s="223"/>
      <c r="AI1417" s="223"/>
    </row>
    <row r="1418" spans="1:35" s="15" customFormat="1">
      <c r="A1418" s="105"/>
      <c r="B1418" s="105"/>
      <c r="D1418" s="97"/>
      <c r="E1418" s="156"/>
      <c r="AD1418" s="94"/>
      <c r="AE1418" s="94"/>
      <c r="AF1418" s="238"/>
      <c r="AG1418" s="223"/>
      <c r="AI1418" s="223"/>
    </row>
    <row r="1419" spans="1:35" s="15" customFormat="1">
      <c r="A1419" s="105"/>
      <c r="B1419" s="105"/>
      <c r="D1419" s="97"/>
      <c r="E1419" s="156"/>
      <c r="AD1419" s="94"/>
      <c r="AE1419" s="94"/>
      <c r="AF1419" s="238"/>
      <c r="AG1419" s="223"/>
      <c r="AI1419" s="223"/>
    </row>
    <row r="1420" spans="1:35" s="15" customFormat="1">
      <c r="A1420" s="105"/>
      <c r="B1420" s="105"/>
      <c r="D1420" s="97"/>
      <c r="E1420" s="156"/>
      <c r="AD1420" s="94"/>
      <c r="AE1420" s="94"/>
      <c r="AF1420" s="238"/>
      <c r="AG1420" s="223"/>
      <c r="AI1420" s="223"/>
    </row>
    <row r="1421" spans="1:35" s="15" customFormat="1">
      <c r="A1421" s="105"/>
      <c r="B1421" s="105"/>
      <c r="D1421" s="97"/>
      <c r="E1421" s="156"/>
      <c r="AD1421" s="94"/>
      <c r="AE1421" s="94"/>
      <c r="AF1421" s="238"/>
      <c r="AG1421" s="223"/>
      <c r="AI1421" s="223"/>
    </row>
    <row r="1422" spans="1:35" s="15" customFormat="1">
      <c r="A1422" s="105"/>
      <c r="B1422" s="105"/>
      <c r="D1422" s="97"/>
      <c r="E1422" s="156"/>
      <c r="AD1422" s="94"/>
      <c r="AE1422" s="94"/>
      <c r="AF1422" s="238"/>
      <c r="AG1422" s="223"/>
      <c r="AI1422" s="223"/>
    </row>
    <row r="1423" spans="1:35" s="15" customFormat="1">
      <c r="A1423" s="105"/>
      <c r="B1423" s="105"/>
      <c r="D1423" s="97"/>
      <c r="E1423" s="156"/>
      <c r="AD1423" s="94"/>
      <c r="AE1423" s="94"/>
      <c r="AF1423" s="238"/>
      <c r="AG1423" s="223"/>
      <c r="AI1423" s="223"/>
    </row>
    <row r="1424" spans="1:35" s="15" customFormat="1">
      <c r="A1424" s="105"/>
      <c r="B1424" s="105"/>
      <c r="D1424" s="97"/>
      <c r="E1424" s="156"/>
      <c r="AD1424" s="94"/>
      <c r="AE1424" s="94"/>
      <c r="AF1424" s="238"/>
      <c r="AG1424" s="223"/>
      <c r="AI1424" s="223"/>
    </row>
    <row r="1425" spans="1:35" s="15" customFormat="1">
      <c r="A1425" s="105"/>
      <c r="B1425" s="105"/>
      <c r="D1425" s="97"/>
      <c r="E1425" s="156"/>
      <c r="AD1425" s="94"/>
      <c r="AE1425" s="94"/>
      <c r="AF1425" s="238"/>
      <c r="AG1425" s="223"/>
      <c r="AI1425" s="223"/>
    </row>
    <row r="1426" spans="1:35" s="15" customFormat="1">
      <c r="A1426" s="105"/>
      <c r="B1426" s="105"/>
      <c r="D1426" s="97"/>
      <c r="E1426" s="156"/>
      <c r="AD1426" s="94"/>
      <c r="AE1426" s="94"/>
      <c r="AF1426" s="238"/>
      <c r="AG1426" s="223"/>
      <c r="AI1426" s="223"/>
    </row>
    <row r="1427" spans="1:35" s="15" customFormat="1">
      <c r="A1427" s="105"/>
      <c r="B1427" s="105"/>
      <c r="D1427" s="97"/>
      <c r="E1427" s="156"/>
      <c r="AD1427" s="94"/>
      <c r="AE1427" s="94"/>
      <c r="AF1427" s="238"/>
      <c r="AG1427" s="223"/>
      <c r="AI1427" s="223"/>
    </row>
    <row r="1428" spans="1:35" s="15" customFormat="1">
      <c r="A1428" s="105"/>
      <c r="B1428" s="105"/>
      <c r="D1428" s="97"/>
      <c r="E1428" s="156"/>
      <c r="AD1428" s="94"/>
      <c r="AE1428" s="94"/>
      <c r="AF1428" s="238"/>
      <c r="AG1428" s="223"/>
      <c r="AI1428" s="223"/>
    </row>
    <row r="1429" spans="1:35" s="15" customFormat="1">
      <c r="A1429" s="105"/>
      <c r="B1429" s="105"/>
      <c r="D1429" s="97"/>
      <c r="E1429" s="156"/>
      <c r="AD1429" s="94"/>
      <c r="AE1429" s="94"/>
      <c r="AF1429" s="238"/>
      <c r="AG1429" s="223"/>
      <c r="AI1429" s="223"/>
    </row>
    <row r="1430" spans="1:35" s="15" customFormat="1">
      <c r="A1430" s="105"/>
      <c r="B1430" s="105"/>
      <c r="D1430" s="97"/>
      <c r="E1430" s="156"/>
      <c r="AD1430" s="94"/>
      <c r="AE1430" s="94"/>
      <c r="AF1430" s="238"/>
      <c r="AG1430" s="223"/>
      <c r="AI1430" s="223"/>
    </row>
    <row r="1431" spans="1:35" s="15" customFormat="1">
      <c r="A1431" s="105"/>
      <c r="B1431" s="105"/>
      <c r="D1431" s="97"/>
      <c r="E1431" s="156"/>
      <c r="AD1431" s="94"/>
      <c r="AE1431" s="94"/>
      <c r="AF1431" s="238"/>
      <c r="AG1431" s="223"/>
      <c r="AI1431" s="223"/>
    </row>
    <row r="1432" spans="1:35" s="15" customFormat="1">
      <c r="A1432" s="105"/>
      <c r="B1432" s="105"/>
      <c r="D1432" s="97"/>
      <c r="E1432" s="156"/>
      <c r="AD1432" s="94"/>
      <c r="AE1432" s="94"/>
      <c r="AF1432" s="238"/>
      <c r="AG1432" s="223"/>
      <c r="AI1432" s="223"/>
    </row>
    <row r="1433" spans="1:35" s="15" customFormat="1">
      <c r="A1433" s="105"/>
      <c r="B1433" s="105"/>
      <c r="D1433" s="97"/>
      <c r="E1433" s="156"/>
      <c r="AD1433" s="94"/>
      <c r="AE1433" s="94"/>
      <c r="AF1433" s="238"/>
      <c r="AG1433" s="223"/>
      <c r="AI1433" s="223"/>
    </row>
    <row r="1434" spans="1:35" s="15" customFormat="1">
      <c r="A1434" s="105"/>
      <c r="B1434" s="105"/>
      <c r="D1434" s="97"/>
      <c r="E1434" s="156"/>
      <c r="AD1434" s="94"/>
      <c r="AE1434" s="94"/>
      <c r="AF1434" s="238"/>
      <c r="AG1434" s="223"/>
      <c r="AI1434" s="223"/>
    </row>
    <row r="1435" spans="1:35" s="15" customFormat="1">
      <c r="A1435" s="105"/>
      <c r="B1435" s="105"/>
      <c r="D1435" s="97"/>
      <c r="E1435" s="156"/>
      <c r="AD1435" s="94"/>
      <c r="AE1435" s="94"/>
      <c r="AF1435" s="238"/>
      <c r="AG1435" s="223"/>
      <c r="AI1435" s="223"/>
    </row>
    <row r="1436" spans="1:35" s="15" customFormat="1">
      <c r="A1436" s="105"/>
      <c r="B1436" s="105"/>
      <c r="D1436" s="97"/>
      <c r="E1436" s="156"/>
      <c r="AD1436" s="94"/>
      <c r="AE1436" s="94"/>
      <c r="AF1436" s="238"/>
      <c r="AG1436" s="223"/>
      <c r="AI1436" s="223"/>
    </row>
    <row r="1437" spans="1:35" s="15" customFormat="1">
      <c r="A1437" s="105"/>
      <c r="B1437" s="105"/>
      <c r="D1437" s="97"/>
      <c r="E1437" s="156"/>
      <c r="AD1437" s="94"/>
      <c r="AE1437" s="94"/>
      <c r="AF1437" s="238"/>
      <c r="AG1437" s="223"/>
      <c r="AI1437" s="223"/>
    </row>
    <row r="1438" spans="1:35" s="15" customFormat="1">
      <c r="A1438" s="105"/>
      <c r="B1438" s="105"/>
      <c r="D1438" s="97"/>
      <c r="E1438" s="156"/>
      <c r="AD1438" s="94"/>
      <c r="AE1438" s="94"/>
      <c r="AF1438" s="238"/>
      <c r="AG1438" s="223"/>
      <c r="AI1438" s="223"/>
    </row>
    <row r="1439" spans="1:35" s="15" customFormat="1">
      <c r="A1439" s="105"/>
      <c r="B1439" s="105"/>
      <c r="D1439" s="97"/>
      <c r="E1439" s="156"/>
      <c r="AD1439" s="94"/>
      <c r="AE1439" s="94"/>
      <c r="AF1439" s="238"/>
      <c r="AG1439" s="223"/>
      <c r="AI1439" s="223"/>
    </row>
    <row r="1440" spans="1:35" s="15" customFormat="1">
      <c r="A1440" s="105"/>
      <c r="B1440" s="105"/>
      <c r="D1440" s="97"/>
      <c r="E1440" s="156"/>
      <c r="AD1440" s="94"/>
      <c r="AE1440" s="94"/>
      <c r="AF1440" s="238"/>
      <c r="AG1440" s="223"/>
      <c r="AI1440" s="223"/>
    </row>
    <row r="1441" spans="1:35" s="15" customFormat="1">
      <c r="A1441" s="105"/>
      <c r="B1441" s="105"/>
      <c r="D1441" s="97"/>
      <c r="E1441" s="156"/>
      <c r="AD1441" s="94"/>
      <c r="AE1441" s="94"/>
      <c r="AF1441" s="238"/>
      <c r="AG1441" s="223"/>
      <c r="AI1441" s="223"/>
    </row>
    <row r="1442" spans="1:35" s="15" customFormat="1">
      <c r="A1442" s="105"/>
      <c r="B1442" s="105"/>
      <c r="D1442" s="97"/>
      <c r="E1442" s="156"/>
      <c r="AD1442" s="94"/>
      <c r="AE1442" s="94"/>
      <c r="AF1442" s="238"/>
      <c r="AG1442" s="223"/>
      <c r="AI1442" s="223"/>
    </row>
    <row r="1443" spans="1:35" s="15" customFormat="1">
      <c r="A1443" s="105"/>
      <c r="B1443" s="105"/>
      <c r="D1443" s="97"/>
      <c r="E1443" s="156"/>
      <c r="AD1443" s="94"/>
      <c r="AE1443" s="94"/>
      <c r="AF1443" s="238"/>
      <c r="AG1443" s="223"/>
      <c r="AI1443" s="223"/>
    </row>
    <row r="1444" spans="1:35" s="15" customFormat="1">
      <c r="A1444" s="105"/>
      <c r="B1444" s="105"/>
      <c r="D1444" s="97"/>
      <c r="E1444" s="156"/>
      <c r="AD1444" s="94"/>
      <c r="AE1444" s="94"/>
      <c r="AF1444" s="238"/>
      <c r="AG1444" s="223"/>
      <c r="AI1444" s="223"/>
    </row>
    <row r="1445" spans="1:35" s="15" customFormat="1">
      <c r="A1445" s="105"/>
      <c r="B1445" s="105"/>
      <c r="D1445" s="97"/>
      <c r="E1445" s="156"/>
      <c r="AD1445" s="94"/>
      <c r="AE1445" s="94"/>
      <c r="AF1445" s="238"/>
      <c r="AG1445" s="223"/>
      <c r="AI1445" s="223"/>
    </row>
    <row r="1446" spans="1:35" s="15" customFormat="1">
      <c r="A1446" s="105"/>
      <c r="B1446" s="105"/>
      <c r="D1446" s="97"/>
      <c r="E1446" s="156"/>
      <c r="AD1446" s="94"/>
      <c r="AE1446" s="94"/>
      <c r="AF1446" s="238"/>
      <c r="AG1446" s="223"/>
      <c r="AI1446" s="223"/>
    </row>
    <row r="1447" spans="1:35" s="15" customFormat="1">
      <c r="A1447" s="105"/>
      <c r="B1447" s="105"/>
      <c r="D1447" s="97"/>
      <c r="E1447" s="156"/>
      <c r="AD1447" s="94"/>
      <c r="AE1447" s="94"/>
      <c r="AF1447" s="238"/>
      <c r="AG1447" s="223"/>
      <c r="AI1447" s="223"/>
    </row>
    <row r="1448" spans="1:35" s="15" customFormat="1">
      <c r="A1448" s="105"/>
      <c r="B1448" s="105"/>
      <c r="D1448" s="97"/>
      <c r="E1448" s="156"/>
      <c r="AD1448" s="94"/>
      <c r="AE1448" s="94"/>
      <c r="AF1448" s="238"/>
      <c r="AG1448" s="223"/>
      <c r="AI1448" s="223"/>
    </row>
    <row r="1449" spans="1:35" s="15" customFormat="1">
      <c r="A1449" s="105"/>
      <c r="B1449" s="105"/>
      <c r="D1449" s="97"/>
      <c r="E1449" s="156"/>
      <c r="AD1449" s="94"/>
      <c r="AE1449" s="94"/>
      <c r="AF1449" s="238"/>
      <c r="AG1449" s="223"/>
      <c r="AI1449" s="223"/>
    </row>
    <row r="1450" spans="1:35" s="15" customFormat="1">
      <c r="A1450" s="105"/>
      <c r="B1450" s="105"/>
      <c r="D1450" s="97"/>
      <c r="E1450" s="156"/>
      <c r="AD1450" s="94"/>
      <c r="AE1450" s="94"/>
      <c r="AF1450" s="238"/>
      <c r="AG1450" s="223"/>
      <c r="AI1450" s="223"/>
    </row>
    <row r="1451" spans="1:35" s="15" customFormat="1">
      <c r="A1451" s="105"/>
      <c r="B1451" s="105"/>
      <c r="D1451" s="97"/>
      <c r="E1451" s="156"/>
      <c r="AD1451" s="94"/>
      <c r="AE1451" s="94"/>
      <c r="AF1451" s="238"/>
      <c r="AG1451" s="223"/>
      <c r="AI1451" s="223"/>
    </row>
    <row r="1452" spans="1:35" s="15" customFormat="1">
      <c r="A1452" s="105"/>
      <c r="B1452" s="105"/>
      <c r="D1452" s="97"/>
      <c r="E1452" s="156"/>
      <c r="AD1452" s="94"/>
      <c r="AE1452" s="94"/>
      <c r="AF1452" s="238"/>
      <c r="AG1452" s="223"/>
      <c r="AI1452" s="223"/>
    </row>
    <row r="1453" spans="1:35" s="15" customFormat="1">
      <c r="A1453" s="105"/>
      <c r="B1453" s="105"/>
      <c r="D1453" s="97"/>
      <c r="E1453" s="156"/>
      <c r="AD1453" s="94"/>
      <c r="AE1453" s="94"/>
      <c r="AF1453" s="238"/>
      <c r="AG1453" s="223"/>
      <c r="AI1453" s="223"/>
    </row>
    <row r="1454" spans="1:35" s="15" customFormat="1">
      <c r="A1454" s="105"/>
      <c r="B1454" s="105"/>
      <c r="D1454" s="97"/>
      <c r="E1454" s="156"/>
      <c r="AD1454" s="94"/>
      <c r="AE1454" s="94"/>
      <c r="AF1454" s="238"/>
      <c r="AG1454" s="223"/>
      <c r="AI1454" s="223"/>
    </row>
    <row r="1455" spans="1:35" s="15" customFormat="1">
      <c r="A1455" s="105"/>
      <c r="B1455" s="105"/>
      <c r="D1455" s="97"/>
      <c r="E1455" s="156"/>
      <c r="AD1455" s="94"/>
      <c r="AE1455" s="94"/>
      <c r="AF1455" s="238"/>
      <c r="AG1455" s="223"/>
      <c r="AI1455" s="223"/>
    </row>
    <row r="1456" spans="1:35" s="15" customFormat="1">
      <c r="A1456" s="105"/>
      <c r="B1456" s="105"/>
      <c r="D1456" s="97"/>
      <c r="E1456" s="156"/>
      <c r="AD1456" s="94"/>
      <c r="AE1456" s="94"/>
      <c r="AF1456" s="238"/>
      <c r="AG1456" s="223"/>
      <c r="AI1456" s="223"/>
    </row>
    <row r="1457" spans="1:35" s="15" customFormat="1">
      <c r="A1457" s="105"/>
      <c r="B1457" s="105"/>
      <c r="D1457" s="97"/>
      <c r="E1457" s="156"/>
      <c r="AD1457" s="94"/>
      <c r="AE1457" s="94"/>
      <c r="AF1457" s="238"/>
      <c r="AG1457" s="223"/>
      <c r="AI1457" s="223"/>
    </row>
    <row r="1458" spans="1:35" s="15" customFormat="1">
      <c r="A1458" s="105"/>
      <c r="B1458" s="105"/>
      <c r="D1458" s="97"/>
      <c r="E1458" s="156"/>
      <c r="AD1458" s="94"/>
      <c r="AE1458" s="94"/>
      <c r="AF1458" s="238"/>
      <c r="AG1458" s="223"/>
      <c r="AI1458" s="223"/>
    </row>
    <row r="1459" spans="1:35" s="15" customFormat="1">
      <c r="A1459" s="105"/>
      <c r="B1459" s="105"/>
      <c r="D1459" s="97"/>
      <c r="E1459" s="156"/>
      <c r="AD1459" s="94"/>
      <c r="AE1459" s="94"/>
      <c r="AF1459" s="238"/>
      <c r="AG1459" s="223"/>
      <c r="AI1459" s="223"/>
    </row>
    <row r="1460" spans="1:35" s="15" customFormat="1">
      <c r="A1460" s="105"/>
      <c r="B1460" s="105"/>
      <c r="D1460" s="97"/>
      <c r="E1460" s="156"/>
      <c r="AD1460" s="94"/>
      <c r="AE1460" s="94"/>
      <c r="AF1460" s="238"/>
      <c r="AG1460" s="223"/>
      <c r="AI1460" s="223"/>
    </row>
    <row r="1461" spans="1:35" s="15" customFormat="1">
      <c r="A1461" s="105"/>
      <c r="B1461" s="105"/>
      <c r="D1461" s="97"/>
      <c r="E1461" s="156"/>
      <c r="AD1461" s="94"/>
      <c r="AE1461" s="94"/>
      <c r="AF1461" s="238"/>
      <c r="AG1461" s="223"/>
      <c r="AI1461" s="223"/>
    </row>
    <row r="1462" spans="1:35" s="15" customFormat="1">
      <c r="A1462" s="105"/>
      <c r="B1462" s="105"/>
      <c r="D1462" s="97"/>
      <c r="E1462" s="156"/>
      <c r="AD1462" s="94"/>
      <c r="AE1462" s="94"/>
      <c r="AF1462" s="238"/>
      <c r="AG1462" s="223"/>
      <c r="AI1462" s="223"/>
    </row>
    <row r="1463" spans="1:35" s="15" customFormat="1">
      <c r="A1463" s="105"/>
      <c r="B1463" s="105"/>
      <c r="D1463" s="97"/>
      <c r="E1463" s="156"/>
      <c r="AD1463" s="94"/>
      <c r="AE1463" s="94"/>
      <c r="AF1463" s="238"/>
      <c r="AG1463" s="223"/>
      <c r="AI1463" s="223"/>
    </row>
    <row r="1464" spans="1:35" s="15" customFormat="1">
      <c r="A1464" s="105"/>
      <c r="B1464" s="105"/>
      <c r="D1464" s="97"/>
      <c r="E1464" s="156"/>
      <c r="AD1464" s="94"/>
      <c r="AE1464" s="94"/>
      <c r="AF1464" s="238"/>
      <c r="AG1464" s="223"/>
      <c r="AI1464" s="223"/>
    </row>
    <row r="1465" spans="1:35" s="15" customFormat="1">
      <c r="A1465" s="105"/>
      <c r="B1465" s="105"/>
      <c r="D1465" s="97"/>
      <c r="E1465" s="156"/>
      <c r="AD1465" s="94"/>
      <c r="AE1465" s="94"/>
      <c r="AF1465" s="238"/>
      <c r="AG1465" s="223"/>
      <c r="AI1465" s="223"/>
    </row>
    <row r="1466" spans="1:35" s="15" customFormat="1">
      <c r="A1466" s="105"/>
      <c r="B1466" s="105"/>
      <c r="D1466" s="97"/>
      <c r="E1466" s="156"/>
      <c r="AD1466" s="94"/>
      <c r="AE1466" s="94"/>
      <c r="AF1466" s="238"/>
      <c r="AG1466" s="223"/>
      <c r="AI1466" s="223"/>
    </row>
    <row r="1467" spans="1:35" s="15" customFormat="1">
      <c r="A1467" s="105"/>
      <c r="B1467" s="105"/>
      <c r="D1467" s="97"/>
      <c r="E1467" s="156"/>
      <c r="AD1467" s="94"/>
      <c r="AE1467" s="94"/>
      <c r="AF1467" s="238"/>
      <c r="AG1467" s="223"/>
      <c r="AI1467" s="223"/>
    </row>
    <row r="1468" spans="1:35" s="15" customFormat="1">
      <c r="A1468" s="105"/>
      <c r="B1468" s="105"/>
      <c r="D1468" s="97"/>
      <c r="E1468" s="156"/>
      <c r="AD1468" s="94"/>
      <c r="AE1468" s="94"/>
      <c r="AF1468" s="238"/>
      <c r="AG1468" s="223"/>
      <c r="AI1468" s="223"/>
    </row>
    <row r="1469" spans="1:35" s="15" customFormat="1">
      <c r="A1469" s="105"/>
      <c r="B1469" s="105"/>
      <c r="D1469" s="97"/>
      <c r="E1469" s="156"/>
      <c r="AD1469" s="94"/>
      <c r="AE1469" s="94"/>
      <c r="AF1469" s="238"/>
      <c r="AG1469" s="223"/>
      <c r="AI1469" s="223"/>
    </row>
    <row r="1470" spans="1:35" s="15" customFormat="1">
      <c r="A1470" s="105"/>
      <c r="B1470" s="105"/>
      <c r="D1470" s="97"/>
      <c r="E1470" s="156"/>
      <c r="AD1470" s="94"/>
      <c r="AE1470" s="94"/>
      <c r="AF1470" s="238"/>
      <c r="AG1470" s="223"/>
      <c r="AI1470" s="223"/>
    </row>
    <row r="1471" spans="1:35" s="15" customFormat="1">
      <c r="A1471" s="105"/>
      <c r="B1471" s="105"/>
      <c r="D1471" s="97"/>
      <c r="E1471" s="156"/>
      <c r="AD1471" s="94"/>
      <c r="AE1471" s="94"/>
      <c r="AF1471" s="238"/>
      <c r="AG1471" s="223"/>
      <c r="AI1471" s="223"/>
    </row>
    <row r="1472" spans="1:35" s="15" customFormat="1">
      <c r="A1472" s="105"/>
      <c r="B1472" s="105"/>
      <c r="D1472" s="97"/>
      <c r="E1472" s="156"/>
      <c r="AD1472" s="94"/>
      <c r="AE1472" s="94"/>
      <c r="AF1472" s="238"/>
      <c r="AG1472" s="223"/>
      <c r="AI1472" s="223"/>
    </row>
    <row r="1473" spans="1:35" s="15" customFormat="1">
      <c r="A1473" s="105"/>
      <c r="B1473" s="105"/>
      <c r="D1473" s="97"/>
      <c r="E1473" s="156"/>
      <c r="AD1473" s="94"/>
      <c r="AE1473" s="94"/>
      <c r="AF1473" s="238"/>
      <c r="AG1473" s="223"/>
      <c r="AI1473" s="223"/>
    </row>
    <row r="1474" spans="1:35" s="15" customFormat="1">
      <c r="A1474" s="105"/>
      <c r="B1474" s="105"/>
      <c r="D1474" s="97"/>
      <c r="E1474" s="156"/>
      <c r="AD1474" s="94"/>
      <c r="AE1474" s="94"/>
      <c r="AF1474" s="238"/>
      <c r="AG1474" s="223"/>
      <c r="AI1474" s="223"/>
    </row>
    <row r="1475" spans="1:35" s="15" customFormat="1">
      <c r="A1475" s="105"/>
      <c r="B1475" s="105"/>
      <c r="D1475" s="97"/>
      <c r="E1475" s="156"/>
      <c r="AD1475" s="94"/>
      <c r="AE1475" s="94"/>
      <c r="AF1475" s="238"/>
      <c r="AG1475" s="223"/>
      <c r="AI1475" s="223"/>
    </row>
    <row r="1476" spans="1:35" s="15" customFormat="1">
      <c r="A1476" s="105"/>
      <c r="B1476" s="105"/>
      <c r="D1476" s="97"/>
      <c r="E1476" s="156"/>
      <c r="AD1476" s="94"/>
      <c r="AE1476" s="94"/>
      <c r="AF1476" s="238"/>
      <c r="AG1476" s="223"/>
      <c r="AI1476" s="223"/>
    </row>
    <row r="1477" spans="1:35" s="15" customFormat="1">
      <c r="A1477" s="105"/>
      <c r="B1477" s="105"/>
      <c r="D1477" s="97"/>
      <c r="E1477" s="156"/>
      <c r="AD1477" s="94"/>
      <c r="AE1477" s="94"/>
      <c r="AF1477" s="238"/>
      <c r="AG1477" s="223"/>
      <c r="AI1477" s="223"/>
    </row>
    <row r="1478" spans="1:35" s="15" customFormat="1">
      <c r="A1478" s="105"/>
      <c r="B1478" s="105"/>
      <c r="D1478" s="97"/>
      <c r="E1478" s="156"/>
      <c r="AD1478" s="94"/>
      <c r="AE1478" s="94"/>
      <c r="AF1478" s="238"/>
      <c r="AG1478" s="223"/>
      <c r="AI1478" s="223"/>
    </row>
    <row r="1479" spans="1:35" s="15" customFormat="1">
      <c r="A1479" s="105"/>
      <c r="B1479" s="105"/>
      <c r="D1479" s="97"/>
      <c r="E1479" s="156"/>
      <c r="AD1479" s="94"/>
      <c r="AE1479" s="94"/>
      <c r="AF1479" s="238"/>
      <c r="AG1479" s="223"/>
      <c r="AI1479" s="223"/>
    </row>
    <row r="1480" spans="1:35" s="15" customFormat="1">
      <c r="A1480" s="105"/>
      <c r="B1480" s="105"/>
      <c r="D1480" s="97"/>
      <c r="E1480" s="156"/>
      <c r="AD1480" s="94"/>
      <c r="AE1480" s="94"/>
      <c r="AF1480" s="238"/>
      <c r="AG1480" s="223"/>
      <c r="AI1480" s="223"/>
    </row>
    <row r="1481" spans="1:35" s="15" customFormat="1">
      <c r="A1481" s="105"/>
      <c r="B1481" s="105"/>
      <c r="D1481" s="97"/>
      <c r="E1481" s="156"/>
      <c r="AD1481" s="94"/>
      <c r="AE1481" s="94"/>
      <c r="AF1481" s="238"/>
      <c r="AG1481" s="223"/>
      <c r="AI1481" s="223"/>
    </row>
    <row r="1482" spans="1:35" s="15" customFormat="1">
      <c r="A1482" s="105"/>
      <c r="B1482" s="105"/>
      <c r="D1482" s="97"/>
      <c r="E1482" s="156"/>
      <c r="AD1482" s="94"/>
      <c r="AE1482" s="94"/>
      <c r="AF1482" s="238"/>
      <c r="AG1482" s="223"/>
      <c r="AI1482" s="223"/>
    </row>
    <row r="1483" spans="1:35" s="15" customFormat="1">
      <c r="A1483" s="105"/>
      <c r="B1483" s="105"/>
      <c r="D1483" s="97"/>
      <c r="E1483" s="156"/>
      <c r="AD1483" s="94"/>
      <c r="AE1483" s="94"/>
      <c r="AF1483" s="238"/>
      <c r="AG1483" s="223"/>
      <c r="AI1483" s="223"/>
    </row>
    <row r="1484" spans="1:35" s="15" customFormat="1">
      <c r="A1484" s="105"/>
      <c r="B1484" s="105"/>
      <c r="D1484" s="97"/>
      <c r="E1484" s="156"/>
      <c r="AD1484" s="94"/>
      <c r="AE1484" s="94"/>
      <c r="AF1484" s="238"/>
      <c r="AG1484" s="223"/>
      <c r="AI1484" s="223"/>
    </row>
    <row r="1485" spans="1:35" s="15" customFormat="1">
      <c r="A1485" s="105"/>
      <c r="B1485" s="105"/>
      <c r="D1485" s="97"/>
      <c r="E1485" s="156"/>
      <c r="AD1485" s="94"/>
      <c r="AE1485" s="94"/>
      <c r="AF1485" s="238"/>
      <c r="AG1485" s="223"/>
      <c r="AI1485" s="223"/>
    </row>
    <row r="1486" spans="1:35" s="15" customFormat="1">
      <c r="A1486" s="105"/>
      <c r="B1486" s="105"/>
      <c r="D1486" s="97"/>
      <c r="E1486" s="156"/>
      <c r="AD1486" s="94"/>
      <c r="AE1486" s="94"/>
      <c r="AF1486" s="238"/>
      <c r="AG1486" s="223"/>
      <c r="AI1486" s="223"/>
    </row>
    <row r="1487" spans="1:35" s="15" customFormat="1">
      <c r="A1487" s="105"/>
      <c r="B1487" s="105"/>
      <c r="D1487" s="97"/>
      <c r="E1487" s="156"/>
      <c r="AD1487" s="94"/>
      <c r="AE1487" s="94"/>
      <c r="AF1487" s="238"/>
      <c r="AG1487" s="223"/>
      <c r="AI1487" s="223"/>
    </row>
    <row r="1488" spans="1:35" s="15" customFormat="1">
      <c r="A1488" s="105"/>
      <c r="B1488" s="105"/>
      <c r="D1488" s="97"/>
      <c r="E1488" s="156"/>
      <c r="AD1488" s="94"/>
      <c r="AE1488" s="94"/>
      <c r="AF1488" s="238"/>
      <c r="AG1488" s="223"/>
      <c r="AI1488" s="223"/>
    </row>
    <row r="1489" spans="1:35" s="15" customFormat="1">
      <c r="A1489" s="105"/>
      <c r="B1489" s="105"/>
      <c r="D1489" s="97"/>
      <c r="E1489" s="156"/>
      <c r="AD1489" s="94"/>
      <c r="AE1489" s="94"/>
      <c r="AF1489" s="238"/>
      <c r="AG1489" s="223"/>
      <c r="AI1489" s="223"/>
    </row>
    <row r="1490" spans="1:35" s="15" customFormat="1">
      <c r="A1490" s="105"/>
      <c r="B1490" s="105"/>
      <c r="D1490" s="97"/>
      <c r="E1490" s="156"/>
      <c r="AD1490" s="94"/>
      <c r="AE1490" s="94"/>
      <c r="AF1490" s="238"/>
      <c r="AG1490" s="223"/>
      <c r="AI1490" s="223"/>
    </row>
    <row r="1491" spans="1:35" s="15" customFormat="1">
      <c r="A1491" s="105"/>
      <c r="B1491" s="105"/>
      <c r="D1491" s="97"/>
      <c r="E1491" s="156"/>
      <c r="AD1491" s="94"/>
      <c r="AE1491" s="94"/>
      <c r="AF1491" s="238"/>
      <c r="AG1491" s="223"/>
      <c r="AI1491" s="223"/>
    </row>
    <row r="1492" spans="1:35" s="15" customFormat="1">
      <c r="A1492" s="105"/>
      <c r="B1492" s="105"/>
      <c r="D1492" s="97"/>
      <c r="E1492" s="156"/>
      <c r="AD1492" s="94"/>
      <c r="AE1492" s="94"/>
      <c r="AF1492" s="238"/>
      <c r="AG1492" s="223"/>
      <c r="AI1492" s="223"/>
    </row>
    <row r="1493" spans="1:35" s="15" customFormat="1">
      <c r="A1493" s="105"/>
      <c r="B1493" s="105"/>
      <c r="D1493" s="97"/>
      <c r="E1493" s="156"/>
      <c r="AD1493" s="94"/>
      <c r="AE1493" s="94"/>
      <c r="AF1493" s="238"/>
      <c r="AG1493" s="223"/>
      <c r="AI1493" s="223"/>
    </row>
    <row r="1494" spans="1:35" s="15" customFormat="1">
      <c r="A1494" s="105"/>
      <c r="B1494" s="105"/>
      <c r="D1494" s="97"/>
      <c r="E1494" s="156"/>
      <c r="AD1494" s="94"/>
      <c r="AE1494" s="94"/>
      <c r="AF1494" s="238"/>
      <c r="AG1494" s="223"/>
      <c r="AI1494" s="223"/>
    </row>
    <row r="1495" spans="1:35" s="15" customFormat="1">
      <c r="A1495" s="105"/>
      <c r="B1495" s="105"/>
      <c r="D1495" s="97"/>
      <c r="E1495" s="156"/>
      <c r="AD1495" s="94"/>
      <c r="AE1495" s="94"/>
      <c r="AF1495" s="238"/>
      <c r="AG1495" s="223"/>
      <c r="AI1495" s="223"/>
    </row>
    <row r="1496" spans="1:35" s="15" customFormat="1">
      <c r="A1496" s="105"/>
      <c r="B1496" s="105"/>
      <c r="D1496" s="97"/>
      <c r="E1496" s="156"/>
      <c r="AD1496" s="94"/>
      <c r="AE1496" s="94"/>
      <c r="AF1496" s="238"/>
      <c r="AG1496" s="223"/>
      <c r="AI1496" s="223"/>
    </row>
    <row r="1497" spans="1:35" s="15" customFormat="1">
      <c r="A1497" s="105"/>
      <c r="B1497" s="105"/>
      <c r="D1497" s="97"/>
      <c r="E1497" s="156"/>
      <c r="AD1497" s="94"/>
      <c r="AE1497" s="94"/>
      <c r="AF1497" s="238"/>
      <c r="AG1497" s="223"/>
      <c r="AI1497" s="223"/>
    </row>
    <row r="1498" spans="1:35" s="15" customFormat="1">
      <c r="A1498" s="105"/>
      <c r="B1498" s="105"/>
      <c r="D1498" s="97"/>
      <c r="E1498" s="156"/>
      <c r="AD1498" s="94"/>
      <c r="AE1498" s="94"/>
      <c r="AF1498" s="238"/>
      <c r="AG1498" s="223"/>
      <c r="AI1498" s="223"/>
    </row>
    <row r="1499" spans="1:35" s="15" customFormat="1">
      <c r="A1499" s="105"/>
      <c r="B1499" s="105"/>
      <c r="D1499" s="97"/>
      <c r="E1499" s="156"/>
      <c r="AD1499" s="94"/>
      <c r="AE1499" s="94"/>
      <c r="AF1499" s="238"/>
      <c r="AG1499" s="223"/>
      <c r="AI1499" s="223"/>
    </row>
    <row r="1500" spans="1:35" s="15" customFormat="1">
      <c r="A1500" s="105"/>
      <c r="B1500" s="105"/>
      <c r="D1500" s="97"/>
      <c r="E1500" s="156"/>
      <c r="AD1500" s="94"/>
      <c r="AE1500" s="94"/>
      <c r="AF1500" s="238"/>
      <c r="AG1500" s="223"/>
      <c r="AI1500" s="223"/>
    </row>
    <row r="1501" spans="1:35" s="15" customFormat="1">
      <c r="A1501" s="105"/>
      <c r="B1501" s="105"/>
      <c r="D1501" s="97"/>
      <c r="E1501" s="156"/>
      <c r="AD1501" s="94"/>
      <c r="AE1501" s="94"/>
      <c r="AF1501" s="238"/>
      <c r="AG1501" s="223"/>
      <c r="AI1501" s="223"/>
    </row>
    <row r="1502" spans="1:35" s="15" customFormat="1">
      <c r="A1502" s="105"/>
      <c r="B1502" s="105"/>
      <c r="D1502" s="97"/>
      <c r="E1502" s="156"/>
      <c r="AD1502" s="94"/>
      <c r="AE1502" s="94"/>
      <c r="AF1502" s="238"/>
      <c r="AG1502" s="223"/>
      <c r="AI1502" s="223"/>
    </row>
    <row r="1503" spans="1:35" s="15" customFormat="1">
      <c r="A1503" s="105"/>
      <c r="B1503" s="105"/>
      <c r="D1503" s="97"/>
      <c r="E1503" s="156"/>
      <c r="AD1503" s="94"/>
      <c r="AE1503" s="94"/>
      <c r="AF1503" s="238"/>
      <c r="AG1503" s="223"/>
      <c r="AI1503" s="223"/>
    </row>
    <row r="1504" spans="1:35" s="15" customFormat="1">
      <c r="A1504" s="105"/>
      <c r="B1504" s="105"/>
      <c r="D1504" s="97"/>
      <c r="E1504" s="156"/>
      <c r="AD1504" s="94"/>
      <c r="AE1504" s="94"/>
      <c r="AF1504" s="238"/>
      <c r="AG1504" s="223"/>
      <c r="AI1504" s="223"/>
    </row>
    <row r="1505" spans="1:35" s="15" customFormat="1">
      <c r="A1505" s="105"/>
      <c r="B1505" s="105"/>
      <c r="D1505" s="97"/>
      <c r="E1505" s="156"/>
      <c r="AD1505" s="94"/>
      <c r="AE1505" s="94"/>
      <c r="AF1505" s="238"/>
      <c r="AG1505" s="223"/>
      <c r="AI1505" s="223"/>
    </row>
    <row r="1506" spans="1:35" s="15" customFormat="1">
      <c r="A1506" s="105"/>
      <c r="B1506" s="105"/>
      <c r="D1506" s="97"/>
      <c r="E1506" s="156"/>
      <c r="AD1506" s="94"/>
      <c r="AE1506" s="94"/>
      <c r="AF1506" s="238"/>
      <c r="AG1506" s="223"/>
      <c r="AI1506" s="223"/>
    </row>
    <row r="1507" spans="1:35" s="15" customFormat="1">
      <c r="A1507" s="105"/>
      <c r="B1507" s="105"/>
      <c r="D1507" s="97"/>
      <c r="E1507" s="156"/>
      <c r="AD1507" s="94"/>
      <c r="AE1507" s="94"/>
      <c r="AF1507" s="238"/>
      <c r="AG1507" s="223"/>
      <c r="AI1507" s="223"/>
    </row>
    <row r="1508" spans="1:35" s="15" customFormat="1">
      <c r="A1508" s="105"/>
      <c r="B1508" s="105"/>
      <c r="D1508" s="97"/>
      <c r="E1508" s="156"/>
      <c r="AD1508" s="94"/>
      <c r="AE1508" s="94"/>
      <c r="AF1508" s="238"/>
      <c r="AG1508" s="223"/>
      <c r="AI1508" s="223"/>
    </row>
    <row r="1509" spans="1:35" s="15" customFormat="1">
      <c r="A1509" s="105"/>
      <c r="B1509" s="105"/>
      <c r="D1509" s="97"/>
      <c r="E1509" s="156"/>
      <c r="AD1509" s="94"/>
      <c r="AE1509" s="94"/>
      <c r="AF1509" s="238"/>
      <c r="AG1509" s="223"/>
      <c r="AI1509" s="223"/>
    </row>
    <row r="1510" spans="1:35" s="15" customFormat="1">
      <c r="A1510" s="105"/>
      <c r="B1510" s="105"/>
      <c r="D1510" s="97"/>
      <c r="E1510" s="156"/>
      <c r="AD1510" s="94"/>
      <c r="AE1510" s="94"/>
      <c r="AF1510" s="238"/>
      <c r="AG1510" s="223"/>
      <c r="AI1510" s="223"/>
    </row>
    <row r="1511" spans="1:35" s="15" customFormat="1">
      <c r="A1511" s="105"/>
      <c r="B1511" s="105"/>
      <c r="D1511" s="97"/>
      <c r="E1511" s="156"/>
      <c r="AD1511" s="94"/>
      <c r="AE1511" s="94"/>
      <c r="AF1511" s="238"/>
      <c r="AG1511" s="223"/>
      <c r="AI1511" s="223"/>
    </row>
    <row r="1512" spans="1:35" s="15" customFormat="1">
      <c r="A1512" s="105"/>
      <c r="B1512" s="105"/>
      <c r="D1512" s="97"/>
      <c r="E1512" s="156"/>
      <c r="AD1512" s="94"/>
      <c r="AE1512" s="94"/>
      <c r="AF1512" s="238"/>
      <c r="AG1512" s="223"/>
      <c r="AI1512" s="223"/>
    </row>
    <row r="1513" spans="1:35" s="15" customFormat="1">
      <c r="A1513" s="105"/>
      <c r="B1513" s="105"/>
      <c r="D1513" s="97"/>
      <c r="E1513" s="156"/>
      <c r="AD1513" s="94"/>
      <c r="AE1513" s="94"/>
      <c r="AF1513" s="238"/>
      <c r="AG1513" s="223"/>
      <c r="AI1513" s="223"/>
    </row>
    <row r="1514" spans="1:35" s="15" customFormat="1">
      <c r="A1514" s="105"/>
      <c r="B1514" s="105"/>
      <c r="D1514" s="97"/>
      <c r="E1514" s="156"/>
      <c r="AD1514" s="94"/>
      <c r="AE1514" s="94"/>
      <c r="AF1514" s="238"/>
      <c r="AG1514" s="223"/>
      <c r="AI1514" s="223"/>
    </row>
    <row r="1515" spans="1:35" s="15" customFormat="1">
      <c r="A1515" s="105"/>
      <c r="B1515" s="105"/>
      <c r="D1515" s="97"/>
      <c r="E1515" s="156"/>
      <c r="AD1515" s="94"/>
      <c r="AE1515" s="94"/>
      <c r="AF1515" s="238"/>
      <c r="AG1515" s="223"/>
      <c r="AI1515" s="223"/>
    </row>
    <row r="1516" spans="1:35" s="15" customFormat="1">
      <c r="A1516" s="105"/>
      <c r="B1516" s="105"/>
      <c r="D1516" s="97"/>
      <c r="E1516" s="156"/>
      <c r="AD1516" s="94"/>
      <c r="AE1516" s="94"/>
      <c r="AF1516" s="238"/>
      <c r="AG1516" s="223"/>
      <c r="AI1516" s="223"/>
    </row>
    <row r="1517" spans="1:35" s="15" customFormat="1">
      <c r="A1517" s="105"/>
      <c r="B1517" s="105"/>
      <c r="D1517" s="97"/>
      <c r="E1517" s="156"/>
      <c r="AD1517" s="94"/>
      <c r="AE1517" s="94"/>
      <c r="AF1517" s="238"/>
      <c r="AG1517" s="223"/>
      <c r="AI1517" s="223"/>
    </row>
    <row r="1518" spans="1:35" s="15" customFormat="1">
      <c r="A1518" s="105"/>
      <c r="B1518" s="105"/>
      <c r="D1518" s="97"/>
      <c r="E1518" s="156"/>
      <c r="AD1518" s="94"/>
      <c r="AE1518" s="94"/>
      <c r="AF1518" s="238"/>
      <c r="AG1518" s="223"/>
      <c r="AI1518" s="223"/>
    </row>
    <row r="1519" spans="1:35" s="15" customFormat="1">
      <c r="A1519" s="105"/>
      <c r="B1519" s="105"/>
      <c r="D1519" s="97"/>
      <c r="E1519" s="156"/>
      <c r="AD1519" s="94"/>
      <c r="AE1519" s="94"/>
      <c r="AF1519" s="238"/>
      <c r="AG1519" s="223"/>
      <c r="AI1519" s="223"/>
    </row>
    <row r="1520" spans="1:35" s="15" customFormat="1">
      <c r="A1520" s="105"/>
      <c r="B1520" s="105"/>
      <c r="D1520" s="97"/>
      <c r="E1520" s="156"/>
      <c r="AD1520" s="94"/>
      <c r="AE1520" s="94"/>
      <c r="AF1520" s="238"/>
      <c r="AG1520" s="223"/>
      <c r="AI1520" s="223"/>
    </row>
    <row r="1521" spans="1:35" s="15" customFormat="1">
      <c r="A1521" s="105"/>
      <c r="B1521" s="105"/>
      <c r="D1521" s="97"/>
      <c r="E1521" s="156"/>
      <c r="AD1521" s="94"/>
      <c r="AE1521" s="94"/>
      <c r="AF1521" s="238"/>
      <c r="AG1521" s="223"/>
      <c r="AI1521" s="223"/>
    </row>
    <row r="1522" spans="1:35" s="15" customFormat="1">
      <c r="A1522" s="105"/>
      <c r="B1522" s="105"/>
      <c r="D1522" s="97"/>
      <c r="E1522" s="156"/>
      <c r="AD1522" s="94"/>
      <c r="AE1522" s="94"/>
      <c r="AF1522" s="238"/>
      <c r="AG1522" s="223"/>
      <c r="AI1522" s="223"/>
    </row>
    <row r="1523" spans="1:35" s="15" customFormat="1">
      <c r="A1523" s="105"/>
      <c r="B1523" s="105"/>
      <c r="D1523" s="97"/>
      <c r="E1523" s="156"/>
      <c r="AD1523" s="94"/>
      <c r="AE1523" s="94"/>
      <c r="AF1523" s="238"/>
      <c r="AG1523" s="223"/>
      <c r="AI1523" s="223"/>
    </row>
    <row r="1524" spans="1:35" s="15" customFormat="1">
      <c r="A1524" s="105"/>
      <c r="B1524" s="105"/>
      <c r="D1524" s="97"/>
      <c r="E1524" s="156"/>
      <c r="AD1524" s="94"/>
      <c r="AE1524" s="94"/>
      <c r="AF1524" s="238"/>
      <c r="AG1524" s="223"/>
      <c r="AI1524" s="223"/>
    </row>
    <row r="1525" spans="1:35" s="15" customFormat="1">
      <c r="A1525" s="105"/>
      <c r="B1525" s="105"/>
      <c r="D1525" s="97"/>
      <c r="E1525" s="156"/>
      <c r="AD1525" s="94"/>
      <c r="AE1525" s="94"/>
      <c r="AF1525" s="238"/>
      <c r="AG1525" s="223"/>
      <c r="AI1525" s="223"/>
    </row>
    <row r="1526" spans="1:35" s="15" customFormat="1">
      <c r="A1526" s="105"/>
      <c r="B1526" s="105"/>
      <c r="D1526" s="97"/>
      <c r="E1526" s="156"/>
      <c r="AD1526" s="94"/>
      <c r="AE1526" s="94"/>
      <c r="AF1526" s="238"/>
      <c r="AG1526" s="223"/>
      <c r="AI1526" s="223"/>
    </row>
    <row r="1527" spans="1:35" s="15" customFormat="1">
      <c r="A1527" s="105"/>
      <c r="B1527" s="105"/>
      <c r="D1527" s="97"/>
      <c r="E1527" s="156"/>
      <c r="AD1527" s="94"/>
      <c r="AE1527" s="94"/>
      <c r="AF1527" s="238"/>
      <c r="AG1527" s="223"/>
      <c r="AI1527" s="223"/>
    </row>
    <row r="1528" spans="1:35" s="15" customFormat="1">
      <c r="A1528" s="105"/>
      <c r="B1528" s="105"/>
      <c r="D1528" s="97"/>
      <c r="E1528" s="156"/>
      <c r="AD1528" s="94"/>
      <c r="AE1528" s="94"/>
      <c r="AF1528" s="238"/>
      <c r="AG1528" s="223"/>
      <c r="AI1528" s="223"/>
    </row>
    <row r="1529" spans="1:35" s="15" customFormat="1">
      <c r="A1529" s="105"/>
      <c r="B1529" s="105"/>
      <c r="D1529" s="97"/>
      <c r="E1529" s="156"/>
      <c r="AD1529" s="94"/>
      <c r="AE1529" s="94"/>
      <c r="AF1529" s="238"/>
      <c r="AG1529" s="223"/>
      <c r="AI1529" s="223"/>
    </row>
    <row r="1530" spans="1:35" s="15" customFormat="1">
      <c r="A1530" s="105"/>
      <c r="B1530" s="105"/>
      <c r="D1530" s="97"/>
      <c r="E1530" s="156"/>
      <c r="AD1530" s="94"/>
      <c r="AE1530" s="94"/>
      <c r="AF1530" s="238"/>
      <c r="AG1530" s="223"/>
      <c r="AI1530" s="223"/>
    </row>
    <row r="1531" spans="1:35" s="15" customFormat="1">
      <c r="A1531" s="105"/>
      <c r="B1531" s="105"/>
      <c r="D1531" s="97"/>
      <c r="E1531" s="156"/>
      <c r="AD1531" s="94"/>
      <c r="AE1531" s="94"/>
      <c r="AF1531" s="238"/>
      <c r="AG1531" s="223"/>
      <c r="AI1531" s="223"/>
    </row>
    <row r="1532" spans="1:35" s="15" customFormat="1">
      <c r="A1532" s="105"/>
      <c r="B1532" s="105"/>
      <c r="D1532" s="97"/>
      <c r="E1532" s="156"/>
      <c r="AD1532" s="94"/>
      <c r="AE1532" s="94"/>
      <c r="AF1532" s="238"/>
      <c r="AG1532" s="223"/>
      <c r="AI1532" s="223"/>
    </row>
    <row r="1533" spans="1:35" s="15" customFormat="1">
      <c r="A1533" s="105"/>
      <c r="B1533" s="105"/>
      <c r="D1533" s="97"/>
      <c r="E1533" s="156"/>
      <c r="AD1533" s="94"/>
      <c r="AE1533" s="94"/>
      <c r="AF1533" s="238"/>
      <c r="AG1533" s="223"/>
      <c r="AI1533" s="223"/>
    </row>
    <row r="1534" spans="1:35" s="15" customFormat="1">
      <c r="A1534" s="105"/>
      <c r="B1534" s="105"/>
      <c r="D1534" s="97"/>
      <c r="E1534" s="156"/>
      <c r="AD1534" s="94"/>
      <c r="AE1534" s="94"/>
      <c r="AF1534" s="238"/>
      <c r="AG1534" s="223"/>
      <c r="AI1534" s="223"/>
    </row>
    <row r="1535" spans="1:35" s="15" customFormat="1">
      <c r="A1535" s="105"/>
      <c r="B1535" s="105"/>
      <c r="D1535" s="97"/>
      <c r="E1535" s="156"/>
      <c r="AD1535" s="94"/>
      <c r="AE1535" s="94"/>
      <c r="AF1535" s="238"/>
      <c r="AG1535" s="223"/>
      <c r="AI1535" s="223"/>
    </row>
    <row r="1536" spans="1:35" s="15" customFormat="1">
      <c r="A1536" s="105"/>
      <c r="B1536" s="105"/>
      <c r="D1536" s="97"/>
      <c r="E1536" s="156"/>
      <c r="AD1536" s="94"/>
      <c r="AE1536" s="94"/>
      <c r="AF1536" s="238"/>
      <c r="AG1536" s="223"/>
      <c r="AI1536" s="223"/>
    </row>
    <row r="1537" spans="1:35" s="15" customFormat="1">
      <c r="A1537" s="105"/>
      <c r="B1537" s="105"/>
      <c r="D1537" s="97"/>
      <c r="E1537" s="156"/>
      <c r="AD1537" s="94"/>
      <c r="AE1537" s="94"/>
      <c r="AF1537" s="238"/>
      <c r="AG1537" s="223"/>
      <c r="AI1537" s="223"/>
    </row>
    <row r="1538" spans="1:35" s="15" customFormat="1">
      <c r="A1538" s="105"/>
      <c r="B1538" s="105"/>
      <c r="D1538" s="97"/>
      <c r="E1538" s="156"/>
      <c r="AD1538" s="94"/>
      <c r="AE1538" s="94"/>
      <c r="AF1538" s="238"/>
      <c r="AG1538" s="223"/>
      <c r="AI1538" s="223"/>
    </row>
    <row r="1539" spans="1:35" s="15" customFormat="1">
      <c r="A1539" s="105"/>
      <c r="B1539" s="105"/>
      <c r="D1539" s="97"/>
      <c r="E1539" s="156"/>
      <c r="AD1539" s="94"/>
      <c r="AE1539" s="94"/>
      <c r="AF1539" s="238"/>
      <c r="AG1539" s="223"/>
      <c r="AI1539" s="223"/>
    </row>
    <row r="1540" spans="1:35" s="15" customFormat="1">
      <c r="A1540" s="105"/>
      <c r="B1540" s="105"/>
      <c r="D1540" s="97"/>
      <c r="E1540" s="156"/>
      <c r="AD1540" s="94"/>
      <c r="AE1540" s="94"/>
      <c r="AF1540" s="238"/>
      <c r="AG1540" s="223"/>
      <c r="AI1540" s="223"/>
    </row>
    <row r="1541" spans="1:35" s="15" customFormat="1">
      <c r="A1541" s="105"/>
      <c r="B1541" s="105"/>
      <c r="D1541" s="97"/>
      <c r="E1541" s="156"/>
      <c r="AD1541" s="94"/>
      <c r="AE1541" s="94"/>
      <c r="AF1541" s="238"/>
      <c r="AG1541" s="223"/>
      <c r="AI1541" s="223"/>
    </row>
    <row r="1542" spans="1:35" s="15" customFormat="1">
      <c r="A1542" s="105"/>
      <c r="B1542" s="105"/>
      <c r="D1542" s="97"/>
      <c r="E1542" s="156"/>
      <c r="AD1542" s="94"/>
      <c r="AE1542" s="94"/>
      <c r="AF1542" s="238"/>
      <c r="AG1542" s="223"/>
      <c r="AI1542" s="223"/>
    </row>
    <row r="1543" spans="1:35" s="15" customFormat="1">
      <c r="A1543" s="105"/>
      <c r="B1543" s="105"/>
      <c r="D1543" s="97"/>
      <c r="E1543" s="156"/>
      <c r="AD1543" s="94"/>
      <c r="AE1543" s="94"/>
      <c r="AF1543" s="238"/>
      <c r="AG1543" s="223"/>
      <c r="AI1543" s="223"/>
    </row>
    <row r="1544" spans="1:35" s="15" customFormat="1">
      <c r="A1544" s="105"/>
      <c r="B1544" s="105"/>
      <c r="D1544" s="97"/>
      <c r="E1544" s="156"/>
      <c r="AD1544" s="94"/>
      <c r="AE1544" s="94"/>
      <c r="AF1544" s="238"/>
      <c r="AG1544" s="223"/>
      <c r="AI1544" s="223"/>
    </row>
    <row r="1545" spans="1:35" s="15" customFormat="1">
      <c r="A1545" s="105"/>
      <c r="B1545" s="105"/>
      <c r="D1545" s="97"/>
      <c r="E1545" s="156"/>
      <c r="AD1545" s="94"/>
      <c r="AE1545" s="94"/>
      <c r="AF1545" s="238"/>
      <c r="AG1545" s="223"/>
      <c r="AI1545" s="223"/>
    </row>
    <row r="1546" spans="1:35" s="15" customFormat="1">
      <c r="A1546" s="105"/>
      <c r="B1546" s="105"/>
      <c r="D1546" s="97"/>
      <c r="E1546" s="156"/>
      <c r="AD1546" s="94"/>
      <c r="AE1546" s="94"/>
      <c r="AF1546" s="238"/>
      <c r="AG1546" s="223"/>
      <c r="AI1546" s="223"/>
    </row>
    <row r="1547" spans="1:35" s="15" customFormat="1">
      <c r="A1547" s="105"/>
      <c r="B1547" s="105"/>
      <c r="D1547" s="97"/>
      <c r="E1547" s="156"/>
      <c r="AD1547" s="94"/>
      <c r="AE1547" s="94"/>
      <c r="AF1547" s="238"/>
      <c r="AG1547" s="223"/>
      <c r="AI1547" s="223"/>
    </row>
    <row r="1548" spans="1:35" s="15" customFormat="1">
      <c r="A1548" s="105"/>
      <c r="B1548" s="105"/>
      <c r="D1548" s="97"/>
      <c r="E1548" s="156"/>
      <c r="AD1548" s="94"/>
      <c r="AE1548" s="94"/>
      <c r="AF1548" s="238"/>
      <c r="AG1548" s="223"/>
      <c r="AI1548" s="223"/>
    </row>
    <row r="1549" spans="1:35" s="15" customFormat="1">
      <c r="A1549" s="105"/>
      <c r="B1549" s="105"/>
      <c r="D1549" s="97"/>
      <c r="E1549" s="156"/>
      <c r="AD1549" s="94"/>
      <c r="AE1549" s="94"/>
      <c r="AF1549" s="238"/>
      <c r="AG1549" s="223"/>
      <c r="AI1549" s="223"/>
    </row>
    <row r="1550" spans="1:35" s="15" customFormat="1">
      <c r="A1550" s="105"/>
      <c r="B1550" s="105"/>
      <c r="D1550" s="97"/>
      <c r="E1550" s="156"/>
      <c r="AD1550" s="94"/>
      <c r="AE1550" s="94"/>
      <c r="AF1550" s="238"/>
      <c r="AG1550" s="223"/>
      <c r="AI1550" s="223"/>
    </row>
    <row r="1551" spans="1:35" s="15" customFormat="1">
      <c r="A1551" s="105"/>
      <c r="B1551" s="105"/>
      <c r="D1551" s="97"/>
      <c r="E1551" s="156"/>
      <c r="AD1551" s="94"/>
      <c r="AE1551" s="94"/>
      <c r="AF1551" s="238"/>
      <c r="AG1551" s="223"/>
      <c r="AI1551" s="223"/>
    </row>
    <row r="1552" spans="1:35" s="15" customFormat="1">
      <c r="A1552" s="105"/>
      <c r="B1552" s="105"/>
      <c r="D1552" s="97"/>
      <c r="E1552" s="156"/>
      <c r="AD1552" s="94"/>
      <c r="AE1552" s="94"/>
      <c r="AF1552" s="238"/>
      <c r="AG1552" s="223"/>
      <c r="AI1552" s="223"/>
    </row>
    <row r="1553" spans="1:35" s="15" customFormat="1">
      <c r="A1553" s="105"/>
      <c r="B1553" s="105"/>
      <c r="D1553" s="97"/>
      <c r="E1553" s="156"/>
      <c r="AD1553" s="94"/>
      <c r="AE1553" s="94"/>
      <c r="AF1553" s="238"/>
      <c r="AG1553" s="223"/>
      <c r="AI1553" s="223"/>
    </row>
    <row r="1554" spans="1:35" s="15" customFormat="1">
      <c r="A1554" s="105"/>
      <c r="B1554" s="105"/>
      <c r="D1554" s="97"/>
      <c r="E1554" s="156"/>
      <c r="AD1554" s="94"/>
      <c r="AE1554" s="94"/>
      <c r="AF1554" s="238"/>
      <c r="AG1554" s="223"/>
      <c r="AI1554" s="223"/>
    </row>
    <row r="1555" spans="1:35" s="15" customFormat="1">
      <c r="A1555" s="105"/>
      <c r="B1555" s="105"/>
      <c r="D1555" s="97"/>
      <c r="E1555" s="156"/>
      <c r="AD1555" s="94"/>
      <c r="AE1555" s="94"/>
      <c r="AF1555" s="238"/>
      <c r="AG1555" s="223"/>
      <c r="AI1555" s="223"/>
    </row>
    <row r="1556" spans="1:35" s="15" customFormat="1">
      <c r="A1556" s="105"/>
      <c r="B1556" s="105"/>
      <c r="D1556" s="97"/>
      <c r="E1556" s="156"/>
      <c r="AD1556" s="94"/>
      <c r="AE1556" s="94"/>
      <c r="AF1556" s="238"/>
      <c r="AG1556" s="223"/>
      <c r="AI1556" s="223"/>
    </row>
    <row r="1557" spans="1:35" s="15" customFormat="1">
      <c r="A1557" s="105"/>
      <c r="B1557" s="105"/>
      <c r="D1557" s="97"/>
      <c r="E1557" s="156"/>
      <c r="AD1557" s="94"/>
      <c r="AE1557" s="94"/>
      <c r="AF1557" s="238"/>
      <c r="AG1557" s="223"/>
      <c r="AI1557" s="223"/>
    </row>
    <row r="1558" spans="1:35" s="15" customFormat="1">
      <c r="A1558" s="105"/>
      <c r="B1558" s="105"/>
      <c r="D1558" s="97"/>
      <c r="E1558" s="156"/>
      <c r="AD1558" s="94"/>
      <c r="AE1558" s="94"/>
      <c r="AF1558" s="238"/>
      <c r="AG1558" s="223"/>
      <c r="AI1558" s="223"/>
    </row>
    <row r="1559" spans="1:35" s="15" customFormat="1">
      <c r="A1559" s="105"/>
      <c r="B1559" s="105"/>
      <c r="D1559" s="97"/>
      <c r="E1559" s="156"/>
      <c r="AD1559" s="94"/>
      <c r="AE1559" s="94"/>
      <c r="AF1559" s="238"/>
      <c r="AG1559" s="223"/>
      <c r="AI1559" s="223"/>
    </row>
    <row r="1560" spans="1:35" s="15" customFormat="1">
      <c r="A1560" s="105"/>
      <c r="B1560" s="105"/>
      <c r="D1560" s="97"/>
      <c r="E1560" s="156"/>
      <c r="AD1560" s="94"/>
      <c r="AE1560" s="94"/>
      <c r="AF1560" s="238"/>
      <c r="AG1560" s="223"/>
      <c r="AI1560" s="223"/>
    </row>
    <row r="1561" spans="1:35" s="15" customFormat="1">
      <c r="A1561" s="105"/>
      <c r="B1561" s="105"/>
      <c r="D1561" s="97"/>
      <c r="E1561" s="156"/>
      <c r="AD1561" s="94"/>
      <c r="AE1561" s="94"/>
      <c r="AF1561" s="238"/>
      <c r="AG1561" s="223"/>
      <c r="AI1561" s="223"/>
    </row>
    <row r="1562" spans="1:35" s="15" customFormat="1">
      <c r="A1562" s="105"/>
      <c r="B1562" s="105"/>
      <c r="D1562" s="97"/>
      <c r="E1562" s="156"/>
      <c r="AD1562" s="94"/>
      <c r="AE1562" s="94"/>
      <c r="AF1562" s="238"/>
      <c r="AG1562" s="223"/>
      <c r="AI1562" s="223"/>
    </row>
    <row r="1563" spans="1:35" s="15" customFormat="1">
      <c r="A1563" s="105"/>
      <c r="B1563" s="105"/>
      <c r="D1563" s="97"/>
      <c r="E1563" s="156"/>
      <c r="AD1563" s="94"/>
      <c r="AE1563" s="94"/>
      <c r="AF1563" s="238"/>
      <c r="AG1563" s="223"/>
      <c r="AI1563" s="223"/>
    </row>
    <row r="1564" spans="1:35" s="15" customFormat="1">
      <c r="A1564" s="105"/>
      <c r="B1564" s="105"/>
      <c r="D1564" s="97"/>
      <c r="E1564" s="156"/>
      <c r="AD1564" s="94"/>
      <c r="AE1564" s="94"/>
      <c r="AF1564" s="238"/>
      <c r="AG1564" s="223"/>
      <c r="AI1564" s="223"/>
    </row>
    <row r="1565" spans="1:35" s="15" customFormat="1">
      <c r="A1565" s="105"/>
      <c r="B1565" s="105"/>
      <c r="D1565" s="97"/>
      <c r="E1565" s="156"/>
      <c r="AD1565" s="94"/>
      <c r="AE1565" s="94"/>
      <c r="AF1565" s="238"/>
      <c r="AG1565" s="223"/>
      <c r="AI1565" s="223"/>
    </row>
    <row r="1566" spans="1:35" s="15" customFormat="1">
      <c r="A1566" s="105"/>
      <c r="B1566" s="105"/>
      <c r="D1566" s="97"/>
      <c r="E1566" s="156"/>
      <c r="AD1566" s="94"/>
      <c r="AE1566" s="94"/>
      <c r="AF1566" s="238"/>
      <c r="AG1566" s="223"/>
      <c r="AI1566" s="223"/>
    </row>
    <row r="1567" spans="1:35" s="15" customFormat="1">
      <c r="A1567" s="105"/>
      <c r="B1567" s="105"/>
      <c r="D1567" s="97"/>
      <c r="E1567" s="156"/>
      <c r="AD1567" s="94"/>
      <c r="AE1567" s="94"/>
      <c r="AF1567" s="238"/>
      <c r="AG1567" s="223"/>
      <c r="AI1567" s="223"/>
    </row>
    <row r="1568" spans="1:35" s="15" customFormat="1">
      <c r="A1568" s="105"/>
      <c r="B1568" s="105"/>
      <c r="D1568" s="97"/>
      <c r="E1568" s="156"/>
      <c r="AD1568" s="94"/>
      <c r="AE1568" s="94"/>
      <c r="AF1568" s="238"/>
      <c r="AG1568" s="223"/>
      <c r="AI1568" s="223"/>
    </row>
    <row r="1569" spans="1:35" s="15" customFormat="1">
      <c r="A1569" s="105"/>
      <c r="B1569" s="105"/>
      <c r="D1569" s="97"/>
      <c r="E1569" s="156"/>
      <c r="AD1569" s="94"/>
      <c r="AE1569" s="94"/>
      <c r="AF1569" s="238"/>
      <c r="AG1569" s="223"/>
      <c r="AI1569" s="223"/>
    </row>
    <row r="1570" spans="1:35" s="15" customFormat="1">
      <c r="A1570" s="105"/>
      <c r="B1570" s="105"/>
      <c r="D1570" s="97"/>
      <c r="E1570" s="156"/>
      <c r="AD1570" s="94"/>
      <c r="AE1570" s="94"/>
      <c r="AF1570" s="238"/>
      <c r="AG1570" s="223"/>
      <c r="AI1570" s="223"/>
    </row>
    <row r="1571" spans="1:35" s="15" customFormat="1">
      <c r="A1571" s="105"/>
      <c r="B1571" s="105"/>
      <c r="D1571" s="97"/>
      <c r="E1571" s="156"/>
      <c r="AD1571" s="94"/>
      <c r="AE1571" s="94"/>
      <c r="AF1571" s="238"/>
      <c r="AG1571" s="223"/>
      <c r="AI1571" s="223"/>
    </row>
    <row r="1572" spans="1:35" s="15" customFormat="1">
      <c r="A1572" s="105"/>
      <c r="B1572" s="105"/>
      <c r="D1572" s="97"/>
      <c r="E1572" s="156"/>
      <c r="AD1572" s="94"/>
      <c r="AE1572" s="94"/>
      <c r="AF1572" s="238"/>
      <c r="AG1572" s="223"/>
      <c r="AI1572" s="223"/>
    </row>
    <row r="1573" spans="1:35" s="15" customFormat="1">
      <c r="A1573" s="105"/>
      <c r="B1573" s="105"/>
      <c r="D1573" s="97"/>
      <c r="E1573" s="156"/>
      <c r="AD1573" s="94"/>
      <c r="AE1573" s="94"/>
      <c r="AF1573" s="238"/>
      <c r="AG1573" s="223"/>
      <c r="AI1573" s="223"/>
    </row>
    <row r="1574" spans="1:35" s="15" customFormat="1">
      <c r="A1574" s="105"/>
      <c r="B1574" s="105"/>
      <c r="D1574" s="97"/>
      <c r="E1574" s="156"/>
      <c r="AD1574" s="94"/>
      <c r="AE1574" s="94"/>
      <c r="AF1574" s="238"/>
      <c r="AG1574" s="223"/>
      <c r="AI1574" s="223"/>
    </row>
    <row r="1575" spans="1:35" s="15" customFormat="1">
      <c r="A1575" s="105"/>
      <c r="B1575" s="105"/>
      <c r="D1575" s="97"/>
      <c r="E1575" s="156"/>
      <c r="AD1575" s="94"/>
      <c r="AE1575" s="94"/>
      <c r="AF1575" s="238"/>
      <c r="AG1575" s="223"/>
      <c r="AI1575" s="223"/>
    </row>
    <row r="1576" spans="1:35" s="15" customFormat="1">
      <c r="A1576" s="105"/>
      <c r="B1576" s="105"/>
      <c r="D1576" s="97"/>
      <c r="E1576" s="156"/>
      <c r="AD1576" s="94"/>
      <c r="AE1576" s="94"/>
      <c r="AF1576" s="238"/>
      <c r="AG1576" s="223"/>
      <c r="AI1576" s="223"/>
    </row>
    <row r="1577" spans="1:35" s="15" customFormat="1">
      <c r="A1577" s="105"/>
      <c r="B1577" s="105"/>
      <c r="D1577" s="97"/>
      <c r="E1577" s="156"/>
      <c r="AD1577" s="94"/>
      <c r="AE1577" s="94"/>
      <c r="AF1577" s="238"/>
      <c r="AG1577" s="223"/>
      <c r="AI1577" s="223"/>
    </row>
    <row r="1578" spans="1:35" s="15" customFormat="1">
      <c r="A1578" s="105"/>
      <c r="B1578" s="105"/>
      <c r="D1578" s="97"/>
      <c r="E1578" s="156"/>
      <c r="AD1578" s="94"/>
      <c r="AE1578" s="94"/>
      <c r="AF1578" s="238"/>
      <c r="AG1578" s="223"/>
      <c r="AI1578" s="223"/>
    </row>
    <row r="1579" spans="1:35" s="15" customFormat="1">
      <c r="A1579" s="105"/>
      <c r="B1579" s="105"/>
      <c r="D1579" s="97"/>
      <c r="E1579" s="156"/>
      <c r="AD1579" s="94"/>
      <c r="AE1579" s="94"/>
      <c r="AF1579" s="238"/>
      <c r="AG1579" s="223"/>
      <c r="AI1579" s="223"/>
    </row>
    <row r="1580" spans="1:35" s="15" customFormat="1">
      <c r="A1580" s="105"/>
      <c r="B1580" s="105"/>
      <c r="D1580" s="97"/>
      <c r="E1580" s="156"/>
      <c r="AD1580" s="94"/>
      <c r="AE1580" s="94"/>
      <c r="AF1580" s="238"/>
      <c r="AG1580" s="223"/>
      <c r="AI1580" s="223"/>
    </row>
    <row r="1581" spans="1:35" s="15" customFormat="1">
      <c r="A1581" s="105"/>
      <c r="B1581" s="105"/>
      <c r="D1581" s="97"/>
      <c r="E1581" s="156"/>
      <c r="AD1581" s="94"/>
      <c r="AE1581" s="94"/>
      <c r="AF1581" s="238"/>
      <c r="AG1581" s="223"/>
      <c r="AI1581" s="223"/>
    </row>
    <row r="1582" spans="1:35" s="15" customFormat="1">
      <c r="A1582" s="105"/>
      <c r="B1582" s="105"/>
      <c r="D1582" s="97"/>
      <c r="E1582" s="156"/>
      <c r="AD1582" s="94"/>
      <c r="AE1582" s="94"/>
      <c r="AF1582" s="238"/>
      <c r="AG1582" s="223"/>
      <c r="AI1582" s="223"/>
    </row>
    <row r="1583" spans="1:35" s="15" customFormat="1">
      <c r="A1583" s="105"/>
      <c r="B1583" s="105"/>
      <c r="D1583" s="97"/>
      <c r="E1583" s="156"/>
      <c r="AD1583" s="94"/>
      <c r="AE1583" s="94"/>
      <c r="AF1583" s="238"/>
      <c r="AG1583" s="223"/>
      <c r="AI1583" s="223"/>
    </row>
    <row r="1584" spans="1:35" s="15" customFormat="1">
      <c r="A1584" s="105"/>
      <c r="B1584" s="105"/>
      <c r="D1584" s="97"/>
      <c r="E1584" s="156"/>
      <c r="AD1584" s="94"/>
      <c r="AE1584" s="94"/>
      <c r="AF1584" s="238"/>
      <c r="AG1584" s="223"/>
      <c r="AI1584" s="223"/>
    </row>
    <row r="1585" spans="1:35" s="15" customFormat="1">
      <c r="A1585" s="105"/>
      <c r="B1585" s="105"/>
      <c r="D1585" s="97"/>
      <c r="E1585" s="156"/>
      <c r="AD1585" s="94"/>
      <c r="AE1585" s="94"/>
      <c r="AF1585" s="238"/>
      <c r="AG1585" s="223"/>
      <c r="AI1585" s="223"/>
    </row>
    <row r="1586" spans="1:35" s="15" customFormat="1">
      <c r="A1586" s="105"/>
      <c r="B1586" s="105"/>
      <c r="D1586" s="97"/>
      <c r="E1586" s="156"/>
      <c r="AD1586" s="94"/>
      <c r="AE1586" s="94"/>
      <c r="AF1586" s="238"/>
      <c r="AG1586" s="223"/>
      <c r="AI1586" s="223"/>
    </row>
    <row r="1587" spans="1:35" s="15" customFormat="1">
      <c r="A1587" s="105"/>
      <c r="B1587" s="105"/>
      <c r="D1587" s="97"/>
      <c r="E1587" s="156"/>
      <c r="AD1587" s="94"/>
      <c r="AE1587" s="94"/>
      <c r="AF1587" s="238"/>
      <c r="AG1587" s="223"/>
      <c r="AI1587" s="223"/>
    </row>
    <row r="1588" spans="1:35" s="15" customFormat="1">
      <c r="A1588" s="105"/>
      <c r="B1588" s="105"/>
      <c r="D1588" s="97"/>
      <c r="E1588" s="156"/>
      <c r="AD1588" s="94"/>
      <c r="AE1588" s="94"/>
      <c r="AF1588" s="238"/>
      <c r="AG1588" s="223"/>
      <c r="AI1588" s="223"/>
    </row>
    <row r="1589" spans="1:35" s="15" customFormat="1">
      <c r="A1589" s="105"/>
      <c r="B1589" s="105"/>
      <c r="D1589" s="97"/>
      <c r="E1589" s="156"/>
      <c r="AD1589" s="94"/>
      <c r="AE1589" s="94"/>
      <c r="AF1589" s="238"/>
      <c r="AG1589" s="223"/>
      <c r="AI1589" s="223"/>
    </row>
    <row r="1590" spans="1:35" s="15" customFormat="1">
      <c r="A1590" s="105"/>
      <c r="B1590" s="105"/>
      <c r="D1590" s="97"/>
      <c r="E1590" s="156"/>
      <c r="AD1590" s="94"/>
      <c r="AE1590" s="94"/>
      <c r="AF1590" s="238"/>
      <c r="AG1590" s="223"/>
      <c r="AI1590" s="223"/>
    </row>
    <row r="1591" spans="1:35" s="15" customFormat="1">
      <c r="A1591" s="105"/>
      <c r="B1591" s="105"/>
      <c r="D1591" s="97"/>
      <c r="E1591" s="156"/>
      <c r="AD1591" s="94"/>
      <c r="AE1591" s="94"/>
      <c r="AF1591" s="238"/>
      <c r="AG1591" s="223"/>
      <c r="AI1591" s="223"/>
    </row>
    <row r="1592" spans="1:35" s="15" customFormat="1">
      <c r="A1592" s="105"/>
      <c r="B1592" s="105"/>
      <c r="D1592" s="97"/>
      <c r="E1592" s="156"/>
      <c r="AD1592" s="94"/>
      <c r="AE1592" s="94"/>
      <c r="AF1592" s="238"/>
      <c r="AG1592" s="223"/>
      <c r="AI1592" s="223"/>
    </row>
    <row r="1593" spans="1:35" s="15" customFormat="1">
      <c r="A1593" s="105"/>
      <c r="B1593" s="105"/>
      <c r="D1593" s="97"/>
      <c r="E1593" s="156"/>
      <c r="AD1593" s="94"/>
      <c r="AE1593" s="94"/>
      <c r="AF1593" s="238"/>
      <c r="AG1593" s="223"/>
      <c r="AI1593" s="223"/>
    </row>
    <row r="1594" spans="1:35" s="15" customFormat="1">
      <c r="A1594" s="105"/>
      <c r="B1594" s="105"/>
      <c r="D1594" s="97"/>
      <c r="E1594" s="156"/>
      <c r="AD1594" s="94"/>
      <c r="AE1594" s="94"/>
      <c r="AF1594" s="238"/>
      <c r="AG1594" s="223"/>
      <c r="AI1594" s="223"/>
    </row>
    <row r="1595" spans="1:35" s="15" customFormat="1">
      <c r="A1595" s="105"/>
      <c r="B1595" s="105"/>
      <c r="D1595" s="97"/>
      <c r="E1595" s="156"/>
      <c r="AD1595" s="94"/>
      <c r="AE1595" s="94"/>
      <c r="AF1595" s="238"/>
      <c r="AG1595" s="223"/>
      <c r="AI1595" s="223"/>
    </row>
    <row r="1596" spans="1:35" s="15" customFormat="1">
      <c r="A1596" s="105"/>
      <c r="B1596" s="105"/>
      <c r="D1596" s="97"/>
      <c r="E1596" s="156"/>
      <c r="AD1596" s="94"/>
      <c r="AE1596" s="94"/>
      <c r="AF1596" s="238"/>
      <c r="AG1596" s="223"/>
      <c r="AI1596" s="223"/>
    </row>
    <row r="1597" spans="1:35" s="15" customFormat="1">
      <c r="A1597" s="105"/>
      <c r="B1597" s="105"/>
      <c r="D1597" s="97"/>
      <c r="E1597" s="156"/>
      <c r="AD1597" s="94"/>
      <c r="AE1597" s="94"/>
      <c r="AF1597" s="238"/>
      <c r="AG1597" s="223"/>
      <c r="AI1597" s="223"/>
    </row>
    <row r="1598" spans="1:35" s="15" customFormat="1">
      <c r="A1598" s="105"/>
      <c r="B1598" s="105"/>
      <c r="D1598" s="97"/>
      <c r="E1598" s="156"/>
      <c r="AD1598" s="94"/>
      <c r="AE1598" s="94"/>
      <c r="AF1598" s="238"/>
      <c r="AG1598" s="223"/>
      <c r="AI1598" s="223"/>
    </row>
    <row r="1599" spans="1:35" s="15" customFormat="1">
      <c r="A1599" s="105"/>
      <c r="B1599" s="105"/>
      <c r="D1599" s="97"/>
      <c r="E1599" s="156"/>
      <c r="AD1599" s="94"/>
      <c r="AE1599" s="94"/>
      <c r="AF1599" s="238"/>
      <c r="AG1599" s="223"/>
      <c r="AI1599" s="223"/>
    </row>
    <row r="1600" spans="1:35" s="15" customFormat="1">
      <c r="A1600" s="105"/>
      <c r="B1600" s="105"/>
      <c r="D1600" s="97"/>
      <c r="E1600" s="156"/>
      <c r="AD1600" s="94"/>
      <c r="AE1600" s="94"/>
      <c r="AF1600" s="238"/>
      <c r="AG1600" s="223"/>
      <c r="AI1600" s="223"/>
    </row>
    <row r="1601" spans="1:35" s="15" customFormat="1">
      <c r="A1601" s="105"/>
      <c r="B1601" s="105"/>
      <c r="D1601" s="97"/>
      <c r="E1601" s="156"/>
      <c r="AD1601" s="94"/>
      <c r="AE1601" s="94"/>
      <c r="AF1601" s="238"/>
      <c r="AG1601" s="223"/>
      <c r="AI1601" s="223"/>
    </row>
    <row r="1602" spans="1:35" s="15" customFormat="1">
      <c r="A1602" s="105"/>
      <c r="B1602" s="105"/>
      <c r="D1602" s="97"/>
      <c r="E1602" s="156"/>
      <c r="AD1602" s="94"/>
      <c r="AE1602" s="94"/>
      <c r="AF1602" s="238"/>
      <c r="AG1602" s="223"/>
      <c r="AI1602" s="223"/>
    </row>
    <row r="1603" spans="1:35" s="15" customFormat="1">
      <c r="A1603" s="105"/>
      <c r="B1603" s="105"/>
      <c r="D1603" s="97"/>
      <c r="E1603" s="156"/>
      <c r="AD1603" s="94"/>
      <c r="AE1603" s="94"/>
      <c r="AF1603" s="238"/>
      <c r="AG1603" s="223"/>
      <c r="AI1603" s="223"/>
    </row>
    <row r="1604" spans="1:35" s="15" customFormat="1">
      <c r="A1604" s="105"/>
      <c r="B1604" s="105"/>
      <c r="D1604" s="97"/>
      <c r="E1604" s="156"/>
      <c r="AD1604" s="94"/>
      <c r="AE1604" s="94"/>
      <c r="AF1604" s="238"/>
      <c r="AG1604" s="223"/>
      <c r="AI1604" s="223"/>
    </row>
    <row r="1605" spans="1:35" s="15" customFormat="1">
      <c r="A1605" s="105"/>
      <c r="B1605" s="105"/>
      <c r="D1605" s="97"/>
      <c r="E1605" s="156"/>
      <c r="AD1605" s="94"/>
      <c r="AE1605" s="94"/>
      <c r="AF1605" s="238"/>
      <c r="AG1605" s="223"/>
      <c r="AI1605" s="223"/>
    </row>
    <row r="1606" spans="1:35" s="15" customFormat="1">
      <c r="A1606" s="105"/>
      <c r="B1606" s="105"/>
      <c r="D1606" s="97"/>
      <c r="E1606" s="156"/>
      <c r="AD1606" s="94"/>
      <c r="AE1606" s="94"/>
      <c r="AF1606" s="238"/>
      <c r="AG1606" s="223"/>
      <c r="AI1606" s="223"/>
    </row>
    <row r="1607" spans="1:35" s="15" customFormat="1">
      <c r="A1607" s="105"/>
      <c r="B1607" s="105"/>
      <c r="D1607" s="97"/>
      <c r="E1607" s="156"/>
      <c r="AD1607" s="94"/>
      <c r="AE1607" s="94"/>
      <c r="AF1607" s="238"/>
      <c r="AG1607" s="223"/>
      <c r="AI1607" s="223"/>
    </row>
    <row r="1608" spans="1:35" s="15" customFormat="1">
      <c r="A1608" s="105"/>
      <c r="B1608" s="105"/>
      <c r="D1608" s="97"/>
      <c r="E1608" s="156"/>
      <c r="AD1608" s="94"/>
      <c r="AE1608" s="94"/>
      <c r="AF1608" s="238"/>
      <c r="AG1608" s="223"/>
      <c r="AI1608" s="223"/>
    </row>
    <row r="1609" spans="1:35" s="15" customFormat="1">
      <c r="A1609" s="105"/>
      <c r="B1609" s="105"/>
      <c r="D1609" s="97"/>
      <c r="E1609" s="156"/>
      <c r="AD1609" s="94"/>
      <c r="AE1609" s="94"/>
      <c r="AF1609" s="238"/>
      <c r="AG1609" s="223"/>
      <c r="AI1609" s="223"/>
    </row>
    <row r="1610" spans="1:35" s="15" customFormat="1">
      <c r="A1610" s="105"/>
      <c r="B1610" s="105"/>
      <c r="D1610" s="97"/>
      <c r="E1610" s="156"/>
      <c r="AD1610" s="94"/>
      <c r="AE1610" s="94"/>
      <c r="AF1610" s="238"/>
      <c r="AG1610" s="223"/>
      <c r="AI1610" s="223"/>
    </row>
    <row r="1611" spans="1:35" s="15" customFormat="1">
      <c r="A1611" s="105"/>
      <c r="B1611" s="105"/>
      <c r="D1611" s="97"/>
      <c r="E1611" s="156"/>
      <c r="AD1611" s="94"/>
      <c r="AE1611" s="94"/>
      <c r="AF1611" s="238"/>
      <c r="AG1611" s="223"/>
      <c r="AI1611" s="223"/>
    </row>
    <row r="1612" spans="1:35" s="15" customFormat="1">
      <c r="A1612" s="105"/>
      <c r="B1612" s="105"/>
      <c r="D1612" s="97"/>
      <c r="E1612" s="156"/>
      <c r="AD1612" s="94"/>
      <c r="AE1612" s="94"/>
      <c r="AF1612" s="238"/>
      <c r="AG1612" s="223"/>
      <c r="AI1612" s="223"/>
    </row>
    <row r="1613" spans="1:35" s="15" customFormat="1">
      <c r="A1613" s="105"/>
      <c r="B1613" s="105"/>
      <c r="D1613" s="97"/>
      <c r="E1613" s="156"/>
      <c r="AD1613" s="94"/>
      <c r="AE1613" s="94"/>
      <c r="AF1613" s="238"/>
      <c r="AG1613" s="223"/>
      <c r="AI1613" s="223"/>
    </row>
    <row r="1614" spans="1:35" s="15" customFormat="1">
      <c r="A1614" s="105"/>
      <c r="B1614" s="105"/>
      <c r="D1614" s="97"/>
      <c r="E1614" s="156"/>
      <c r="AD1614" s="94"/>
      <c r="AE1614" s="94"/>
      <c r="AF1614" s="238"/>
      <c r="AG1614" s="223"/>
      <c r="AI1614" s="223"/>
    </row>
    <row r="1615" spans="1:35" s="15" customFormat="1">
      <c r="A1615" s="105"/>
      <c r="B1615" s="105"/>
      <c r="D1615" s="97"/>
      <c r="E1615" s="156"/>
      <c r="AD1615" s="94"/>
      <c r="AE1615" s="94"/>
      <c r="AF1615" s="238"/>
      <c r="AG1615" s="223"/>
      <c r="AI1615" s="223"/>
    </row>
    <row r="1616" spans="1:35" s="15" customFormat="1">
      <c r="A1616" s="105"/>
      <c r="B1616" s="105"/>
      <c r="D1616" s="97"/>
      <c r="E1616" s="156"/>
      <c r="AD1616" s="94"/>
      <c r="AE1616" s="94"/>
      <c r="AF1616" s="238"/>
      <c r="AG1616" s="223"/>
      <c r="AI1616" s="223"/>
    </row>
    <row r="1617" spans="1:35" s="15" customFormat="1">
      <c r="A1617" s="105"/>
      <c r="B1617" s="105"/>
      <c r="D1617" s="97"/>
      <c r="E1617" s="156"/>
      <c r="AD1617" s="94"/>
      <c r="AE1617" s="94"/>
      <c r="AF1617" s="238"/>
      <c r="AG1617" s="223"/>
      <c r="AI1617" s="223"/>
    </row>
    <row r="1618" spans="1:35" s="15" customFormat="1">
      <c r="A1618" s="105"/>
      <c r="B1618" s="105"/>
      <c r="D1618" s="97"/>
      <c r="E1618" s="156"/>
      <c r="AD1618" s="94"/>
      <c r="AE1618" s="94"/>
      <c r="AF1618" s="238"/>
      <c r="AG1618" s="223"/>
      <c r="AI1618" s="223"/>
    </row>
    <row r="1619" spans="1:35" s="15" customFormat="1">
      <c r="A1619" s="105"/>
      <c r="B1619" s="105"/>
      <c r="D1619" s="97"/>
      <c r="E1619" s="156"/>
      <c r="AD1619" s="94"/>
      <c r="AE1619" s="94"/>
      <c r="AF1619" s="238"/>
      <c r="AG1619" s="223"/>
      <c r="AI1619" s="223"/>
    </row>
    <row r="1620" spans="1:35" s="15" customFormat="1">
      <c r="A1620" s="105"/>
      <c r="B1620" s="105"/>
      <c r="D1620" s="97"/>
      <c r="E1620" s="156"/>
      <c r="AD1620" s="94"/>
      <c r="AE1620" s="94"/>
      <c r="AF1620" s="238"/>
      <c r="AG1620" s="223"/>
      <c r="AI1620" s="223"/>
    </row>
    <row r="1621" spans="1:35" s="15" customFormat="1">
      <c r="A1621" s="105"/>
      <c r="B1621" s="105"/>
      <c r="D1621" s="97"/>
      <c r="E1621" s="156"/>
      <c r="AD1621" s="94"/>
      <c r="AE1621" s="94"/>
      <c r="AF1621" s="238"/>
      <c r="AG1621" s="223"/>
      <c r="AI1621" s="223"/>
    </row>
    <row r="1622" spans="1:35" s="15" customFormat="1">
      <c r="A1622" s="105"/>
      <c r="B1622" s="105"/>
      <c r="D1622" s="97"/>
      <c r="E1622" s="156"/>
      <c r="AD1622" s="94"/>
      <c r="AE1622" s="94"/>
      <c r="AF1622" s="238"/>
      <c r="AG1622" s="223"/>
      <c r="AI1622" s="223"/>
    </row>
    <row r="1623" spans="1:35" s="15" customFormat="1">
      <c r="A1623" s="105"/>
      <c r="B1623" s="105"/>
      <c r="D1623" s="97"/>
      <c r="E1623" s="156"/>
      <c r="AD1623" s="94"/>
      <c r="AE1623" s="94"/>
      <c r="AF1623" s="238"/>
      <c r="AG1623" s="223"/>
      <c r="AI1623" s="223"/>
    </row>
    <row r="1624" spans="1:35" s="15" customFormat="1">
      <c r="A1624" s="105"/>
      <c r="B1624" s="105"/>
      <c r="D1624" s="97"/>
      <c r="E1624" s="156"/>
      <c r="AD1624" s="94"/>
      <c r="AE1624" s="94"/>
      <c r="AF1624" s="238"/>
      <c r="AG1624" s="223"/>
      <c r="AI1624" s="223"/>
    </row>
    <row r="1625" spans="1:35" s="15" customFormat="1">
      <c r="A1625" s="105"/>
      <c r="B1625" s="105"/>
      <c r="D1625" s="97"/>
      <c r="E1625" s="156"/>
      <c r="AD1625" s="94"/>
      <c r="AE1625" s="94"/>
      <c r="AF1625" s="238"/>
      <c r="AG1625" s="223"/>
      <c r="AI1625" s="223"/>
    </row>
    <row r="1626" spans="1:35" s="15" customFormat="1">
      <c r="A1626" s="105"/>
      <c r="B1626" s="105"/>
      <c r="D1626" s="97"/>
      <c r="E1626" s="156"/>
      <c r="AD1626" s="94"/>
      <c r="AE1626" s="94"/>
      <c r="AF1626" s="238"/>
      <c r="AG1626" s="223"/>
      <c r="AI1626" s="223"/>
    </row>
    <row r="1627" spans="1:35" s="15" customFormat="1">
      <c r="A1627" s="105"/>
      <c r="B1627" s="105"/>
      <c r="D1627" s="97"/>
      <c r="E1627" s="156"/>
      <c r="AD1627" s="94"/>
      <c r="AE1627" s="94"/>
      <c r="AF1627" s="238"/>
      <c r="AG1627" s="223"/>
      <c r="AI1627" s="223"/>
    </row>
    <row r="1628" spans="1:35" s="15" customFormat="1">
      <c r="A1628" s="105"/>
      <c r="B1628" s="105"/>
      <c r="D1628" s="97"/>
      <c r="E1628" s="156"/>
      <c r="AD1628" s="94"/>
      <c r="AE1628" s="94"/>
      <c r="AF1628" s="238"/>
      <c r="AG1628" s="223"/>
      <c r="AI1628" s="223"/>
    </row>
    <row r="1629" spans="1:35" s="15" customFormat="1">
      <c r="A1629" s="105"/>
      <c r="B1629" s="105"/>
      <c r="D1629" s="97"/>
      <c r="E1629" s="156"/>
      <c r="AD1629" s="94"/>
      <c r="AE1629" s="94"/>
      <c r="AF1629" s="238"/>
      <c r="AG1629" s="223"/>
      <c r="AI1629" s="223"/>
    </row>
    <row r="1630" spans="1:35" s="15" customFormat="1">
      <c r="A1630" s="105"/>
      <c r="B1630" s="105"/>
      <c r="D1630" s="97"/>
      <c r="E1630" s="156"/>
      <c r="AD1630" s="94"/>
      <c r="AE1630" s="94"/>
      <c r="AF1630" s="238"/>
      <c r="AG1630" s="223"/>
      <c r="AI1630" s="223"/>
    </row>
    <row r="1631" spans="1:35" s="15" customFormat="1">
      <c r="A1631" s="105"/>
      <c r="B1631" s="105"/>
      <c r="D1631" s="97"/>
      <c r="E1631" s="156"/>
      <c r="AD1631" s="94"/>
      <c r="AE1631" s="94"/>
      <c r="AF1631" s="238"/>
      <c r="AG1631" s="223"/>
      <c r="AI1631" s="223"/>
    </row>
    <row r="1632" spans="1:35" s="15" customFormat="1">
      <c r="A1632" s="105"/>
      <c r="B1632" s="105"/>
      <c r="D1632" s="97"/>
      <c r="E1632" s="156"/>
      <c r="AD1632" s="94"/>
      <c r="AE1632" s="94"/>
      <c r="AF1632" s="238"/>
      <c r="AG1632" s="223"/>
      <c r="AI1632" s="223"/>
    </row>
    <row r="1633" spans="1:35" s="15" customFormat="1">
      <c r="A1633" s="105"/>
      <c r="B1633" s="105"/>
      <c r="D1633" s="97"/>
      <c r="E1633" s="156"/>
      <c r="AD1633" s="94"/>
      <c r="AE1633" s="94"/>
      <c r="AF1633" s="238"/>
      <c r="AG1633" s="223"/>
      <c r="AI1633" s="223"/>
    </row>
    <row r="1634" spans="1:35" s="15" customFormat="1">
      <c r="A1634" s="105"/>
      <c r="B1634" s="105"/>
      <c r="D1634" s="97"/>
      <c r="E1634" s="156"/>
      <c r="AD1634" s="94"/>
      <c r="AE1634" s="94"/>
      <c r="AF1634" s="238"/>
      <c r="AG1634" s="223"/>
      <c r="AI1634" s="223"/>
    </row>
    <row r="1635" spans="1:35" s="15" customFormat="1">
      <c r="A1635" s="105"/>
      <c r="B1635" s="105"/>
      <c r="D1635" s="97"/>
      <c r="E1635" s="156"/>
      <c r="AD1635" s="94"/>
      <c r="AE1635" s="94"/>
      <c r="AF1635" s="238"/>
      <c r="AG1635" s="223"/>
      <c r="AI1635" s="223"/>
    </row>
    <row r="1636" spans="1:35" s="15" customFormat="1">
      <c r="A1636" s="105"/>
      <c r="B1636" s="105"/>
      <c r="D1636" s="97"/>
      <c r="E1636" s="156"/>
      <c r="AD1636" s="94"/>
      <c r="AE1636" s="94"/>
      <c r="AF1636" s="238"/>
      <c r="AG1636" s="223"/>
      <c r="AI1636" s="223"/>
    </row>
    <row r="1637" spans="1:35" s="15" customFormat="1">
      <c r="A1637" s="105"/>
      <c r="B1637" s="105"/>
      <c r="D1637" s="97"/>
      <c r="E1637" s="156"/>
      <c r="AD1637" s="94"/>
      <c r="AE1637" s="94"/>
      <c r="AF1637" s="238"/>
      <c r="AG1637" s="223"/>
      <c r="AI1637" s="223"/>
    </row>
    <row r="1638" spans="1:35" s="15" customFormat="1">
      <c r="A1638" s="105"/>
      <c r="B1638" s="105"/>
      <c r="D1638" s="97"/>
      <c r="E1638" s="156"/>
      <c r="AD1638" s="94"/>
      <c r="AE1638" s="94"/>
      <c r="AF1638" s="238"/>
      <c r="AG1638" s="223"/>
      <c r="AI1638" s="223"/>
    </row>
    <row r="1639" spans="1:35" s="15" customFormat="1">
      <c r="A1639" s="105"/>
      <c r="B1639" s="105"/>
      <c r="D1639" s="97"/>
      <c r="E1639" s="156"/>
      <c r="AD1639" s="94"/>
      <c r="AE1639" s="94"/>
      <c r="AF1639" s="238"/>
      <c r="AG1639" s="223"/>
      <c r="AI1639" s="223"/>
    </row>
    <row r="1640" spans="1:35" s="15" customFormat="1">
      <c r="A1640" s="105"/>
      <c r="B1640" s="105"/>
      <c r="D1640" s="97"/>
      <c r="E1640" s="156"/>
      <c r="AD1640" s="94"/>
      <c r="AE1640" s="94"/>
      <c r="AF1640" s="238"/>
      <c r="AG1640" s="223"/>
      <c r="AI1640" s="223"/>
    </row>
    <row r="1641" spans="1:35" s="15" customFormat="1">
      <c r="A1641" s="105"/>
      <c r="B1641" s="105"/>
      <c r="D1641" s="97"/>
      <c r="E1641" s="156"/>
      <c r="AD1641" s="94"/>
      <c r="AE1641" s="94"/>
      <c r="AF1641" s="238"/>
      <c r="AG1641" s="223"/>
      <c r="AI1641" s="223"/>
    </row>
    <row r="1642" spans="1:35" s="15" customFormat="1">
      <c r="A1642" s="105"/>
      <c r="B1642" s="105"/>
      <c r="D1642" s="97"/>
      <c r="E1642" s="156"/>
      <c r="AD1642" s="94"/>
      <c r="AE1642" s="94"/>
      <c r="AF1642" s="238"/>
      <c r="AG1642" s="223"/>
      <c r="AI1642" s="223"/>
    </row>
    <row r="1643" spans="1:35" s="15" customFormat="1">
      <c r="A1643" s="105"/>
      <c r="B1643" s="105"/>
      <c r="D1643" s="97"/>
      <c r="E1643" s="156"/>
      <c r="AD1643" s="94"/>
      <c r="AE1643" s="94"/>
      <c r="AF1643" s="238"/>
      <c r="AG1643" s="223"/>
      <c r="AI1643" s="223"/>
    </row>
    <row r="1644" spans="1:35" s="15" customFormat="1">
      <c r="A1644" s="105"/>
      <c r="B1644" s="105"/>
      <c r="D1644" s="97"/>
      <c r="E1644" s="156"/>
      <c r="AD1644" s="94"/>
      <c r="AE1644" s="94"/>
      <c r="AF1644" s="238"/>
      <c r="AG1644" s="223"/>
      <c r="AI1644" s="223"/>
    </row>
    <row r="1645" spans="1:35" s="15" customFormat="1">
      <c r="A1645" s="105"/>
      <c r="B1645" s="105"/>
      <c r="D1645" s="97"/>
      <c r="E1645" s="156"/>
      <c r="AD1645" s="94"/>
      <c r="AE1645" s="94"/>
      <c r="AF1645" s="238"/>
      <c r="AG1645" s="223"/>
      <c r="AI1645" s="223"/>
    </row>
    <row r="1646" spans="1:35" s="15" customFormat="1">
      <c r="A1646" s="105"/>
      <c r="B1646" s="105"/>
      <c r="D1646" s="97"/>
      <c r="E1646" s="156"/>
      <c r="AD1646" s="94"/>
      <c r="AE1646" s="94"/>
      <c r="AF1646" s="238"/>
      <c r="AG1646" s="223"/>
      <c r="AI1646" s="223"/>
    </row>
    <row r="1647" spans="1:35" s="15" customFormat="1">
      <c r="A1647" s="105"/>
      <c r="B1647" s="105"/>
      <c r="D1647" s="97"/>
      <c r="E1647" s="156"/>
      <c r="AD1647" s="94"/>
      <c r="AE1647" s="94"/>
      <c r="AF1647" s="238"/>
      <c r="AG1647" s="223"/>
      <c r="AI1647" s="223"/>
    </row>
    <row r="1648" spans="1:35" s="15" customFormat="1">
      <c r="A1648" s="105"/>
      <c r="B1648" s="105"/>
      <c r="D1648" s="97"/>
      <c r="E1648" s="156"/>
      <c r="AD1648" s="94"/>
      <c r="AE1648" s="94"/>
      <c r="AF1648" s="238"/>
      <c r="AG1648" s="223"/>
      <c r="AI1648" s="223"/>
    </row>
    <row r="1649" spans="1:35" s="15" customFormat="1">
      <c r="A1649" s="105"/>
      <c r="B1649" s="105"/>
      <c r="D1649" s="97"/>
      <c r="E1649" s="156"/>
      <c r="AD1649" s="94"/>
      <c r="AE1649" s="94"/>
      <c r="AF1649" s="238"/>
      <c r="AG1649" s="223"/>
      <c r="AI1649" s="223"/>
    </row>
    <row r="1650" spans="1:35" s="15" customFormat="1">
      <c r="A1650" s="105"/>
      <c r="B1650" s="105"/>
      <c r="D1650" s="97"/>
      <c r="E1650" s="156"/>
      <c r="AD1650" s="94"/>
      <c r="AE1650" s="94"/>
      <c r="AF1650" s="238"/>
      <c r="AG1650" s="223"/>
      <c r="AI1650" s="223"/>
    </row>
    <row r="1651" spans="1:35" s="15" customFormat="1">
      <c r="A1651" s="105"/>
      <c r="B1651" s="105"/>
      <c r="D1651" s="97"/>
      <c r="E1651" s="156"/>
      <c r="AD1651" s="94"/>
      <c r="AE1651" s="94"/>
      <c r="AF1651" s="238"/>
      <c r="AG1651" s="223"/>
      <c r="AI1651" s="223"/>
    </row>
    <row r="1652" spans="1:35" s="15" customFormat="1">
      <c r="A1652" s="105"/>
      <c r="B1652" s="105"/>
      <c r="D1652" s="97"/>
      <c r="E1652" s="156"/>
      <c r="AD1652" s="94"/>
      <c r="AE1652" s="94"/>
      <c r="AF1652" s="238"/>
      <c r="AG1652" s="223"/>
      <c r="AI1652" s="223"/>
    </row>
    <row r="1653" spans="1:35" s="15" customFormat="1">
      <c r="A1653" s="105"/>
      <c r="B1653" s="105"/>
      <c r="D1653" s="97"/>
      <c r="E1653" s="156"/>
      <c r="AD1653" s="94"/>
      <c r="AE1653" s="94"/>
      <c r="AF1653" s="238"/>
      <c r="AG1653" s="223"/>
      <c r="AI1653" s="223"/>
    </row>
    <row r="1654" spans="1:35" s="15" customFormat="1">
      <c r="A1654" s="105"/>
      <c r="B1654" s="105"/>
      <c r="D1654" s="97"/>
      <c r="E1654" s="156"/>
      <c r="AD1654" s="94"/>
      <c r="AE1654" s="94"/>
      <c r="AF1654" s="238"/>
      <c r="AG1654" s="223"/>
      <c r="AI1654" s="223"/>
    </row>
    <row r="1655" spans="1:35" s="15" customFormat="1">
      <c r="A1655" s="105"/>
      <c r="B1655" s="105"/>
      <c r="D1655" s="97"/>
      <c r="E1655" s="156"/>
      <c r="AD1655" s="94"/>
      <c r="AE1655" s="94"/>
      <c r="AF1655" s="238"/>
      <c r="AG1655" s="223"/>
      <c r="AI1655" s="223"/>
    </row>
    <row r="1656" spans="1:35" s="15" customFormat="1">
      <c r="A1656" s="105"/>
      <c r="B1656" s="105"/>
      <c r="D1656" s="97"/>
      <c r="E1656" s="156"/>
      <c r="AD1656" s="94"/>
      <c r="AE1656" s="94"/>
      <c r="AF1656" s="238"/>
      <c r="AG1656" s="223"/>
      <c r="AI1656" s="223"/>
    </row>
    <row r="1657" spans="1:35" s="15" customFormat="1">
      <c r="A1657" s="105"/>
      <c r="B1657" s="105"/>
      <c r="D1657" s="97"/>
      <c r="E1657" s="156"/>
      <c r="AD1657" s="94"/>
      <c r="AE1657" s="94"/>
      <c r="AF1657" s="238"/>
      <c r="AG1657" s="223"/>
      <c r="AI1657" s="223"/>
    </row>
    <row r="1658" spans="1:35" s="15" customFormat="1">
      <c r="A1658" s="105"/>
      <c r="B1658" s="105"/>
      <c r="D1658" s="97"/>
      <c r="E1658" s="156"/>
      <c r="AD1658" s="94"/>
      <c r="AE1658" s="94"/>
      <c r="AF1658" s="238"/>
      <c r="AG1658" s="223"/>
      <c r="AI1658" s="223"/>
    </row>
    <row r="1659" spans="1:35" s="15" customFormat="1">
      <c r="A1659" s="105"/>
      <c r="B1659" s="105"/>
      <c r="D1659" s="97"/>
      <c r="E1659" s="156"/>
      <c r="AD1659" s="94"/>
      <c r="AE1659" s="94"/>
      <c r="AF1659" s="238"/>
      <c r="AG1659" s="223"/>
      <c r="AI1659" s="223"/>
    </row>
    <row r="1660" spans="1:35" s="15" customFormat="1">
      <c r="A1660" s="105"/>
      <c r="B1660" s="105"/>
      <c r="D1660" s="97"/>
      <c r="E1660" s="156"/>
      <c r="AD1660" s="94"/>
      <c r="AE1660" s="94"/>
      <c r="AF1660" s="238"/>
      <c r="AG1660" s="223"/>
      <c r="AI1660" s="223"/>
    </row>
    <row r="1661" spans="1:35" s="15" customFormat="1">
      <c r="A1661" s="105"/>
      <c r="B1661" s="105"/>
      <c r="D1661" s="97"/>
      <c r="E1661" s="156"/>
      <c r="AD1661" s="94"/>
      <c r="AE1661" s="94"/>
      <c r="AF1661" s="238"/>
      <c r="AG1661" s="223"/>
      <c r="AI1661" s="223"/>
    </row>
    <row r="1662" spans="1:35" s="15" customFormat="1">
      <c r="A1662" s="105"/>
      <c r="B1662" s="105"/>
      <c r="D1662" s="97"/>
      <c r="E1662" s="156"/>
      <c r="AD1662" s="94"/>
      <c r="AE1662" s="94"/>
      <c r="AF1662" s="238"/>
      <c r="AG1662" s="223"/>
      <c r="AI1662" s="223"/>
    </row>
    <row r="1663" spans="1:35" s="15" customFormat="1">
      <c r="A1663" s="105"/>
      <c r="B1663" s="105"/>
      <c r="D1663" s="97"/>
      <c r="E1663" s="156"/>
      <c r="AD1663" s="94"/>
      <c r="AE1663" s="94"/>
      <c r="AF1663" s="238"/>
      <c r="AG1663" s="223"/>
      <c r="AI1663" s="223"/>
    </row>
    <row r="1664" spans="1:35" s="15" customFormat="1">
      <c r="A1664" s="105"/>
      <c r="B1664" s="105"/>
      <c r="D1664" s="97"/>
      <c r="E1664" s="156"/>
      <c r="AD1664" s="94"/>
      <c r="AE1664" s="94"/>
      <c r="AF1664" s="238"/>
      <c r="AG1664" s="223"/>
      <c r="AI1664" s="223"/>
    </row>
    <row r="1665" spans="1:35" s="15" customFormat="1">
      <c r="A1665" s="105"/>
      <c r="B1665" s="105"/>
      <c r="D1665" s="97"/>
      <c r="E1665" s="156"/>
      <c r="AD1665" s="94"/>
      <c r="AE1665" s="94"/>
      <c r="AF1665" s="238"/>
      <c r="AG1665" s="223"/>
      <c r="AI1665" s="223"/>
    </row>
    <row r="1666" spans="1:35" s="15" customFormat="1">
      <c r="A1666" s="105"/>
      <c r="B1666" s="105"/>
      <c r="D1666" s="97"/>
      <c r="E1666" s="156"/>
      <c r="AD1666" s="94"/>
      <c r="AE1666" s="94"/>
      <c r="AF1666" s="238"/>
      <c r="AG1666" s="223"/>
      <c r="AI1666" s="223"/>
    </row>
    <row r="1667" spans="1:35" s="15" customFormat="1">
      <c r="A1667" s="105"/>
      <c r="B1667" s="105"/>
      <c r="D1667" s="97"/>
      <c r="E1667" s="156"/>
      <c r="AD1667" s="94"/>
      <c r="AE1667" s="94"/>
      <c r="AF1667" s="238"/>
      <c r="AG1667" s="223"/>
      <c r="AI1667" s="223"/>
    </row>
    <row r="1668" spans="1:35" s="15" customFormat="1">
      <c r="A1668" s="105"/>
      <c r="B1668" s="105"/>
      <c r="D1668" s="97"/>
      <c r="E1668" s="156"/>
      <c r="AD1668" s="94"/>
      <c r="AE1668" s="94"/>
      <c r="AF1668" s="238"/>
      <c r="AG1668" s="223"/>
      <c r="AI1668" s="223"/>
    </row>
    <row r="1669" spans="1:35" s="15" customFormat="1">
      <c r="A1669" s="105"/>
      <c r="B1669" s="105"/>
      <c r="D1669" s="97"/>
      <c r="E1669" s="156"/>
      <c r="AD1669" s="94"/>
      <c r="AE1669" s="94"/>
      <c r="AF1669" s="238"/>
      <c r="AG1669" s="223"/>
      <c r="AI1669" s="223"/>
    </row>
    <row r="1670" spans="1:35" s="15" customFormat="1">
      <c r="A1670" s="105"/>
      <c r="B1670" s="105"/>
      <c r="D1670" s="97"/>
      <c r="E1670" s="156"/>
      <c r="AD1670" s="94"/>
      <c r="AE1670" s="94"/>
      <c r="AF1670" s="238"/>
      <c r="AG1670" s="223"/>
      <c r="AI1670" s="223"/>
    </row>
    <row r="1671" spans="1:35" s="15" customFormat="1">
      <c r="A1671" s="105"/>
      <c r="B1671" s="105"/>
      <c r="D1671" s="97"/>
      <c r="E1671" s="156"/>
      <c r="AD1671" s="94"/>
      <c r="AE1671" s="94"/>
      <c r="AF1671" s="238"/>
      <c r="AG1671" s="223"/>
      <c r="AI1671" s="223"/>
    </row>
    <row r="1672" spans="1:35" s="15" customFormat="1">
      <c r="A1672" s="105"/>
      <c r="B1672" s="105"/>
      <c r="D1672" s="97"/>
      <c r="E1672" s="156"/>
      <c r="AD1672" s="94"/>
      <c r="AE1672" s="94"/>
      <c r="AF1672" s="238"/>
      <c r="AG1672" s="223"/>
      <c r="AI1672" s="223"/>
    </row>
    <row r="1673" spans="1:35" s="15" customFormat="1">
      <c r="A1673" s="105"/>
      <c r="B1673" s="105"/>
      <c r="D1673" s="97"/>
      <c r="E1673" s="156"/>
      <c r="AD1673" s="94"/>
      <c r="AE1673" s="94"/>
      <c r="AF1673" s="238"/>
      <c r="AG1673" s="223"/>
      <c r="AI1673" s="223"/>
    </row>
    <row r="1674" spans="1:35" s="15" customFormat="1">
      <c r="A1674" s="105"/>
      <c r="B1674" s="105"/>
      <c r="D1674" s="97"/>
      <c r="E1674" s="156"/>
      <c r="AD1674" s="94"/>
      <c r="AE1674" s="94"/>
      <c r="AF1674" s="238"/>
      <c r="AG1674" s="223"/>
      <c r="AI1674" s="223"/>
    </row>
    <row r="1675" spans="1:35" s="15" customFormat="1">
      <c r="A1675" s="105"/>
      <c r="B1675" s="105"/>
      <c r="D1675" s="97"/>
      <c r="E1675" s="156"/>
      <c r="AD1675" s="94"/>
      <c r="AE1675" s="94"/>
      <c r="AF1675" s="238"/>
      <c r="AG1675" s="223"/>
      <c r="AI1675" s="223"/>
    </row>
    <row r="1676" spans="1:35" s="15" customFormat="1">
      <c r="A1676" s="105"/>
      <c r="B1676" s="105"/>
      <c r="D1676" s="97"/>
      <c r="E1676" s="156"/>
      <c r="AD1676" s="94"/>
      <c r="AE1676" s="94"/>
      <c r="AF1676" s="238"/>
      <c r="AG1676" s="223"/>
      <c r="AI1676" s="223"/>
    </row>
    <row r="1677" spans="1:35" s="15" customFormat="1">
      <c r="A1677" s="105"/>
      <c r="B1677" s="105"/>
      <c r="D1677" s="97"/>
      <c r="E1677" s="156"/>
      <c r="AD1677" s="94"/>
      <c r="AE1677" s="94"/>
      <c r="AF1677" s="238"/>
      <c r="AG1677" s="223"/>
      <c r="AI1677" s="223"/>
    </row>
    <row r="1678" spans="1:35" s="15" customFormat="1">
      <c r="A1678" s="105"/>
      <c r="B1678" s="105"/>
      <c r="D1678" s="97"/>
      <c r="E1678" s="156"/>
      <c r="AD1678" s="94"/>
      <c r="AE1678" s="94"/>
      <c r="AF1678" s="238"/>
      <c r="AG1678" s="223"/>
      <c r="AI1678" s="223"/>
    </row>
    <row r="1679" spans="1:35" s="15" customFormat="1">
      <c r="A1679" s="105"/>
      <c r="B1679" s="105"/>
      <c r="D1679" s="97"/>
      <c r="E1679" s="156"/>
      <c r="AD1679" s="94"/>
      <c r="AE1679" s="94"/>
      <c r="AF1679" s="238"/>
      <c r="AG1679" s="223"/>
      <c r="AI1679" s="223"/>
    </row>
    <row r="1680" spans="1:35" s="15" customFormat="1">
      <c r="A1680" s="105"/>
      <c r="B1680" s="105"/>
      <c r="D1680" s="97"/>
      <c r="E1680" s="156"/>
      <c r="AD1680" s="94"/>
      <c r="AE1680" s="94"/>
      <c r="AF1680" s="238"/>
      <c r="AG1680" s="223"/>
      <c r="AI1680" s="223"/>
    </row>
    <row r="1681" spans="1:35" s="15" customFormat="1">
      <c r="A1681" s="105"/>
      <c r="B1681" s="105"/>
      <c r="D1681" s="97"/>
      <c r="E1681" s="156"/>
      <c r="AD1681" s="94"/>
      <c r="AE1681" s="94"/>
      <c r="AF1681" s="238"/>
      <c r="AG1681" s="223"/>
      <c r="AI1681" s="223"/>
    </row>
    <row r="1682" spans="1:35" s="15" customFormat="1">
      <c r="A1682" s="105"/>
      <c r="B1682" s="105"/>
      <c r="D1682" s="97"/>
      <c r="E1682" s="156"/>
      <c r="AD1682" s="94"/>
      <c r="AE1682" s="94"/>
      <c r="AF1682" s="238"/>
      <c r="AG1682" s="223"/>
      <c r="AI1682" s="223"/>
    </row>
    <row r="1683" spans="1:35" s="15" customFormat="1">
      <c r="A1683" s="105"/>
      <c r="B1683" s="105"/>
      <c r="D1683" s="97"/>
      <c r="E1683" s="156"/>
      <c r="AD1683" s="94"/>
      <c r="AE1683" s="94"/>
      <c r="AF1683" s="238"/>
      <c r="AG1683" s="223"/>
      <c r="AI1683" s="223"/>
    </row>
    <row r="1684" spans="1:35" s="15" customFormat="1">
      <c r="A1684" s="105"/>
      <c r="B1684" s="105"/>
      <c r="D1684" s="97"/>
      <c r="E1684" s="156"/>
      <c r="AD1684" s="94"/>
      <c r="AE1684" s="94"/>
      <c r="AF1684" s="238"/>
      <c r="AG1684" s="223"/>
      <c r="AI1684" s="223"/>
    </row>
    <row r="1685" spans="1:35" s="15" customFormat="1">
      <c r="A1685" s="105"/>
      <c r="B1685" s="105"/>
      <c r="D1685" s="97"/>
      <c r="E1685" s="156"/>
      <c r="AD1685" s="94"/>
      <c r="AE1685" s="94"/>
      <c r="AF1685" s="238"/>
      <c r="AG1685" s="223"/>
      <c r="AI1685" s="223"/>
    </row>
    <row r="1686" spans="1:35" s="15" customFormat="1">
      <c r="A1686" s="105"/>
      <c r="B1686" s="105"/>
      <c r="D1686" s="97"/>
      <c r="E1686" s="156"/>
      <c r="AD1686" s="94"/>
      <c r="AE1686" s="94"/>
      <c r="AF1686" s="238"/>
      <c r="AG1686" s="223"/>
      <c r="AI1686" s="223"/>
    </row>
    <row r="1687" spans="1:35" s="15" customFormat="1">
      <c r="A1687" s="105"/>
      <c r="B1687" s="105"/>
      <c r="D1687" s="97"/>
      <c r="E1687" s="156"/>
      <c r="AD1687" s="94"/>
      <c r="AE1687" s="94"/>
      <c r="AF1687" s="238"/>
      <c r="AG1687" s="223"/>
      <c r="AI1687" s="223"/>
    </row>
    <row r="1688" spans="1:35" s="15" customFormat="1">
      <c r="A1688" s="105"/>
      <c r="B1688" s="105"/>
      <c r="D1688" s="97"/>
      <c r="E1688" s="156"/>
      <c r="AD1688" s="94"/>
      <c r="AE1688" s="94"/>
      <c r="AF1688" s="238"/>
      <c r="AG1688" s="223"/>
      <c r="AI1688" s="223"/>
    </row>
    <row r="1689" spans="1:35" s="15" customFormat="1">
      <c r="A1689" s="105"/>
      <c r="B1689" s="105"/>
      <c r="D1689" s="97"/>
      <c r="E1689" s="156"/>
      <c r="AD1689" s="94"/>
      <c r="AE1689" s="94"/>
      <c r="AF1689" s="238"/>
      <c r="AG1689" s="223"/>
      <c r="AI1689" s="223"/>
    </row>
    <row r="1690" spans="1:35" s="15" customFormat="1">
      <c r="A1690" s="105"/>
      <c r="B1690" s="105"/>
      <c r="D1690" s="97"/>
      <c r="E1690" s="156"/>
      <c r="AD1690" s="94"/>
      <c r="AE1690" s="94"/>
      <c r="AF1690" s="238"/>
      <c r="AG1690" s="223"/>
      <c r="AI1690" s="223"/>
    </row>
    <row r="1691" spans="1:35" s="15" customFormat="1">
      <c r="A1691" s="105"/>
      <c r="B1691" s="105"/>
      <c r="D1691" s="97"/>
      <c r="E1691" s="156"/>
      <c r="AD1691" s="94"/>
      <c r="AE1691" s="94"/>
      <c r="AF1691" s="238"/>
      <c r="AG1691" s="223"/>
      <c r="AI1691" s="223"/>
    </row>
    <row r="1692" spans="1:35" s="15" customFormat="1">
      <c r="A1692" s="105"/>
      <c r="B1692" s="105"/>
      <c r="D1692" s="97"/>
      <c r="E1692" s="156"/>
      <c r="AD1692" s="94"/>
      <c r="AE1692" s="94"/>
      <c r="AF1692" s="238"/>
      <c r="AG1692" s="223"/>
      <c r="AI1692" s="223"/>
    </row>
    <row r="1693" spans="1:35" s="15" customFormat="1">
      <c r="A1693" s="105"/>
      <c r="B1693" s="105"/>
      <c r="D1693" s="97"/>
      <c r="E1693" s="156"/>
      <c r="AD1693" s="94"/>
      <c r="AE1693" s="94"/>
      <c r="AF1693" s="238"/>
      <c r="AG1693" s="223"/>
      <c r="AI1693" s="223"/>
    </row>
    <row r="1694" spans="1:35" s="15" customFormat="1">
      <c r="A1694" s="105"/>
      <c r="B1694" s="105"/>
      <c r="D1694" s="97"/>
      <c r="E1694" s="156"/>
      <c r="AD1694" s="94"/>
      <c r="AE1694" s="94"/>
      <c r="AF1694" s="238"/>
      <c r="AG1694" s="223"/>
      <c r="AI1694" s="223"/>
    </row>
    <row r="1695" spans="1:35" s="15" customFormat="1">
      <c r="A1695" s="105"/>
      <c r="B1695" s="105"/>
      <c r="D1695" s="97"/>
      <c r="E1695" s="156"/>
      <c r="AD1695" s="94"/>
      <c r="AE1695" s="94"/>
      <c r="AF1695" s="238"/>
      <c r="AG1695" s="223"/>
      <c r="AI1695" s="223"/>
    </row>
    <row r="1696" spans="1:35" s="15" customFormat="1">
      <c r="A1696" s="105"/>
      <c r="B1696" s="105"/>
      <c r="D1696" s="97"/>
      <c r="E1696" s="156"/>
      <c r="AD1696" s="94"/>
      <c r="AE1696" s="94"/>
      <c r="AF1696" s="238"/>
      <c r="AG1696" s="223"/>
      <c r="AI1696" s="223"/>
    </row>
    <row r="1697" spans="1:35" s="15" customFormat="1">
      <c r="A1697" s="105"/>
      <c r="B1697" s="105"/>
      <c r="D1697" s="97"/>
      <c r="E1697" s="156"/>
      <c r="AD1697" s="94"/>
      <c r="AE1697" s="94"/>
      <c r="AF1697" s="238"/>
      <c r="AG1697" s="223"/>
      <c r="AI1697" s="223"/>
    </row>
    <row r="1698" spans="1:35" s="15" customFormat="1">
      <c r="A1698" s="105"/>
      <c r="B1698" s="105"/>
      <c r="D1698" s="97"/>
      <c r="E1698" s="156"/>
      <c r="AD1698" s="94"/>
      <c r="AE1698" s="94"/>
      <c r="AF1698" s="238"/>
      <c r="AG1698" s="223"/>
      <c r="AI1698" s="223"/>
    </row>
    <row r="1699" spans="1:35" s="15" customFormat="1">
      <c r="A1699" s="105"/>
      <c r="B1699" s="105"/>
      <c r="D1699" s="97"/>
      <c r="E1699" s="156"/>
      <c r="AD1699" s="94"/>
      <c r="AE1699" s="94"/>
      <c r="AF1699" s="238"/>
      <c r="AG1699" s="223"/>
      <c r="AI1699" s="223"/>
    </row>
    <row r="1700" spans="1:35" s="15" customFormat="1">
      <c r="A1700" s="105"/>
      <c r="B1700" s="105"/>
      <c r="D1700" s="97"/>
      <c r="E1700" s="156"/>
      <c r="AD1700" s="94"/>
      <c r="AE1700" s="94"/>
      <c r="AF1700" s="238"/>
      <c r="AG1700" s="223"/>
      <c r="AI1700" s="223"/>
    </row>
    <row r="1701" spans="1:35" s="15" customFormat="1">
      <c r="A1701" s="105"/>
      <c r="B1701" s="105"/>
      <c r="D1701" s="97"/>
      <c r="E1701" s="156"/>
      <c r="AD1701" s="94"/>
      <c r="AE1701" s="94"/>
      <c r="AF1701" s="238"/>
      <c r="AG1701" s="223"/>
      <c r="AI1701" s="223"/>
    </row>
    <row r="1702" spans="1:35" s="15" customFormat="1">
      <c r="A1702" s="105"/>
      <c r="B1702" s="105"/>
      <c r="D1702" s="97"/>
      <c r="E1702" s="156"/>
      <c r="AD1702" s="94"/>
      <c r="AE1702" s="94"/>
      <c r="AF1702" s="238"/>
      <c r="AG1702" s="223"/>
      <c r="AI1702" s="223"/>
    </row>
    <row r="1703" spans="1:35" s="15" customFormat="1">
      <c r="A1703" s="105"/>
      <c r="B1703" s="105"/>
      <c r="D1703" s="97"/>
      <c r="E1703" s="156"/>
      <c r="AD1703" s="94"/>
      <c r="AE1703" s="94"/>
      <c r="AF1703" s="238"/>
      <c r="AG1703" s="223"/>
      <c r="AI1703" s="223"/>
    </row>
    <row r="1704" spans="1:35" s="15" customFormat="1">
      <c r="A1704" s="105"/>
      <c r="B1704" s="105"/>
      <c r="D1704" s="97"/>
      <c r="E1704" s="156"/>
      <c r="AD1704" s="94"/>
      <c r="AE1704" s="94"/>
      <c r="AF1704" s="238"/>
      <c r="AG1704" s="223"/>
      <c r="AI1704" s="223"/>
    </row>
    <row r="1705" spans="1:35" s="15" customFormat="1">
      <c r="A1705" s="105"/>
      <c r="B1705" s="105"/>
      <c r="D1705" s="97"/>
      <c r="E1705" s="156"/>
      <c r="AD1705" s="94"/>
      <c r="AE1705" s="94"/>
      <c r="AF1705" s="238"/>
      <c r="AG1705" s="223"/>
      <c r="AI1705" s="223"/>
    </row>
    <row r="1706" spans="1:35" s="15" customFormat="1">
      <c r="A1706" s="105"/>
      <c r="B1706" s="105"/>
      <c r="D1706" s="97"/>
      <c r="E1706" s="156"/>
      <c r="AD1706" s="94"/>
      <c r="AE1706" s="94"/>
      <c r="AF1706" s="238"/>
      <c r="AG1706" s="223"/>
      <c r="AI1706" s="223"/>
    </row>
    <row r="1707" spans="1:35" s="15" customFormat="1">
      <c r="A1707" s="105"/>
      <c r="B1707" s="105"/>
      <c r="D1707" s="97"/>
      <c r="E1707" s="156"/>
      <c r="AD1707" s="94"/>
      <c r="AE1707" s="94"/>
      <c r="AF1707" s="238"/>
      <c r="AG1707" s="223"/>
      <c r="AI1707" s="223"/>
    </row>
    <row r="1708" spans="1:35" s="15" customFormat="1">
      <c r="A1708" s="105"/>
      <c r="B1708" s="105"/>
      <c r="D1708" s="97"/>
      <c r="E1708" s="156"/>
      <c r="AD1708" s="94"/>
      <c r="AE1708" s="94"/>
      <c r="AF1708" s="238"/>
      <c r="AG1708" s="223"/>
      <c r="AI1708" s="223"/>
    </row>
    <row r="1709" spans="1:35" s="15" customFormat="1">
      <c r="A1709" s="105"/>
      <c r="B1709" s="105"/>
      <c r="D1709" s="97"/>
      <c r="E1709" s="156"/>
      <c r="AD1709" s="94"/>
      <c r="AE1709" s="94"/>
      <c r="AF1709" s="238"/>
      <c r="AG1709" s="223"/>
      <c r="AI1709" s="223"/>
    </row>
    <row r="1710" spans="1:35" s="15" customFormat="1">
      <c r="A1710" s="105"/>
      <c r="B1710" s="105"/>
      <c r="D1710" s="97"/>
      <c r="E1710" s="156"/>
      <c r="AD1710" s="94"/>
      <c r="AE1710" s="94"/>
      <c r="AF1710" s="238"/>
      <c r="AG1710" s="223"/>
      <c r="AI1710" s="223"/>
    </row>
    <row r="1711" spans="1:35" s="15" customFormat="1">
      <c r="A1711" s="105"/>
      <c r="B1711" s="105"/>
      <c r="D1711" s="97"/>
      <c r="E1711" s="156"/>
      <c r="AD1711" s="94"/>
      <c r="AE1711" s="94"/>
      <c r="AF1711" s="238"/>
      <c r="AG1711" s="223"/>
      <c r="AI1711" s="223"/>
    </row>
    <row r="1712" spans="1:35" s="15" customFormat="1">
      <c r="A1712" s="105"/>
      <c r="B1712" s="105"/>
      <c r="D1712" s="97"/>
      <c r="E1712" s="156"/>
      <c r="AD1712" s="94"/>
      <c r="AE1712" s="94"/>
      <c r="AF1712" s="238"/>
      <c r="AG1712" s="223"/>
      <c r="AI1712" s="223"/>
    </row>
    <row r="1713" spans="1:35" s="15" customFormat="1">
      <c r="A1713" s="105"/>
      <c r="B1713" s="105"/>
      <c r="D1713" s="97"/>
      <c r="E1713" s="156"/>
      <c r="AD1713" s="94"/>
      <c r="AE1713" s="94"/>
      <c r="AF1713" s="238"/>
      <c r="AG1713" s="223"/>
      <c r="AI1713" s="223"/>
    </row>
    <row r="1714" spans="1:35" s="15" customFormat="1">
      <c r="A1714" s="105"/>
      <c r="B1714" s="105"/>
      <c r="D1714" s="97"/>
      <c r="E1714" s="156"/>
      <c r="AD1714" s="94"/>
      <c r="AE1714" s="94"/>
      <c r="AF1714" s="238"/>
      <c r="AG1714" s="223"/>
      <c r="AI1714" s="223"/>
    </row>
    <row r="1715" spans="1:35" s="15" customFormat="1">
      <c r="A1715" s="105"/>
      <c r="B1715" s="105"/>
      <c r="D1715" s="97"/>
      <c r="E1715" s="156"/>
      <c r="AD1715" s="94"/>
      <c r="AE1715" s="94"/>
      <c r="AF1715" s="238"/>
      <c r="AG1715" s="223"/>
      <c r="AI1715" s="223"/>
    </row>
    <row r="1716" spans="1:35" s="15" customFormat="1">
      <c r="A1716" s="105"/>
      <c r="B1716" s="105"/>
      <c r="D1716" s="97"/>
      <c r="E1716" s="156"/>
      <c r="AD1716" s="94"/>
      <c r="AE1716" s="94"/>
      <c r="AF1716" s="238"/>
      <c r="AG1716" s="223"/>
      <c r="AI1716" s="223"/>
    </row>
    <row r="1717" spans="1:35" s="15" customFormat="1">
      <c r="A1717" s="105"/>
      <c r="B1717" s="105"/>
      <c r="D1717" s="97"/>
      <c r="E1717" s="156"/>
      <c r="AD1717" s="94"/>
      <c r="AE1717" s="94"/>
      <c r="AF1717" s="238"/>
      <c r="AG1717" s="223"/>
      <c r="AI1717" s="223"/>
    </row>
    <row r="1718" spans="1:35" s="15" customFormat="1">
      <c r="A1718" s="105"/>
      <c r="B1718" s="105"/>
      <c r="D1718" s="97"/>
      <c r="E1718" s="156"/>
      <c r="AD1718" s="94"/>
      <c r="AE1718" s="94"/>
      <c r="AF1718" s="238"/>
      <c r="AG1718" s="223"/>
      <c r="AI1718" s="223"/>
    </row>
    <row r="1719" spans="1:35" s="15" customFormat="1">
      <c r="A1719" s="105"/>
      <c r="B1719" s="105"/>
      <c r="D1719" s="97"/>
      <c r="E1719" s="156"/>
      <c r="AD1719" s="94"/>
      <c r="AE1719" s="94"/>
      <c r="AF1719" s="238"/>
      <c r="AG1719" s="223"/>
      <c r="AI1719" s="223"/>
    </row>
    <row r="1720" spans="1:35" s="15" customFormat="1">
      <c r="A1720" s="105"/>
      <c r="B1720" s="105"/>
      <c r="D1720" s="97"/>
      <c r="E1720" s="156"/>
      <c r="AD1720" s="94"/>
      <c r="AE1720" s="94"/>
      <c r="AF1720" s="238"/>
      <c r="AG1720" s="223"/>
      <c r="AI1720" s="223"/>
    </row>
    <row r="1721" spans="1:35" s="15" customFormat="1">
      <c r="A1721" s="105"/>
      <c r="B1721" s="105"/>
      <c r="D1721" s="97"/>
      <c r="E1721" s="156"/>
      <c r="AD1721" s="94"/>
      <c r="AE1721" s="94"/>
      <c r="AF1721" s="238"/>
      <c r="AG1721" s="223"/>
      <c r="AI1721" s="223"/>
    </row>
    <row r="1722" spans="1:35" s="15" customFormat="1">
      <c r="A1722" s="105"/>
      <c r="B1722" s="105"/>
      <c r="D1722" s="97"/>
      <c r="E1722" s="156"/>
      <c r="AD1722" s="94"/>
      <c r="AE1722" s="94"/>
      <c r="AF1722" s="238"/>
      <c r="AG1722" s="223"/>
      <c r="AI1722" s="223"/>
    </row>
    <row r="1723" spans="1:35" s="15" customFormat="1">
      <c r="A1723" s="105"/>
      <c r="B1723" s="105"/>
      <c r="D1723" s="97"/>
      <c r="E1723" s="156"/>
      <c r="AD1723" s="94"/>
      <c r="AE1723" s="94"/>
      <c r="AF1723" s="238"/>
      <c r="AG1723" s="223"/>
      <c r="AI1723" s="223"/>
    </row>
    <row r="1724" spans="1:35" s="15" customFormat="1">
      <c r="A1724" s="105"/>
      <c r="B1724" s="105"/>
      <c r="D1724" s="97"/>
      <c r="E1724" s="156"/>
      <c r="AD1724" s="94"/>
      <c r="AE1724" s="94"/>
      <c r="AF1724" s="238"/>
      <c r="AG1724" s="223"/>
      <c r="AI1724" s="223"/>
    </row>
    <row r="1725" spans="1:35" s="15" customFormat="1">
      <c r="A1725" s="105"/>
      <c r="B1725" s="105"/>
      <c r="D1725" s="97"/>
      <c r="E1725" s="156"/>
      <c r="AD1725" s="94"/>
      <c r="AE1725" s="94"/>
      <c r="AF1725" s="238"/>
      <c r="AG1725" s="223"/>
      <c r="AI1725" s="223"/>
    </row>
    <row r="1726" spans="1:35" s="15" customFormat="1">
      <c r="A1726" s="105"/>
      <c r="B1726" s="105"/>
      <c r="D1726" s="97"/>
      <c r="E1726" s="156"/>
      <c r="AD1726" s="94"/>
      <c r="AE1726" s="94"/>
      <c r="AF1726" s="238"/>
      <c r="AG1726" s="223"/>
      <c r="AI1726" s="223"/>
    </row>
    <row r="1727" spans="1:35" s="15" customFormat="1">
      <c r="A1727" s="105"/>
      <c r="B1727" s="105"/>
      <c r="D1727" s="97"/>
      <c r="E1727" s="156"/>
      <c r="AD1727" s="94"/>
      <c r="AE1727" s="94"/>
      <c r="AF1727" s="238"/>
      <c r="AG1727" s="223"/>
      <c r="AI1727" s="223"/>
    </row>
    <row r="1728" spans="1:35" s="15" customFormat="1">
      <c r="A1728" s="105"/>
      <c r="B1728" s="105"/>
      <c r="D1728" s="97"/>
      <c r="E1728" s="156"/>
      <c r="AD1728" s="94"/>
      <c r="AE1728" s="94"/>
      <c r="AF1728" s="238"/>
      <c r="AG1728" s="223"/>
      <c r="AI1728" s="223"/>
    </row>
    <row r="1729" spans="1:35" s="15" customFormat="1">
      <c r="A1729" s="105"/>
      <c r="B1729" s="105"/>
      <c r="D1729" s="97"/>
      <c r="E1729" s="156"/>
      <c r="AD1729" s="94"/>
      <c r="AE1729" s="94"/>
      <c r="AF1729" s="238"/>
      <c r="AG1729" s="223"/>
      <c r="AI1729" s="223"/>
    </row>
    <row r="1730" spans="1:35" s="15" customFormat="1">
      <c r="A1730" s="105"/>
      <c r="B1730" s="105"/>
      <c r="D1730" s="97"/>
      <c r="E1730" s="156"/>
      <c r="AD1730" s="94"/>
      <c r="AE1730" s="94"/>
      <c r="AF1730" s="238"/>
      <c r="AG1730" s="223"/>
      <c r="AI1730" s="223"/>
    </row>
    <row r="1731" spans="1:35" s="15" customFormat="1">
      <c r="A1731" s="105"/>
      <c r="B1731" s="105"/>
      <c r="D1731" s="97"/>
      <c r="E1731" s="156"/>
      <c r="AD1731" s="94"/>
      <c r="AE1731" s="94"/>
      <c r="AF1731" s="238"/>
      <c r="AG1731" s="223"/>
      <c r="AI1731" s="223"/>
    </row>
    <row r="1732" spans="1:35" s="15" customFormat="1">
      <c r="A1732" s="105"/>
      <c r="B1732" s="105"/>
      <c r="D1732" s="97"/>
      <c r="E1732" s="156"/>
      <c r="AD1732" s="94"/>
      <c r="AE1732" s="94"/>
      <c r="AF1732" s="238"/>
      <c r="AG1732" s="223"/>
      <c r="AI1732" s="223"/>
    </row>
    <row r="1733" spans="1:35" s="15" customFormat="1">
      <c r="A1733" s="105"/>
      <c r="B1733" s="105"/>
      <c r="D1733" s="97"/>
      <c r="E1733" s="156"/>
      <c r="AD1733" s="94"/>
      <c r="AE1733" s="94"/>
      <c r="AF1733" s="238"/>
      <c r="AG1733" s="223"/>
      <c r="AI1733" s="223"/>
    </row>
    <row r="1734" spans="1:35" s="15" customFormat="1">
      <c r="A1734" s="105"/>
      <c r="B1734" s="105"/>
      <c r="D1734" s="97"/>
      <c r="E1734" s="156"/>
      <c r="AD1734" s="94"/>
      <c r="AE1734" s="94"/>
      <c r="AF1734" s="238"/>
      <c r="AG1734" s="223"/>
      <c r="AI1734" s="223"/>
    </row>
    <row r="1735" spans="1:35" s="15" customFormat="1">
      <c r="A1735" s="105"/>
      <c r="B1735" s="105"/>
      <c r="D1735" s="97"/>
      <c r="E1735" s="156"/>
      <c r="AD1735" s="94"/>
      <c r="AE1735" s="94"/>
      <c r="AF1735" s="238"/>
      <c r="AG1735" s="223"/>
      <c r="AI1735" s="223"/>
    </row>
    <row r="1736" spans="1:35" s="15" customFormat="1">
      <c r="A1736" s="105"/>
      <c r="B1736" s="105"/>
      <c r="D1736" s="97"/>
      <c r="E1736" s="156"/>
      <c r="AD1736" s="94"/>
      <c r="AE1736" s="94"/>
      <c r="AF1736" s="238"/>
      <c r="AG1736" s="223"/>
      <c r="AI1736" s="223"/>
    </row>
    <row r="1737" spans="1:35" s="15" customFormat="1">
      <c r="A1737" s="105"/>
      <c r="B1737" s="105"/>
      <c r="D1737" s="97"/>
      <c r="E1737" s="156"/>
      <c r="AD1737" s="94"/>
      <c r="AE1737" s="94"/>
      <c r="AF1737" s="238"/>
      <c r="AG1737" s="223"/>
      <c r="AI1737" s="223"/>
    </row>
    <row r="1738" spans="1:35" s="15" customFormat="1">
      <c r="A1738" s="105"/>
      <c r="B1738" s="105"/>
      <c r="D1738" s="97"/>
      <c r="E1738" s="156"/>
      <c r="AD1738" s="94"/>
      <c r="AE1738" s="94"/>
      <c r="AF1738" s="238"/>
      <c r="AG1738" s="223"/>
      <c r="AI1738" s="223"/>
    </row>
    <row r="1739" spans="1:35" s="15" customFormat="1">
      <c r="A1739" s="105"/>
      <c r="B1739" s="105"/>
      <c r="D1739" s="97"/>
      <c r="E1739" s="156"/>
      <c r="AD1739" s="94"/>
      <c r="AE1739" s="94"/>
      <c r="AF1739" s="238"/>
      <c r="AG1739" s="223"/>
      <c r="AI1739" s="223"/>
    </row>
    <row r="1740" spans="1:35" s="15" customFormat="1">
      <c r="A1740" s="105"/>
      <c r="B1740" s="105"/>
      <c r="D1740" s="97"/>
      <c r="E1740" s="156"/>
      <c r="AD1740" s="94"/>
      <c r="AE1740" s="94"/>
      <c r="AF1740" s="238"/>
      <c r="AG1740" s="223"/>
      <c r="AI1740" s="223"/>
    </row>
    <row r="1741" spans="1:35" s="15" customFormat="1">
      <c r="A1741" s="105"/>
      <c r="B1741" s="105"/>
      <c r="D1741" s="97"/>
      <c r="E1741" s="156"/>
      <c r="AD1741" s="94"/>
      <c r="AE1741" s="94"/>
      <c r="AF1741" s="238"/>
      <c r="AG1741" s="223"/>
      <c r="AI1741" s="223"/>
    </row>
    <row r="1742" spans="1:35" s="15" customFormat="1">
      <c r="A1742" s="105"/>
      <c r="B1742" s="105"/>
      <c r="D1742" s="97"/>
      <c r="E1742" s="156"/>
      <c r="AD1742" s="94"/>
      <c r="AE1742" s="94"/>
      <c r="AF1742" s="238"/>
      <c r="AG1742" s="223"/>
      <c r="AI1742" s="223"/>
    </row>
    <row r="1743" spans="1:35" s="15" customFormat="1">
      <c r="A1743" s="105"/>
      <c r="B1743" s="105"/>
      <c r="D1743" s="97"/>
      <c r="E1743" s="156"/>
      <c r="AD1743" s="94"/>
      <c r="AE1743" s="94"/>
      <c r="AF1743" s="238"/>
      <c r="AG1743" s="223"/>
      <c r="AI1743" s="223"/>
    </row>
    <row r="1744" spans="1:35" s="15" customFormat="1">
      <c r="A1744" s="105"/>
      <c r="B1744" s="105"/>
      <c r="D1744" s="97"/>
      <c r="E1744" s="156"/>
      <c r="AD1744" s="94"/>
      <c r="AE1744" s="94"/>
      <c r="AF1744" s="238"/>
      <c r="AG1744" s="223"/>
      <c r="AI1744" s="223"/>
    </row>
    <row r="1745" spans="1:35" s="15" customFormat="1">
      <c r="A1745" s="105"/>
      <c r="B1745" s="105"/>
      <c r="D1745" s="97"/>
      <c r="E1745" s="156"/>
      <c r="AD1745" s="94"/>
      <c r="AE1745" s="94"/>
      <c r="AF1745" s="238"/>
      <c r="AG1745" s="223"/>
      <c r="AI1745" s="223"/>
    </row>
    <row r="1746" spans="1:35" s="15" customFormat="1">
      <c r="A1746" s="105"/>
      <c r="B1746" s="105"/>
      <c r="D1746" s="97"/>
      <c r="E1746" s="156"/>
      <c r="AD1746" s="94"/>
      <c r="AE1746" s="94"/>
      <c r="AF1746" s="238"/>
      <c r="AG1746" s="223"/>
      <c r="AI1746" s="223"/>
    </row>
    <row r="1747" spans="1:35" s="15" customFormat="1">
      <c r="A1747" s="105"/>
      <c r="B1747" s="105"/>
      <c r="D1747" s="97"/>
      <c r="E1747" s="156"/>
      <c r="AD1747" s="94"/>
      <c r="AE1747" s="94"/>
      <c r="AF1747" s="238"/>
      <c r="AG1747" s="223"/>
      <c r="AI1747" s="223"/>
    </row>
    <row r="1748" spans="1:35" s="15" customFormat="1">
      <c r="A1748" s="105"/>
      <c r="B1748" s="105"/>
      <c r="D1748" s="97"/>
      <c r="E1748" s="156"/>
      <c r="AD1748" s="94"/>
      <c r="AE1748" s="94"/>
      <c r="AF1748" s="238"/>
      <c r="AG1748" s="223"/>
      <c r="AI1748" s="223"/>
    </row>
    <row r="1749" spans="1:35" s="15" customFormat="1">
      <c r="A1749" s="105"/>
      <c r="B1749" s="105"/>
      <c r="D1749" s="97"/>
      <c r="E1749" s="156"/>
      <c r="AD1749" s="94"/>
      <c r="AE1749" s="94"/>
      <c r="AF1749" s="238"/>
      <c r="AG1749" s="223"/>
      <c r="AI1749" s="223"/>
    </row>
    <row r="1750" spans="1:35" s="15" customFormat="1">
      <c r="A1750" s="105"/>
      <c r="B1750" s="105"/>
      <c r="D1750" s="97"/>
      <c r="E1750" s="156"/>
      <c r="AD1750" s="94"/>
      <c r="AE1750" s="94"/>
      <c r="AF1750" s="238"/>
      <c r="AG1750" s="223"/>
      <c r="AI1750" s="223"/>
    </row>
    <row r="1751" spans="1:35" s="15" customFormat="1">
      <c r="A1751" s="105"/>
      <c r="B1751" s="105"/>
      <c r="D1751" s="97"/>
      <c r="E1751" s="156"/>
      <c r="AD1751" s="94"/>
      <c r="AE1751" s="94"/>
      <c r="AF1751" s="238"/>
      <c r="AG1751" s="223"/>
      <c r="AI1751" s="223"/>
    </row>
    <row r="1752" spans="1:35" s="15" customFormat="1">
      <c r="A1752" s="105"/>
      <c r="B1752" s="105"/>
      <c r="D1752" s="97"/>
      <c r="E1752" s="156"/>
      <c r="AD1752" s="94"/>
      <c r="AE1752" s="94"/>
      <c r="AF1752" s="238"/>
      <c r="AG1752" s="223"/>
      <c r="AI1752" s="223"/>
    </row>
    <row r="1753" spans="1:35" s="15" customFormat="1">
      <c r="A1753" s="105"/>
      <c r="B1753" s="105"/>
      <c r="D1753" s="97"/>
      <c r="E1753" s="156"/>
      <c r="AD1753" s="94"/>
      <c r="AE1753" s="94"/>
      <c r="AF1753" s="238"/>
      <c r="AG1753" s="223"/>
      <c r="AI1753" s="223"/>
    </row>
    <row r="1754" spans="1:35" s="15" customFormat="1">
      <c r="A1754" s="105"/>
      <c r="B1754" s="105"/>
      <c r="D1754" s="97"/>
      <c r="E1754" s="156"/>
      <c r="AD1754" s="94"/>
      <c r="AE1754" s="94"/>
      <c r="AF1754" s="238"/>
      <c r="AG1754" s="223"/>
      <c r="AI1754" s="223"/>
    </row>
    <row r="1755" spans="1:35" s="15" customFormat="1">
      <c r="A1755" s="105"/>
      <c r="B1755" s="105"/>
      <c r="D1755" s="97"/>
      <c r="E1755" s="156"/>
      <c r="AD1755" s="94"/>
      <c r="AE1755" s="94"/>
      <c r="AF1755" s="238"/>
      <c r="AG1755" s="223"/>
      <c r="AI1755" s="223"/>
    </row>
    <row r="1756" spans="1:35" s="15" customFormat="1">
      <c r="A1756" s="105"/>
      <c r="B1756" s="105"/>
      <c r="D1756" s="97"/>
      <c r="E1756" s="156"/>
      <c r="AD1756" s="94"/>
      <c r="AE1756" s="94"/>
      <c r="AF1756" s="238"/>
      <c r="AG1756" s="223"/>
      <c r="AI1756" s="223"/>
    </row>
    <row r="1757" spans="1:35" s="15" customFormat="1">
      <c r="A1757" s="105"/>
      <c r="B1757" s="105"/>
      <c r="D1757" s="97"/>
      <c r="E1757" s="156"/>
      <c r="AD1757" s="94"/>
      <c r="AE1757" s="94"/>
      <c r="AF1757" s="238"/>
      <c r="AG1757" s="223"/>
      <c r="AI1757" s="223"/>
    </row>
    <row r="1758" spans="1:35" s="15" customFormat="1">
      <c r="A1758" s="105"/>
      <c r="B1758" s="105"/>
      <c r="D1758" s="97"/>
      <c r="E1758" s="156"/>
      <c r="AD1758" s="94"/>
      <c r="AE1758" s="94"/>
      <c r="AF1758" s="238"/>
      <c r="AG1758" s="223"/>
      <c r="AI1758" s="223"/>
    </row>
    <row r="1759" spans="1:35" s="15" customFormat="1">
      <c r="A1759" s="105"/>
      <c r="B1759" s="105"/>
      <c r="D1759" s="97"/>
      <c r="E1759" s="156"/>
      <c r="AD1759" s="94"/>
      <c r="AE1759" s="94"/>
      <c r="AF1759" s="238"/>
      <c r="AG1759" s="223"/>
      <c r="AI1759" s="223"/>
    </row>
    <row r="1760" spans="1:35" s="15" customFormat="1">
      <c r="A1760" s="105"/>
      <c r="B1760" s="105"/>
      <c r="D1760" s="97"/>
      <c r="E1760" s="156"/>
      <c r="AD1760" s="94"/>
      <c r="AE1760" s="94"/>
      <c r="AF1760" s="238"/>
      <c r="AG1760" s="223"/>
      <c r="AI1760" s="223"/>
    </row>
    <row r="1761" spans="1:35" s="15" customFormat="1">
      <c r="A1761" s="105"/>
      <c r="B1761" s="105"/>
      <c r="D1761" s="97"/>
      <c r="E1761" s="156"/>
      <c r="AD1761" s="94"/>
      <c r="AE1761" s="94"/>
      <c r="AF1761" s="238"/>
      <c r="AG1761" s="223"/>
      <c r="AI1761" s="223"/>
    </row>
    <row r="1762" spans="1:35" s="15" customFormat="1">
      <c r="A1762" s="105"/>
      <c r="B1762" s="105"/>
      <c r="D1762" s="97"/>
      <c r="E1762" s="156"/>
      <c r="AD1762" s="94"/>
      <c r="AE1762" s="94"/>
      <c r="AF1762" s="238"/>
      <c r="AG1762" s="223"/>
      <c r="AI1762" s="223"/>
    </row>
    <row r="1763" spans="1:35" s="15" customFormat="1">
      <c r="A1763" s="105"/>
      <c r="B1763" s="105"/>
      <c r="D1763" s="97"/>
      <c r="E1763" s="156"/>
      <c r="AD1763" s="94"/>
      <c r="AE1763" s="94"/>
      <c r="AF1763" s="238"/>
      <c r="AG1763" s="223"/>
      <c r="AI1763" s="223"/>
    </row>
    <row r="1764" spans="1:35" s="15" customFormat="1">
      <c r="A1764" s="105"/>
      <c r="B1764" s="105"/>
      <c r="D1764" s="97"/>
      <c r="E1764" s="156"/>
      <c r="AD1764" s="94"/>
      <c r="AE1764" s="94"/>
      <c r="AF1764" s="238"/>
      <c r="AG1764" s="223"/>
      <c r="AI1764" s="223"/>
    </row>
    <row r="1765" spans="1:35" s="15" customFormat="1">
      <c r="A1765" s="105"/>
      <c r="B1765" s="105"/>
      <c r="D1765" s="97"/>
      <c r="E1765" s="156"/>
      <c r="AD1765" s="94"/>
      <c r="AE1765" s="94"/>
      <c r="AF1765" s="238"/>
      <c r="AG1765" s="223"/>
      <c r="AI1765" s="223"/>
    </row>
    <row r="1766" spans="1:35" s="15" customFormat="1">
      <c r="A1766" s="105"/>
      <c r="B1766" s="105"/>
      <c r="D1766" s="97"/>
      <c r="E1766" s="156"/>
      <c r="AD1766" s="94"/>
      <c r="AE1766" s="94"/>
      <c r="AF1766" s="238"/>
      <c r="AG1766" s="223"/>
      <c r="AI1766" s="223"/>
    </row>
    <row r="1767" spans="1:35" s="15" customFormat="1">
      <c r="A1767" s="105"/>
      <c r="B1767" s="105"/>
      <c r="D1767" s="97"/>
      <c r="E1767" s="156"/>
      <c r="AD1767" s="94"/>
      <c r="AE1767" s="94"/>
      <c r="AF1767" s="238"/>
      <c r="AG1767" s="223"/>
      <c r="AI1767" s="223"/>
    </row>
    <row r="1768" spans="1:35" s="15" customFormat="1">
      <c r="A1768" s="105"/>
      <c r="B1768" s="105"/>
      <c r="D1768" s="97"/>
      <c r="E1768" s="156"/>
      <c r="AD1768" s="94"/>
      <c r="AE1768" s="94"/>
      <c r="AF1768" s="238"/>
      <c r="AG1768" s="223"/>
      <c r="AI1768" s="223"/>
    </row>
    <row r="1769" spans="1:35" s="15" customFormat="1">
      <c r="A1769" s="105"/>
      <c r="B1769" s="105"/>
      <c r="D1769" s="97"/>
      <c r="E1769" s="156"/>
      <c r="AD1769" s="94"/>
      <c r="AE1769" s="94"/>
      <c r="AF1769" s="238"/>
      <c r="AG1769" s="223"/>
      <c r="AI1769" s="223"/>
    </row>
    <row r="1770" spans="1:35" s="15" customFormat="1">
      <c r="A1770" s="105"/>
      <c r="B1770" s="105"/>
      <c r="D1770" s="97"/>
      <c r="E1770" s="156"/>
      <c r="AD1770" s="94"/>
      <c r="AE1770" s="94"/>
      <c r="AF1770" s="238"/>
      <c r="AG1770" s="223"/>
      <c r="AI1770" s="223"/>
    </row>
    <row r="1771" spans="1:35" s="15" customFormat="1">
      <c r="A1771" s="105"/>
      <c r="B1771" s="105"/>
      <c r="D1771" s="97"/>
      <c r="E1771" s="156"/>
      <c r="AD1771" s="94"/>
      <c r="AE1771" s="94"/>
      <c r="AF1771" s="238"/>
      <c r="AG1771" s="223"/>
      <c r="AI1771" s="223"/>
    </row>
    <row r="1772" spans="1:35" s="15" customFormat="1">
      <c r="A1772" s="105"/>
      <c r="B1772" s="105"/>
      <c r="D1772" s="97"/>
      <c r="E1772" s="156"/>
      <c r="AD1772" s="94"/>
      <c r="AE1772" s="94"/>
      <c r="AF1772" s="238"/>
      <c r="AG1772" s="223"/>
      <c r="AI1772" s="223"/>
    </row>
    <row r="1773" spans="1:35" s="15" customFormat="1">
      <c r="A1773" s="105"/>
      <c r="B1773" s="105"/>
      <c r="D1773" s="97"/>
      <c r="E1773" s="156"/>
      <c r="AD1773" s="94"/>
      <c r="AE1773" s="94"/>
      <c r="AF1773" s="238"/>
      <c r="AG1773" s="223"/>
      <c r="AI1773" s="223"/>
    </row>
    <row r="1774" spans="1:35" s="15" customFormat="1">
      <c r="A1774" s="105"/>
      <c r="B1774" s="105"/>
      <c r="D1774" s="97"/>
      <c r="E1774" s="156"/>
      <c r="AD1774" s="94"/>
      <c r="AE1774" s="94"/>
      <c r="AF1774" s="238"/>
      <c r="AG1774" s="223"/>
      <c r="AI1774" s="223"/>
    </row>
    <row r="1775" spans="1:35" s="15" customFormat="1">
      <c r="A1775" s="105"/>
      <c r="B1775" s="105"/>
      <c r="D1775" s="97"/>
      <c r="E1775" s="156"/>
      <c r="AD1775" s="94"/>
      <c r="AE1775" s="94"/>
      <c r="AF1775" s="238"/>
      <c r="AG1775" s="223"/>
      <c r="AI1775" s="223"/>
    </row>
    <row r="1776" spans="1:35" s="15" customFormat="1">
      <c r="A1776" s="105"/>
      <c r="B1776" s="105"/>
      <c r="D1776" s="97"/>
      <c r="E1776" s="156"/>
      <c r="AD1776" s="94"/>
      <c r="AE1776" s="94"/>
      <c r="AF1776" s="238"/>
      <c r="AG1776" s="223"/>
      <c r="AI1776" s="223"/>
    </row>
    <row r="1777" spans="1:35" s="15" customFormat="1">
      <c r="A1777" s="105"/>
      <c r="B1777" s="105"/>
      <c r="D1777" s="97"/>
      <c r="E1777" s="156"/>
      <c r="AD1777" s="94"/>
      <c r="AE1777" s="94"/>
      <c r="AF1777" s="238"/>
      <c r="AG1777" s="223"/>
      <c r="AI1777" s="223"/>
    </row>
    <row r="1778" spans="1:35" s="15" customFormat="1">
      <c r="A1778" s="105"/>
      <c r="B1778" s="105"/>
      <c r="D1778" s="97"/>
      <c r="E1778" s="156"/>
      <c r="AD1778" s="94"/>
      <c r="AE1778" s="94"/>
      <c r="AF1778" s="238"/>
      <c r="AG1778" s="223"/>
      <c r="AI1778" s="223"/>
    </row>
    <row r="1779" spans="1:35" s="15" customFormat="1">
      <c r="A1779" s="105"/>
      <c r="B1779" s="105"/>
      <c r="D1779" s="97"/>
      <c r="E1779" s="156"/>
      <c r="AD1779" s="94"/>
      <c r="AE1779" s="94"/>
      <c r="AF1779" s="238"/>
      <c r="AG1779" s="223"/>
      <c r="AI1779" s="223"/>
    </row>
    <row r="1780" spans="1:35" s="15" customFormat="1">
      <c r="A1780" s="105"/>
      <c r="B1780" s="105"/>
      <c r="D1780" s="97"/>
      <c r="E1780" s="156"/>
      <c r="AD1780" s="94"/>
      <c r="AE1780" s="94"/>
      <c r="AF1780" s="238"/>
      <c r="AG1780" s="223"/>
      <c r="AI1780" s="223"/>
    </row>
    <row r="1781" spans="1:35" s="15" customFormat="1">
      <c r="A1781" s="105"/>
      <c r="B1781" s="105"/>
      <c r="D1781" s="97"/>
      <c r="E1781" s="156"/>
      <c r="AD1781" s="94"/>
      <c r="AE1781" s="94"/>
      <c r="AF1781" s="238"/>
      <c r="AG1781" s="223"/>
      <c r="AI1781" s="223"/>
    </row>
    <row r="1782" spans="1:35" s="15" customFormat="1">
      <c r="A1782" s="105"/>
      <c r="B1782" s="105"/>
      <c r="D1782" s="97"/>
      <c r="E1782" s="156"/>
      <c r="AD1782" s="94"/>
      <c r="AE1782" s="94"/>
      <c r="AF1782" s="238"/>
      <c r="AG1782" s="223"/>
      <c r="AI1782" s="223"/>
    </row>
    <row r="1783" spans="1:35" s="15" customFormat="1">
      <c r="A1783" s="105"/>
      <c r="B1783" s="105"/>
      <c r="D1783" s="97"/>
      <c r="E1783" s="156"/>
      <c r="AD1783" s="94"/>
      <c r="AE1783" s="94"/>
      <c r="AF1783" s="238"/>
      <c r="AG1783" s="223"/>
      <c r="AI1783" s="223"/>
    </row>
    <row r="1784" spans="1:35" s="15" customFormat="1">
      <c r="A1784" s="105"/>
      <c r="B1784" s="105"/>
      <c r="D1784" s="97"/>
      <c r="E1784" s="156"/>
      <c r="AD1784" s="94"/>
      <c r="AE1784" s="94"/>
      <c r="AF1784" s="238"/>
      <c r="AG1784" s="223"/>
      <c r="AI1784" s="223"/>
    </row>
    <row r="1785" spans="1:35" s="15" customFormat="1">
      <c r="A1785" s="105"/>
      <c r="B1785" s="105"/>
      <c r="D1785" s="97"/>
      <c r="E1785" s="156"/>
      <c r="AD1785" s="94"/>
      <c r="AE1785" s="94"/>
      <c r="AF1785" s="238"/>
      <c r="AG1785" s="223"/>
      <c r="AI1785" s="223"/>
    </row>
    <row r="1786" spans="1:35" s="15" customFormat="1">
      <c r="A1786" s="105"/>
      <c r="B1786" s="105"/>
      <c r="D1786" s="97"/>
      <c r="E1786" s="156"/>
      <c r="AD1786" s="94"/>
      <c r="AE1786" s="94"/>
      <c r="AF1786" s="238"/>
      <c r="AG1786" s="223"/>
      <c r="AI1786" s="223"/>
    </row>
    <row r="1787" spans="1:35" s="15" customFormat="1">
      <c r="A1787" s="105"/>
      <c r="B1787" s="105"/>
      <c r="D1787" s="97"/>
      <c r="E1787" s="156"/>
      <c r="AD1787" s="94"/>
      <c r="AE1787" s="94"/>
      <c r="AF1787" s="238"/>
      <c r="AG1787" s="223"/>
      <c r="AI1787" s="223"/>
    </row>
    <row r="1788" spans="1:35" s="15" customFormat="1">
      <c r="A1788" s="105"/>
      <c r="B1788" s="105"/>
      <c r="D1788" s="97"/>
      <c r="E1788" s="156"/>
      <c r="AD1788" s="94"/>
      <c r="AE1788" s="94"/>
      <c r="AF1788" s="238"/>
      <c r="AG1788" s="223"/>
      <c r="AI1788" s="223"/>
    </row>
    <row r="1789" spans="1:35" s="15" customFormat="1">
      <c r="A1789" s="105"/>
      <c r="B1789" s="105"/>
      <c r="D1789" s="97"/>
      <c r="E1789" s="156"/>
      <c r="AD1789" s="94"/>
      <c r="AE1789" s="94"/>
      <c r="AF1789" s="238"/>
      <c r="AG1789" s="223"/>
      <c r="AI1789" s="223"/>
    </row>
    <row r="1790" spans="1:35" s="15" customFormat="1">
      <c r="A1790" s="105"/>
      <c r="B1790" s="105"/>
      <c r="D1790" s="97"/>
      <c r="E1790" s="156"/>
      <c r="AD1790" s="94"/>
      <c r="AE1790" s="94"/>
      <c r="AF1790" s="238"/>
      <c r="AG1790" s="223"/>
      <c r="AI1790" s="223"/>
    </row>
    <row r="1791" spans="1:35" s="15" customFormat="1">
      <c r="A1791" s="105"/>
      <c r="B1791" s="105"/>
      <c r="D1791" s="97"/>
      <c r="E1791" s="156"/>
      <c r="AD1791" s="94"/>
      <c r="AE1791" s="94"/>
      <c r="AF1791" s="238"/>
      <c r="AG1791" s="223"/>
      <c r="AI1791" s="223"/>
    </row>
    <row r="1792" spans="1:35" s="15" customFormat="1">
      <c r="A1792" s="105"/>
      <c r="B1792" s="105"/>
      <c r="D1792" s="97"/>
      <c r="E1792" s="156"/>
      <c r="AD1792" s="94"/>
      <c r="AE1792" s="94"/>
      <c r="AF1792" s="238"/>
      <c r="AG1792" s="223"/>
      <c r="AI1792" s="223"/>
    </row>
    <row r="1793" spans="1:35" s="15" customFormat="1">
      <c r="A1793" s="105"/>
      <c r="B1793" s="105"/>
      <c r="D1793" s="97"/>
      <c r="E1793" s="156"/>
      <c r="AD1793" s="94"/>
      <c r="AE1793" s="94"/>
      <c r="AF1793" s="238"/>
      <c r="AG1793" s="223"/>
      <c r="AI1793" s="223"/>
    </row>
    <row r="1794" spans="1:35" s="15" customFormat="1">
      <c r="A1794" s="105"/>
      <c r="B1794" s="105"/>
      <c r="D1794" s="97"/>
      <c r="E1794" s="156"/>
      <c r="AD1794" s="94"/>
      <c r="AE1794" s="94"/>
      <c r="AF1794" s="238"/>
      <c r="AG1794" s="223"/>
      <c r="AI1794" s="223"/>
    </row>
    <row r="1795" spans="1:35" s="15" customFormat="1">
      <c r="A1795" s="105"/>
      <c r="B1795" s="105"/>
      <c r="D1795" s="97"/>
      <c r="E1795" s="156"/>
      <c r="AD1795" s="94"/>
      <c r="AE1795" s="94"/>
      <c r="AF1795" s="238"/>
      <c r="AG1795" s="223"/>
      <c r="AI1795" s="223"/>
    </row>
    <row r="1796" spans="1:35" s="15" customFormat="1">
      <c r="A1796" s="105"/>
      <c r="B1796" s="105"/>
      <c r="D1796" s="97"/>
      <c r="E1796" s="156"/>
      <c r="AD1796" s="94"/>
      <c r="AE1796" s="94"/>
      <c r="AF1796" s="238"/>
      <c r="AG1796" s="223"/>
      <c r="AI1796" s="223"/>
    </row>
    <row r="1797" spans="1:35" s="15" customFormat="1">
      <c r="A1797" s="105"/>
      <c r="B1797" s="105"/>
      <c r="D1797" s="97"/>
      <c r="E1797" s="156"/>
      <c r="AD1797" s="94"/>
      <c r="AE1797" s="94"/>
      <c r="AF1797" s="238"/>
      <c r="AG1797" s="223"/>
      <c r="AI1797" s="223"/>
    </row>
    <row r="1798" spans="1:35" s="15" customFormat="1">
      <c r="A1798" s="105"/>
      <c r="B1798" s="105"/>
      <c r="D1798" s="97"/>
      <c r="E1798" s="156"/>
      <c r="AD1798" s="94"/>
      <c r="AE1798" s="94"/>
      <c r="AF1798" s="238"/>
      <c r="AG1798" s="223"/>
      <c r="AI1798" s="223"/>
    </row>
    <row r="1799" spans="1:35" s="15" customFormat="1">
      <c r="A1799" s="105"/>
      <c r="B1799" s="105"/>
      <c r="D1799" s="97"/>
      <c r="E1799" s="156"/>
      <c r="AD1799" s="94"/>
      <c r="AE1799" s="94"/>
      <c r="AF1799" s="238"/>
      <c r="AG1799" s="223"/>
      <c r="AI1799" s="223"/>
    </row>
    <row r="1800" spans="1:35" s="15" customFormat="1">
      <c r="A1800" s="105"/>
      <c r="B1800" s="105"/>
      <c r="D1800" s="97"/>
      <c r="E1800" s="156"/>
      <c r="AD1800" s="94"/>
      <c r="AE1800" s="94"/>
      <c r="AF1800" s="238"/>
      <c r="AG1800" s="223"/>
      <c r="AI1800" s="223"/>
    </row>
    <row r="1801" spans="1:35" s="15" customFormat="1">
      <c r="A1801" s="105"/>
      <c r="B1801" s="105"/>
      <c r="D1801" s="97"/>
      <c r="E1801" s="156"/>
      <c r="AD1801" s="94"/>
      <c r="AE1801" s="94"/>
      <c r="AF1801" s="238"/>
      <c r="AG1801" s="223"/>
      <c r="AI1801" s="223"/>
    </row>
    <row r="1802" spans="1:35" s="15" customFormat="1">
      <c r="A1802" s="105"/>
      <c r="B1802" s="105"/>
      <c r="D1802" s="97"/>
      <c r="E1802" s="156"/>
      <c r="AD1802" s="94"/>
      <c r="AE1802" s="94"/>
      <c r="AF1802" s="238"/>
      <c r="AG1802" s="223"/>
      <c r="AI1802" s="223"/>
    </row>
    <row r="1803" spans="1:35" s="15" customFormat="1">
      <c r="A1803" s="105"/>
      <c r="B1803" s="105"/>
      <c r="D1803" s="97"/>
      <c r="E1803" s="156"/>
      <c r="AD1803" s="94"/>
      <c r="AE1803" s="94"/>
      <c r="AF1803" s="238"/>
      <c r="AG1803" s="223"/>
      <c r="AI1803" s="223"/>
    </row>
    <row r="1804" spans="1:35" s="15" customFormat="1">
      <c r="A1804" s="105"/>
      <c r="B1804" s="105"/>
      <c r="D1804" s="97"/>
      <c r="E1804" s="156"/>
      <c r="AD1804" s="94"/>
      <c r="AE1804" s="94"/>
      <c r="AF1804" s="238"/>
      <c r="AG1804" s="223"/>
      <c r="AI1804" s="223"/>
    </row>
    <row r="1805" spans="1:35" s="15" customFormat="1">
      <c r="A1805" s="105"/>
      <c r="B1805" s="105"/>
      <c r="D1805" s="97"/>
      <c r="E1805" s="156"/>
      <c r="AD1805" s="94"/>
      <c r="AE1805" s="94"/>
      <c r="AF1805" s="238"/>
      <c r="AG1805" s="223"/>
      <c r="AI1805" s="223"/>
    </row>
    <row r="1806" spans="1:35" s="15" customFormat="1">
      <c r="A1806" s="105"/>
      <c r="B1806" s="105"/>
      <c r="D1806" s="97"/>
      <c r="E1806" s="156"/>
      <c r="AD1806" s="94"/>
      <c r="AE1806" s="94"/>
      <c r="AF1806" s="238"/>
      <c r="AG1806" s="223"/>
      <c r="AI1806" s="223"/>
    </row>
    <row r="1807" spans="1:35" s="15" customFormat="1">
      <c r="A1807" s="105"/>
      <c r="B1807" s="105"/>
      <c r="D1807" s="97"/>
      <c r="E1807" s="156"/>
      <c r="AD1807" s="94"/>
      <c r="AE1807" s="94"/>
      <c r="AF1807" s="238"/>
      <c r="AG1807" s="223"/>
      <c r="AI1807" s="223"/>
    </row>
    <row r="1808" spans="1:35" s="15" customFormat="1">
      <c r="A1808" s="105"/>
      <c r="B1808" s="105"/>
      <c r="D1808" s="97"/>
      <c r="E1808" s="156"/>
      <c r="AD1808" s="94"/>
      <c r="AE1808" s="94"/>
      <c r="AF1808" s="238"/>
      <c r="AG1808" s="223"/>
      <c r="AI1808" s="223"/>
    </row>
    <row r="1809" spans="1:35" s="15" customFormat="1">
      <c r="A1809" s="105"/>
      <c r="B1809" s="105"/>
      <c r="D1809" s="97"/>
      <c r="E1809" s="156"/>
      <c r="AD1809" s="94"/>
      <c r="AE1809" s="94"/>
      <c r="AF1809" s="238"/>
      <c r="AG1809" s="223"/>
      <c r="AI1809" s="223"/>
    </row>
    <row r="1810" spans="1:35" s="15" customFormat="1">
      <c r="A1810" s="105"/>
      <c r="B1810" s="105"/>
      <c r="D1810" s="97"/>
      <c r="E1810" s="156"/>
      <c r="AD1810" s="94"/>
      <c r="AE1810" s="94"/>
      <c r="AF1810" s="238"/>
      <c r="AG1810" s="223"/>
      <c r="AI1810" s="223"/>
    </row>
    <row r="1811" spans="1:35" s="15" customFormat="1">
      <c r="A1811" s="105"/>
      <c r="B1811" s="105"/>
      <c r="D1811" s="97"/>
      <c r="E1811" s="156"/>
      <c r="AD1811" s="94"/>
      <c r="AE1811" s="94"/>
      <c r="AF1811" s="238"/>
      <c r="AG1811" s="223"/>
      <c r="AI1811" s="223"/>
    </row>
    <row r="1812" spans="1:35" s="15" customFormat="1">
      <c r="A1812" s="105"/>
      <c r="B1812" s="105"/>
      <c r="D1812" s="97"/>
      <c r="E1812" s="156"/>
      <c r="AD1812" s="94"/>
      <c r="AE1812" s="94"/>
      <c r="AF1812" s="238"/>
      <c r="AG1812" s="223"/>
      <c r="AI1812" s="223"/>
    </row>
    <row r="1813" spans="1:35" s="15" customFormat="1">
      <c r="A1813" s="105"/>
      <c r="B1813" s="105"/>
      <c r="D1813" s="97"/>
      <c r="E1813" s="156"/>
      <c r="AD1813" s="94"/>
      <c r="AE1813" s="94"/>
      <c r="AF1813" s="238"/>
      <c r="AG1813" s="223"/>
      <c r="AI1813" s="223"/>
    </row>
    <row r="1814" spans="1:35" s="15" customFormat="1">
      <c r="A1814" s="105"/>
      <c r="B1814" s="105"/>
      <c r="D1814" s="97"/>
      <c r="E1814" s="156"/>
      <c r="AD1814" s="94"/>
      <c r="AE1814" s="94"/>
      <c r="AF1814" s="238"/>
      <c r="AG1814" s="223"/>
      <c r="AI1814" s="223"/>
    </row>
    <row r="1815" spans="1:35" s="15" customFormat="1">
      <c r="A1815" s="105"/>
      <c r="B1815" s="105"/>
      <c r="D1815" s="97"/>
      <c r="E1815" s="156"/>
      <c r="AD1815" s="94"/>
      <c r="AE1815" s="94"/>
      <c r="AF1815" s="238"/>
      <c r="AG1815" s="223"/>
      <c r="AI1815" s="223"/>
    </row>
    <row r="1816" spans="1:35" s="15" customFormat="1">
      <c r="A1816" s="105"/>
      <c r="B1816" s="105"/>
      <c r="D1816" s="97"/>
      <c r="E1816" s="156"/>
      <c r="AD1816" s="94"/>
      <c r="AE1816" s="94"/>
      <c r="AF1816" s="238"/>
      <c r="AG1816" s="223"/>
      <c r="AI1816" s="223"/>
    </row>
    <row r="1817" spans="1:35" s="15" customFormat="1">
      <c r="A1817" s="105"/>
      <c r="B1817" s="105"/>
      <c r="D1817" s="97"/>
      <c r="E1817" s="156"/>
      <c r="AD1817" s="94"/>
      <c r="AE1817" s="94"/>
      <c r="AF1817" s="238"/>
      <c r="AG1817" s="223"/>
      <c r="AI1817" s="223"/>
    </row>
    <row r="1818" spans="1:35" s="15" customFormat="1">
      <c r="A1818" s="105"/>
      <c r="B1818" s="105"/>
      <c r="D1818" s="97"/>
      <c r="E1818" s="156"/>
      <c r="AD1818" s="94"/>
      <c r="AE1818" s="94"/>
      <c r="AF1818" s="238"/>
      <c r="AG1818" s="223"/>
      <c r="AI1818" s="223"/>
    </row>
    <row r="1819" spans="1:35" s="15" customFormat="1">
      <c r="A1819" s="105"/>
      <c r="B1819" s="105"/>
      <c r="D1819" s="97"/>
      <c r="E1819" s="156"/>
      <c r="AD1819" s="94"/>
      <c r="AE1819" s="94"/>
      <c r="AF1819" s="238"/>
      <c r="AG1819" s="223"/>
      <c r="AI1819" s="223"/>
    </row>
    <row r="1820" spans="1:35" s="15" customFormat="1">
      <c r="A1820" s="105"/>
      <c r="B1820" s="105"/>
      <c r="D1820" s="97"/>
      <c r="E1820" s="156"/>
      <c r="AD1820" s="94"/>
      <c r="AE1820" s="94"/>
      <c r="AF1820" s="238"/>
      <c r="AG1820" s="223"/>
      <c r="AI1820" s="223"/>
    </row>
    <row r="1821" spans="1:35" s="15" customFormat="1">
      <c r="A1821" s="105"/>
      <c r="B1821" s="105"/>
      <c r="D1821" s="97"/>
      <c r="E1821" s="156"/>
      <c r="AD1821" s="94"/>
      <c r="AE1821" s="94"/>
      <c r="AF1821" s="238"/>
      <c r="AG1821" s="223"/>
      <c r="AI1821" s="223"/>
    </row>
    <row r="1822" spans="1:35" s="15" customFormat="1">
      <c r="A1822" s="105"/>
      <c r="B1822" s="105"/>
      <c r="D1822" s="97"/>
      <c r="E1822" s="156"/>
      <c r="AD1822" s="94"/>
      <c r="AE1822" s="94"/>
      <c r="AF1822" s="238"/>
      <c r="AG1822" s="223"/>
      <c r="AI1822" s="223"/>
    </row>
    <row r="1823" spans="1:35" s="15" customFormat="1">
      <c r="A1823" s="105"/>
      <c r="B1823" s="105"/>
      <c r="D1823" s="97"/>
      <c r="E1823" s="156"/>
      <c r="AD1823" s="94"/>
      <c r="AE1823" s="94"/>
      <c r="AF1823" s="238"/>
      <c r="AG1823" s="223"/>
      <c r="AI1823" s="223"/>
    </row>
    <row r="1824" spans="1:35" s="15" customFormat="1">
      <c r="A1824" s="105"/>
      <c r="B1824" s="105"/>
      <c r="D1824" s="97"/>
      <c r="E1824" s="156"/>
      <c r="AD1824" s="94"/>
      <c r="AE1824" s="94"/>
      <c r="AF1824" s="238"/>
      <c r="AG1824" s="223"/>
      <c r="AI1824" s="223"/>
    </row>
    <row r="1825" spans="1:35" s="15" customFormat="1">
      <c r="A1825" s="105"/>
      <c r="B1825" s="105"/>
      <c r="D1825" s="97"/>
      <c r="E1825" s="156"/>
      <c r="AD1825" s="94"/>
      <c r="AE1825" s="94"/>
      <c r="AF1825" s="238"/>
      <c r="AG1825" s="223"/>
      <c r="AI1825" s="223"/>
    </row>
    <row r="1826" spans="1:35" s="15" customFormat="1">
      <c r="A1826" s="105"/>
      <c r="B1826" s="105"/>
      <c r="D1826" s="97"/>
      <c r="E1826" s="156"/>
      <c r="AD1826" s="94"/>
      <c r="AE1826" s="94"/>
      <c r="AF1826" s="238"/>
      <c r="AG1826" s="223"/>
      <c r="AI1826" s="223"/>
    </row>
    <row r="1827" spans="1:35" s="15" customFormat="1">
      <c r="A1827" s="105"/>
      <c r="B1827" s="105"/>
      <c r="D1827" s="97"/>
      <c r="E1827" s="156"/>
      <c r="AD1827" s="94"/>
      <c r="AE1827" s="94"/>
      <c r="AF1827" s="238"/>
      <c r="AG1827" s="223"/>
      <c r="AI1827" s="223"/>
    </row>
    <row r="1828" spans="1:35" s="15" customFormat="1">
      <c r="A1828" s="105"/>
      <c r="B1828" s="105"/>
      <c r="D1828" s="97"/>
      <c r="E1828" s="156"/>
      <c r="AD1828" s="94"/>
      <c r="AE1828" s="94"/>
      <c r="AF1828" s="238"/>
      <c r="AG1828" s="223"/>
      <c r="AI1828" s="223"/>
    </row>
    <row r="1829" spans="1:35" s="15" customFormat="1">
      <c r="A1829" s="105"/>
      <c r="B1829" s="105"/>
      <c r="D1829" s="97"/>
      <c r="E1829" s="156"/>
      <c r="AD1829" s="94"/>
      <c r="AE1829" s="94"/>
      <c r="AF1829" s="238"/>
      <c r="AG1829" s="223"/>
      <c r="AI1829" s="223"/>
    </row>
    <row r="1830" spans="1:35" s="15" customFormat="1">
      <c r="A1830" s="105"/>
      <c r="B1830" s="105"/>
      <c r="D1830" s="97"/>
      <c r="E1830" s="156"/>
      <c r="AD1830" s="94"/>
      <c r="AE1830" s="94"/>
      <c r="AF1830" s="238"/>
      <c r="AG1830" s="223"/>
      <c r="AI1830" s="223"/>
    </row>
    <row r="1831" spans="1:35" s="15" customFormat="1">
      <c r="A1831" s="105"/>
      <c r="B1831" s="105"/>
      <c r="D1831" s="97"/>
      <c r="E1831" s="156"/>
      <c r="AD1831" s="94"/>
      <c r="AE1831" s="94"/>
      <c r="AF1831" s="238"/>
      <c r="AG1831" s="223"/>
      <c r="AI1831" s="223"/>
    </row>
    <row r="1832" spans="1:35" s="15" customFormat="1">
      <c r="A1832" s="105"/>
      <c r="B1832" s="105"/>
      <c r="D1832" s="97"/>
      <c r="E1832" s="156"/>
      <c r="AD1832" s="94"/>
      <c r="AE1832" s="94"/>
      <c r="AF1832" s="238"/>
      <c r="AG1832" s="223"/>
      <c r="AI1832" s="223"/>
    </row>
    <row r="1833" spans="1:35" s="15" customFormat="1">
      <c r="A1833" s="105"/>
      <c r="B1833" s="105"/>
      <c r="D1833" s="97"/>
      <c r="E1833" s="156"/>
      <c r="AD1833" s="94"/>
      <c r="AE1833" s="94"/>
      <c r="AF1833" s="238"/>
      <c r="AG1833" s="223"/>
      <c r="AI1833" s="223"/>
    </row>
    <row r="1834" spans="1:35" s="15" customFormat="1">
      <c r="A1834" s="105"/>
      <c r="B1834" s="105"/>
      <c r="D1834" s="97"/>
      <c r="E1834" s="156"/>
      <c r="AD1834" s="94"/>
      <c r="AE1834" s="94"/>
      <c r="AF1834" s="238"/>
      <c r="AG1834" s="223"/>
      <c r="AI1834" s="223"/>
    </row>
    <row r="1835" spans="1:35" s="15" customFormat="1">
      <c r="A1835" s="105"/>
      <c r="B1835" s="105"/>
      <c r="D1835" s="97"/>
      <c r="E1835" s="156"/>
      <c r="AD1835" s="94"/>
      <c r="AE1835" s="94"/>
      <c r="AF1835" s="238"/>
      <c r="AG1835" s="223"/>
      <c r="AI1835" s="223"/>
    </row>
    <row r="1836" spans="1:35" s="15" customFormat="1">
      <c r="A1836" s="105"/>
      <c r="B1836" s="105"/>
      <c r="D1836" s="97"/>
      <c r="E1836" s="156"/>
      <c r="AD1836" s="94"/>
      <c r="AE1836" s="94"/>
      <c r="AF1836" s="238"/>
      <c r="AG1836" s="223"/>
      <c r="AI1836" s="223"/>
    </row>
    <row r="1837" spans="1:35" s="15" customFormat="1">
      <c r="A1837" s="105"/>
      <c r="B1837" s="105"/>
      <c r="D1837" s="97"/>
      <c r="E1837" s="156"/>
      <c r="AD1837" s="94"/>
      <c r="AE1837" s="94"/>
      <c r="AF1837" s="238"/>
      <c r="AG1837" s="223"/>
      <c r="AI1837" s="223"/>
    </row>
    <row r="1838" spans="1:35" s="15" customFormat="1">
      <c r="A1838" s="105"/>
      <c r="B1838" s="105"/>
      <c r="D1838" s="97"/>
      <c r="E1838" s="156"/>
      <c r="AD1838" s="94"/>
      <c r="AE1838" s="94"/>
      <c r="AF1838" s="238"/>
      <c r="AG1838" s="223"/>
      <c r="AI1838" s="223"/>
    </row>
    <row r="1839" spans="1:35" s="15" customFormat="1">
      <c r="A1839" s="105"/>
      <c r="B1839" s="105"/>
      <c r="D1839" s="97"/>
      <c r="E1839" s="156"/>
      <c r="AD1839" s="94"/>
      <c r="AE1839" s="94"/>
      <c r="AF1839" s="238"/>
      <c r="AG1839" s="223"/>
      <c r="AI1839" s="223"/>
    </row>
    <row r="1840" spans="1:35" s="15" customFormat="1">
      <c r="A1840" s="105"/>
      <c r="B1840" s="105"/>
      <c r="D1840" s="97"/>
      <c r="E1840" s="156"/>
      <c r="AD1840" s="94"/>
      <c r="AE1840" s="94"/>
      <c r="AF1840" s="238"/>
      <c r="AG1840" s="223"/>
      <c r="AI1840" s="223"/>
    </row>
    <row r="1841" spans="1:35" s="15" customFormat="1">
      <c r="A1841" s="105"/>
      <c r="B1841" s="105"/>
      <c r="D1841" s="97"/>
      <c r="E1841" s="156"/>
      <c r="AD1841" s="94"/>
      <c r="AE1841" s="94"/>
      <c r="AF1841" s="238"/>
      <c r="AG1841" s="223"/>
      <c r="AI1841" s="223"/>
    </row>
    <row r="1842" spans="1:35" s="15" customFormat="1">
      <c r="A1842" s="105"/>
      <c r="B1842" s="105"/>
      <c r="D1842" s="97"/>
      <c r="E1842" s="156"/>
      <c r="AD1842" s="94"/>
      <c r="AE1842" s="94"/>
      <c r="AF1842" s="238"/>
      <c r="AG1842" s="223"/>
      <c r="AI1842" s="223"/>
    </row>
    <row r="1843" spans="1:35" s="15" customFormat="1">
      <c r="A1843" s="105"/>
      <c r="B1843" s="105"/>
      <c r="D1843" s="97"/>
      <c r="E1843" s="156"/>
      <c r="AD1843" s="94"/>
      <c r="AE1843" s="94"/>
      <c r="AF1843" s="238"/>
      <c r="AG1843" s="223"/>
      <c r="AI1843" s="223"/>
    </row>
    <row r="1844" spans="1:35" s="15" customFormat="1">
      <c r="A1844" s="105"/>
      <c r="B1844" s="105"/>
      <c r="D1844" s="97"/>
      <c r="E1844" s="156"/>
      <c r="AD1844" s="94"/>
      <c r="AE1844" s="94"/>
      <c r="AF1844" s="238"/>
      <c r="AG1844" s="223"/>
      <c r="AI1844" s="223"/>
    </row>
    <row r="1845" spans="1:35" s="15" customFormat="1">
      <c r="A1845" s="105"/>
      <c r="B1845" s="105"/>
      <c r="D1845" s="97"/>
      <c r="E1845" s="156"/>
      <c r="AD1845" s="94"/>
      <c r="AE1845" s="94"/>
      <c r="AF1845" s="238"/>
      <c r="AG1845" s="223"/>
      <c r="AI1845" s="223"/>
    </row>
    <row r="1846" spans="1:35" s="15" customFormat="1">
      <c r="A1846" s="105"/>
      <c r="B1846" s="105"/>
      <c r="D1846" s="97"/>
      <c r="E1846" s="156"/>
      <c r="AD1846" s="94"/>
      <c r="AE1846" s="94"/>
      <c r="AF1846" s="238"/>
      <c r="AG1846" s="223"/>
      <c r="AI1846" s="223"/>
    </row>
    <row r="1847" spans="1:35" s="15" customFormat="1">
      <c r="A1847" s="105"/>
      <c r="B1847" s="105"/>
      <c r="D1847" s="97"/>
      <c r="E1847" s="156"/>
      <c r="AD1847" s="94"/>
      <c r="AE1847" s="94"/>
      <c r="AF1847" s="238"/>
      <c r="AG1847" s="223"/>
      <c r="AI1847" s="223"/>
    </row>
    <row r="1848" spans="1:35" s="15" customFormat="1">
      <c r="A1848" s="105"/>
      <c r="B1848" s="105"/>
      <c r="D1848" s="97"/>
      <c r="E1848" s="156"/>
      <c r="AD1848" s="94"/>
      <c r="AE1848" s="94"/>
      <c r="AF1848" s="238"/>
      <c r="AG1848" s="223"/>
      <c r="AI1848" s="223"/>
    </row>
    <row r="1849" spans="1:35" s="15" customFormat="1">
      <c r="A1849" s="105"/>
      <c r="B1849" s="105"/>
      <c r="D1849" s="97"/>
      <c r="E1849" s="156"/>
      <c r="AD1849" s="94"/>
      <c r="AE1849" s="94"/>
      <c r="AF1849" s="238"/>
      <c r="AG1849" s="223"/>
      <c r="AI1849" s="223"/>
    </row>
    <row r="1850" spans="1:35" s="15" customFormat="1">
      <c r="A1850" s="105"/>
      <c r="B1850" s="105"/>
      <c r="D1850" s="97"/>
      <c r="E1850" s="156"/>
      <c r="AD1850" s="94"/>
      <c r="AE1850" s="94"/>
      <c r="AF1850" s="238"/>
      <c r="AG1850" s="223"/>
      <c r="AI1850" s="223"/>
    </row>
    <row r="1851" spans="1:35" s="15" customFormat="1">
      <c r="A1851" s="105"/>
      <c r="B1851" s="105"/>
      <c r="D1851" s="97"/>
      <c r="E1851" s="156"/>
      <c r="AD1851" s="94"/>
      <c r="AE1851" s="94"/>
      <c r="AF1851" s="238"/>
      <c r="AG1851" s="223"/>
      <c r="AI1851" s="223"/>
    </row>
    <row r="1852" spans="1:35" s="15" customFormat="1">
      <c r="A1852" s="105"/>
      <c r="B1852" s="105"/>
      <c r="D1852" s="97"/>
      <c r="E1852" s="156"/>
      <c r="AD1852" s="94"/>
      <c r="AE1852" s="94"/>
      <c r="AF1852" s="238"/>
      <c r="AG1852" s="223"/>
      <c r="AI1852" s="223"/>
    </row>
    <row r="1853" spans="1:35" s="15" customFormat="1">
      <c r="A1853" s="105"/>
      <c r="B1853" s="105"/>
      <c r="D1853" s="97"/>
      <c r="E1853" s="156"/>
      <c r="AD1853" s="94"/>
      <c r="AE1853" s="94"/>
      <c r="AF1853" s="238"/>
      <c r="AG1853" s="223"/>
      <c r="AI1853" s="223"/>
    </row>
    <row r="1854" spans="1:35" s="15" customFormat="1">
      <c r="A1854" s="105"/>
      <c r="B1854" s="105"/>
      <c r="D1854" s="97"/>
      <c r="E1854" s="156"/>
      <c r="AD1854" s="94"/>
      <c r="AE1854" s="94"/>
      <c r="AF1854" s="238"/>
      <c r="AG1854" s="223"/>
      <c r="AI1854" s="223"/>
    </row>
    <row r="1855" spans="1:35" s="15" customFormat="1">
      <c r="A1855" s="105"/>
      <c r="B1855" s="105"/>
      <c r="D1855" s="97"/>
      <c r="E1855" s="156"/>
      <c r="AD1855" s="94"/>
      <c r="AE1855" s="94"/>
      <c r="AF1855" s="238"/>
      <c r="AG1855" s="223"/>
      <c r="AI1855" s="223"/>
    </row>
    <row r="1856" spans="1:35" s="15" customFormat="1">
      <c r="A1856" s="105"/>
      <c r="B1856" s="105"/>
      <c r="D1856" s="97"/>
      <c r="E1856" s="156"/>
      <c r="AD1856" s="94"/>
      <c r="AE1856" s="94"/>
      <c r="AF1856" s="238"/>
      <c r="AG1856" s="223"/>
      <c r="AI1856" s="223"/>
    </row>
    <row r="1857" spans="1:35" s="15" customFormat="1">
      <c r="A1857" s="105"/>
      <c r="B1857" s="105"/>
      <c r="D1857" s="97"/>
      <c r="E1857" s="156"/>
      <c r="AD1857" s="94"/>
      <c r="AE1857" s="94"/>
      <c r="AF1857" s="238"/>
      <c r="AG1857" s="223"/>
      <c r="AI1857" s="223"/>
    </row>
    <row r="1858" spans="1:35" s="15" customFormat="1">
      <c r="A1858" s="105"/>
      <c r="B1858" s="105"/>
      <c r="D1858" s="97"/>
      <c r="E1858" s="156"/>
      <c r="AD1858" s="94"/>
      <c r="AE1858" s="94"/>
      <c r="AF1858" s="238"/>
      <c r="AG1858" s="223"/>
      <c r="AI1858" s="223"/>
    </row>
    <row r="1859" spans="1:35" s="15" customFormat="1">
      <c r="A1859" s="105"/>
      <c r="B1859" s="105"/>
      <c r="D1859" s="97"/>
      <c r="E1859" s="156"/>
      <c r="AD1859" s="94"/>
      <c r="AE1859" s="94"/>
      <c r="AF1859" s="238"/>
      <c r="AG1859" s="223"/>
      <c r="AI1859" s="223"/>
    </row>
    <row r="1860" spans="1:35" s="15" customFormat="1">
      <c r="A1860" s="105"/>
      <c r="B1860" s="105"/>
      <c r="D1860" s="97"/>
      <c r="E1860" s="156"/>
      <c r="AD1860" s="94"/>
      <c r="AE1860" s="94"/>
      <c r="AF1860" s="238"/>
      <c r="AG1860" s="223"/>
      <c r="AI1860" s="223"/>
    </row>
    <row r="1861" spans="1:35" s="15" customFormat="1">
      <c r="A1861" s="105"/>
      <c r="B1861" s="105"/>
      <c r="D1861" s="97"/>
      <c r="E1861" s="156"/>
      <c r="AD1861" s="94"/>
      <c r="AE1861" s="94"/>
      <c r="AF1861" s="238"/>
      <c r="AG1861" s="223"/>
      <c r="AI1861" s="223"/>
    </row>
    <row r="1862" spans="1:35" s="15" customFormat="1">
      <c r="A1862" s="105"/>
      <c r="B1862" s="105"/>
      <c r="D1862" s="97"/>
      <c r="E1862" s="156"/>
      <c r="AD1862" s="94"/>
      <c r="AE1862" s="94"/>
      <c r="AF1862" s="238"/>
      <c r="AG1862" s="223"/>
      <c r="AI1862" s="223"/>
    </row>
    <row r="1863" spans="1:35" s="15" customFormat="1">
      <c r="A1863" s="105"/>
      <c r="B1863" s="105"/>
      <c r="D1863" s="97"/>
      <c r="E1863" s="156"/>
      <c r="AD1863" s="94"/>
      <c r="AE1863" s="94"/>
      <c r="AF1863" s="238"/>
      <c r="AG1863" s="223"/>
      <c r="AI1863" s="223"/>
    </row>
    <row r="1864" spans="1:35" s="15" customFormat="1">
      <c r="A1864" s="105"/>
      <c r="B1864" s="105"/>
      <c r="D1864" s="97"/>
      <c r="E1864" s="156"/>
      <c r="AD1864" s="94"/>
      <c r="AE1864" s="94"/>
      <c r="AF1864" s="238"/>
      <c r="AG1864" s="223"/>
      <c r="AI1864" s="223"/>
    </row>
    <row r="1865" spans="1:35" s="15" customFormat="1">
      <c r="A1865" s="105"/>
      <c r="B1865" s="105"/>
      <c r="D1865" s="97"/>
      <c r="E1865" s="156"/>
      <c r="AD1865" s="94"/>
      <c r="AE1865" s="94"/>
      <c r="AF1865" s="238"/>
      <c r="AG1865" s="223"/>
      <c r="AI1865" s="223"/>
    </row>
    <row r="1866" spans="1:35" s="15" customFormat="1">
      <c r="A1866" s="105"/>
      <c r="B1866" s="105"/>
      <c r="D1866" s="97"/>
      <c r="E1866" s="156"/>
      <c r="AD1866" s="94"/>
      <c r="AE1866" s="94"/>
      <c r="AF1866" s="238"/>
      <c r="AG1866" s="223"/>
      <c r="AI1866" s="223"/>
    </row>
    <row r="1867" spans="1:35" s="15" customFormat="1">
      <c r="A1867" s="105"/>
      <c r="B1867" s="105"/>
      <c r="D1867" s="97"/>
      <c r="E1867" s="156"/>
      <c r="AD1867" s="94"/>
      <c r="AE1867" s="94"/>
      <c r="AF1867" s="238"/>
      <c r="AG1867" s="223"/>
      <c r="AI1867" s="223"/>
    </row>
    <row r="1868" spans="1:35" s="15" customFormat="1">
      <c r="A1868" s="105"/>
      <c r="B1868" s="105"/>
      <c r="D1868" s="97"/>
      <c r="E1868" s="156"/>
      <c r="AD1868" s="94"/>
      <c r="AE1868" s="94"/>
      <c r="AF1868" s="238"/>
      <c r="AG1868" s="223"/>
      <c r="AI1868" s="223"/>
    </row>
    <row r="1869" spans="1:35" s="15" customFormat="1">
      <c r="A1869" s="105"/>
      <c r="B1869" s="105"/>
      <c r="D1869" s="97"/>
      <c r="E1869" s="156"/>
      <c r="AD1869" s="94"/>
      <c r="AE1869" s="94"/>
      <c r="AF1869" s="238"/>
      <c r="AG1869" s="223"/>
      <c r="AI1869" s="223"/>
    </row>
    <row r="1870" spans="1:35" s="15" customFormat="1">
      <c r="A1870" s="105"/>
      <c r="B1870" s="105"/>
      <c r="D1870" s="97"/>
      <c r="E1870" s="156"/>
      <c r="AD1870" s="94"/>
      <c r="AE1870" s="94"/>
      <c r="AF1870" s="238"/>
      <c r="AG1870" s="223"/>
      <c r="AI1870" s="223"/>
    </row>
    <row r="1871" spans="1:35" s="15" customFormat="1">
      <c r="A1871" s="105"/>
      <c r="B1871" s="105"/>
      <c r="D1871" s="97"/>
      <c r="E1871" s="156"/>
      <c r="AD1871" s="94"/>
      <c r="AE1871" s="94"/>
      <c r="AF1871" s="238"/>
      <c r="AG1871" s="223"/>
      <c r="AI1871" s="223"/>
    </row>
    <row r="1872" spans="1:35" s="15" customFormat="1">
      <c r="A1872" s="105"/>
      <c r="B1872" s="105"/>
      <c r="D1872" s="97"/>
      <c r="E1872" s="156"/>
      <c r="AD1872" s="94"/>
      <c r="AE1872" s="94"/>
      <c r="AF1872" s="238"/>
      <c r="AG1872" s="223"/>
      <c r="AI1872" s="223"/>
    </row>
    <row r="1873" spans="1:35" s="15" customFormat="1">
      <c r="A1873" s="105"/>
      <c r="B1873" s="105"/>
      <c r="D1873" s="97"/>
      <c r="E1873" s="156"/>
      <c r="AD1873" s="94"/>
      <c r="AE1873" s="94"/>
      <c r="AF1873" s="238"/>
      <c r="AG1873" s="223"/>
      <c r="AI1873" s="223"/>
    </row>
    <row r="1874" spans="1:35" s="15" customFormat="1">
      <c r="A1874" s="105"/>
      <c r="B1874" s="105"/>
      <c r="D1874" s="97"/>
      <c r="E1874" s="156"/>
      <c r="AD1874" s="94"/>
      <c r="AE1874" s="94"/>
      <c r="AF1874" s="238"/>
      <c r="AG1874" s="223"/>
      <c r="AI1874" s="223"/>
    </row>
    <row r="1875" spans="1:35" s="15" customFormat="1">
      <c r="A1875" s="105"/>
      <c r="B1875" s="105"/>
      <c r="D1875" s="97"/>
      <c r="E1875" s="156"/>
      <c r="AD1875" s="94"/>
      <c r="AE1875" s="94"/>
      <c r="AF1875" s="238"/>
      <c r="AG1875" s="223"/>
      <c r="AI1875" s="223"/>
    </row>
    <row r="1876" spans="1:35" s="15" customFormat="1">
      <c r="A1876" s="105"/>
      <c r="B1876" s="105"/>
      <c r="D1876" s="97"/>
      <c r="E1876" s="156"/>
      <c r="AD1876" s="94"/>
      <c r="AE1876" s="94"/>
      <c r="AF1876" s="238"/>
      <c r="AG1876" s="223"/>
      <c r="AI1876" s="223"/>
    </row>
    <row r="1877" spans="1:35" s="15" customFormat="1">
      <c r="A1877" s="105"/>
      <c r="B1877" s="105"/>
      <c r="D1877" s="97"/>
      <c r="E1877" s="156"/>
      <c r="AD1877" s="94"/>
      <c r="AE1877" s="94"/>
      <c r="AF1877" s="238"/>
      <c r="AG1877" s="223"/>
      <c r="AI1877" s="223"/>
    </row>
    <row r="1878" spans="1:35" s="15" customFormat="1">
      <c r="A1878" s="105"/>
      <c r="B1878" s="105"/>
      <c r="D1878" s="97"/>
      <c r="E1878" s="156"/>
      <c r="AD1878" s="94"/>
      <c r="AE1878" s="94"/>
      <c r="AF1878" s="238"/>
      <c r="AG1878" s="223"/>
      <c r="AI1878" s="223"/>
    </row>
    <row r="1879" spans="1:35" s="15" customFormat="1">
      <c r="A1879" s="105"/>
      <c r="B1879" s="105"/>
      <c r="D1879" s="97"/>
      <c r="E1879" s="156"/>
      <c r="AD1879" s="94"/>
      <c r="AE1879" s="94"/>
      <c r="AF1879" s="238"/>
      <c r="AG1879" s="223"/>
      <c r="AI1879" s="223"/>
    </row>
    <row r="1880" spans="1:35" s="15" customFormat="1">
      <c r="A1880" s="105"/>
      <c r="B1880" s="105"/>
      <c r="D1880" s="97"/>
      <c r="E1880" s="156"/>
      <c r="AD1880" s="94"/>
      <c r="AE1880" s="94"/>
      <c r="AF1880" s="238"/>
      <c r="AG1880" s="223"/>
      <c r="AI1880" s="223"/>
    </row>
    <row r="1881" spans="1:35" s="15" customFormat="1">
      <c r="A1881" s="105"/>
      <c r="B1881" s="105"/>
      <c r="D1881" s="97"/>
      <c r="E1881" s="156"/>
      <c r="AD1881" s="94"/>
      <c r="AE1881" s="94"/>
      <c r="AF1881" s="238"/>
      <c r="AG1881" s="223"/>
      <c r="AI1881" s="223"/>
    </row>
    <row r="1882" spans="1:35" s="15" customFormat="1">
      <c r="A1882" s="105"/>
      <c r="B1882" s="105"/>
      <c r="D1882" s="97"/>
      <c r="E1882" s="156"/>
      <c r="AD1882" s="94"/>
      <c r="AE1882" s="94"/>
      <c r="AF1882" s="238"/>
      <c r="AG1882" s="223"/>
      <c r="AI1882" s="223"/>
    </row>
    <row r="1883" spans="1:35" s="15" customFormat="1">
      <c r="A1883" s="105"/>
      <c r="B1883" s="105"/>
      <c r="D1883" s="97"/>
      <c r="E1883" s="156"/>
      <c r="AD1883" s="94"/>
      <c r="AE1883" s="94"/>
      <c r="AF1883" s="238"/>
      <c r="AG1883" s="223"/>
      <c r="AI1883" s="223"/>
    </row>
    <row r="1884" spans="1:35" s="15" customFormat="1">
      <c r="A1884" s="105"/>
      <c r="B1884" s="105"/>
      <c r="D1884" s="97"/>
      <c r="E1884" s="156"/>
      <c r="AD1884" s="94"/>
      <c r="AE1884" s="94"/>
      <c r="AF1884" s="238"/>
      <c r="AG1884" s="223"/>
      <c r="AI1884" s="223"/>
    </row>
    <row r="1885" spans="1:35" s="15" customFormat="1">
      <c r="A1885" s="105"/>
      <c r="B1885" s="105"/>
      <c r="D1885" s="97"/>
      <c r="E1885" s="156"/>
      <c r="AD1885" s="94"/>
      <c r="AE1885" s="94"/>
      <c r="AF1885" s="238"/>
      <c r="AG1885" s="223"/>
      <c r="AI1885" s="223"/>
    </row>
    <row r="1886" spans="1:35" s="15" customFormat="1">
      <c r="A1886" s="105"/>
      <c r="B1886" s="105"/>
      <c r="D1886" s="97"/>
      <c r="E1886" s="156"/>
      <c r="AD1886" s="94"/>
      <c r="AE1886" s="94"/>
      <c r="AF1886" s="238"/>
      <c r="AG1886" s="223"/>
      <c r="AI1886" s="223"/>
    </row>
    <row r="1887" spans="1:35" s="15" customFormat="1">
      <c r="A1887" s="105"/>
      <c r="B1887" s="105"/>
      <c r="D1887" s="97"/>
      <c r="E1887" s="156"/>
      <c r="AD1887" s="94"/>
      <c r="AE1887" s="94"/>
      <c r="AF1887" s="238"/>
      <c r="AG1887" s="223"/>
      <c r="AI1887" s="223"/>
    </row>
    <row r="1888" spans="1:35" s="15" customFormat="1">
      <c r="A1888" s="105"/>
      <c r="B1888" s="105"/>
      <c r="D1888" s="97"/>
      <c r="E1888" s="156"/>
      <c r="AD1888" s="94"/>
      <c r="AE1888" s="94"/>
      <c r="AF1888" s="238"/>
      <c r="AG1888" s="223"/>
      <c r="AI1888" s="223"/>
    </row>
    <row r="1889" spans="1:35" s="15" customFormat="1">
      <c r="A1889" s="105"/>
      <c r="B1889" s="105"/>
      <c r="D1889" s="97"/>
      <c r="E1889" s="156"/>
      <c r="AD1889" s="94"/>
      <c r="AE1889" s="94"/>
      <c r="AF1889" s="238"/>
      <c r="AG1889" s="223"/>
      <c r="AI1889" s="223"/>
    </row>
    <row r="1890" spans="1:35" s="15" customFormat="1">
      <c r="A1890" s="105"/>
      <c r="B1890" s="105"/>
      <c r="D1890" s="97"/>
      <c r="E1890" s="156"/>
      <c r="AD1890" s="94"/>
      <c r="AE1890" s="94"/>
      <c r="AF1890" s="238"/>
      <c r="AG1890" s="223"/>
      <c r="AI1890" s="223"/>
    </row>
    <row r="1891" spans="1:35" s="15" customFormat="1">
      <c r="A1891" s="105"/>
      <c r="B1891" s="105"/>
      <c r="D1891" s="97"/>
      <c r="E1891" s="156"/>
      <c r="AD1891" s="94"/>
      <c r="AE1891" s="94"/>
      <c r="AF1891" s="238"/>
      <c r="AG1891" s="223"/>
      <c r="AI1891" s="223"/>
    </row>
    <row r="1892" spans="1:35" s="15" customFormat="1">
      <c r="A1892" s="105"/>
      <c r="B1892" s="105"/>
      <c r="D1892" s="97"/>
      <c r="E1892" s="156"/>
      <c r="AD1892" s="94"/>
      <c r="AE1892" s="94"/>
      <c r="AF1892" s="238"/>
      <c r="AG1892" s="223"/>
      <c r="AI1892" s="223"/>
    </row>
    <row r="1893" spans="1:35" s="15" customFormat="1">
      <c r="A1893" s="105"/>
      <c r="B1893" s="105"/>
      <c r="D1893" s="97"/>
      <c r="E1893" s="156"/>
      <c r="AD1893" s="94"/>
      <c r="AE1893" s="94"/>
      <c r="AF1893" s="238"/>
      <c r="AG1893" s="223"/>
      <c r="AI1893" s="223"/>
    </row>
    <row r="1894" spans="1:35" s="15" customFormat="1">
      <c r="A1894" s="105"/>
      <c r="B1894" s="105"/>
      <c r="D1894" s="97"/>
      <c r="E1894" s="156"/>
      <c r="AD1894" s="94"/>
      <c r="AE1894" s="94"/>
      <c r="AF1894" s="238"/>
      <c r="AG1894" s="223"/>
      <c r="AI1894" s="223"/>
    </row>
    <row r="1895" spans="1:35" s="15" customFormat="1">
      <c r="A1895" s="105"/>
      <c r="B1895" s="105"/>
      <c r="D1895" s="97"/>
      <c r="E1895" s="156"/>
      <c r="AD1895" s="94"/>
      <c r="AE1895" s="94"/>
      <c r="AF1895" s="238"/>
      <c r="AG1895" s="223"/>
      <c r="AI1895" s="223"/>
    </row>
    <row r="1896" spans="1:35" s="15" customFormat="1">
      <c r="A1896" s="105"/>
      <c r="B1896" s="105"/>
      <c r="D1896" s="97"/>
      <c r="E1896" s="156"/>
      <c r="AD1896" s="94"/>
      <c r="AE1896" s="94"/>
      <c r="AF1896" s="238"/>
      <c r="AG1896" s="223"/>
      <c r="AI1896" s="223"/>
    </row>
    <row r="1897" spans="1:35" s="15" customFormat="1">
      <c r="A1897" s="105"/>
      <c r="B1897" s="105"/>
      <c r="D1897" s="97"/>
      <c r="E1897" s="156"/>
      <c r="AD1897" s="94"/>
      <c r="AE1897" s="94"/>
      <c r="AF1897" s="238"/>
      <c r="AG1897" s="223"/>
      <c r="AI1897" s="223"/>
    </row>
    <row r="1898" spans="1:35" s="15" customFormat="1">
      <c r="A1898" s="105"/>
      <c r="B1898" s="105"/>
      <c r="D1898" s="97"/>
      <c r="E1898" s="156"/>
      <c r="AD1898" s="94"/>
      <c r="AE1898" s="94"/>
      <c r="AF1898" s="238"/>
      <c r="AG1898" s="223"/>
      <c r="AI1898" s="223"/>
    </row>
    <row r="1899" spans="1:35" s="15" customFormat="1">
      <c r="A1899" s="105"/>
      <c r="B1899" s="105"/>
      <c r="D1899" s="97"/>
      <c r="E1899" s="156"/>
      <c r="AD1899" s="94"/>
      <c r="AE1899" s="94"/>
      <c r="AF1899" s="238"/>
      <c r="AG1899" s="223"/>
      <c r="AI1899" s="223"/>
    </row>
    <row r="1900" spans="1:35" s="15" customFormat="1">
      <c r="A1900" s="105"/>
      <c r="B1900" s="105"/>
      <c r="D1900" s="97"/>
      <c r="E1900" s="156"/>
      <c r="AD1900" s="94"/>
      <c r="AE1900" s="94"/>
      <c r="AF1900" s="238"/>
      <c r="AG1900" s="223"/>
      <c r="AI1900" s="223"/>
    </row>
    <row r="1901" spans="1:35" s="15" customFormat="1">
      <c r="A1901" s="105"/>
      <c r="B1901" s="105"/>
      <c r="D1901" s="97"/>
      <c r="E1901" s="156"/>
      <c r="AD1901" s="94"/>
      <c r="AE1901" s="94"/>
      <c r="AF1901" s="238"/>
      <c r="AG1901" s="223"/>
      <c r="AI1901" s="223"/>
    </row>
    <row r="1902" spans="1:35" s="15" customFormat="1">
      <c r="A1902" s="105"/>
      <c r="B1902" s="105"/>
      <c r="D1902" s="97"/>
      <c r="E1902" s="156"/>
      <c r="AD1902" s="94"/>
      <c r="AE1902" s="94"/>
      <c r="AF1902" s="238"/>
      <c r="AG1902" s="223"/>
      <c r="AI1902" s="223"/>
    </row>
    <row r="1903" spans="1:35" s="15" customFormat="1">
      <c r="A1903" s="105"/>
      <c r="B1903" s="105"/>
      <c r="D1903" s="97"/>
      <c r="E1903" s="156"/>
      <c r="AD1903" s="94"/>
      <c r="AE1903" s="94"/>
      <c r="AF1903" s="238"/>
      <c r="AG1903" s="223"/>
      <c r="AI1903" s="223"/>
    </row>
    <row r="1904" spans="1:35" s="15" customFormat="1">
      <c r="A1904" s="105"/>
      <c r="B1904" s="105"/>
      <c r="D1904" s="97"/>
      <c r="E1904" s="156"/>
      <c r="AD1904" s="94"/>
      <c r="AE1904" s="94"/>
      <c r="AF1904" s="238"/>
      <c r="AG1904" s="223"/>
      <c r="AI1904" s="223"/>
    </row>
    <row r="1905" spans="1:35" s="15" customFormat="1">
      <c r="A1905" s="105"/>
      <c r="B1905" s="105"/>
      <c r="D1905" s="97"/>
      <c r="E1905" s="156"/>
      <c r="AD1905" s="94"/>
      <c r="AE1905" s="94"/>
      <c r="AF1905" s="238"/>
      <c r="AG1905" s="223"/>
      <c r="AI1905" s="223"/>
    </row>
    <row r="1906" spans="1:35" s="15" customFormat="1">
      <c r="A1906" s="105"/>
      <c r="B1906" s="105"/>
      <c r="D1906" s="97"/>
      <c r="E1906" s="156"/>
      <c r="AD1906" s="94"/>
      <c r="AE1906" s="94"/>
      <c r="AF1906" s="238"/>
      <c r="AG1906" s="223"/>
      <c r="AI1906" s="223"/>
    </row>
    <row r="1907" spans="1:35" s="15" customFormat="1">
      <c r="A1907" s="105"/>
      <c r="B1907" s="105"/>
      <c r="D1907" s="97"/>
      <c r="E1907" s="156"/>
      <c r="AD1907" s="94"/>
      <c r="AE1907" s="94"/>
      <c r="AF1907" s="238"/>
      <c r="AG1907" s="223"/>
      <c r="AI1907" s="223"/>
    </row>
    <row r="1908" spans="1:35" s="15" customFormat="1">
      <c r="A1908" s="105"/>
      <c r="B1908" s="105"/>
      <c r="D1908" s="97"/>
      <c r="E1908" s="156"/>
      <c r="AD1908" s="94"/>
      <c r="AE1908" s="94"/>
      <c r="AF1908" s="238"/>
      <c r="AG1908" s="223"/>
      <c r="AI1908" s="223"/>
    </row>
    <row r="1909" spans="1:35" s="15" customFormat="1">
      <c r="A1909" s="105"/>
      <c r="B1909" s="105"/>
      <c r="D1909" s="97"/>
      <c r="E1909" s="156"/>
      <c r="AD1909" s="94"/>
      <c r="AE1909" s="94"/>
      <c r="AF1909" s="238"/>
      <c r="AG1909" s="223"/>
      <c r="AI1909" s="223"/>
    </row>
    <row r="1910" spans="1:35" s="15" customFormat="1">
      <c r="A1910" s="105"/>
      <c r="B1910" s="105"/>
      <c r="D1910" s="97"/>
      <c r="E1910" s="156"/>
      <c r="AD1910" s="94"/>
      <c r="AE1910" s="94"/>
      <c r="AF1910" s="238"/>
      <c r="AG1910" s="223"/>
      <c r="AI1910" s="223"/>
    </row>
    <row r="1911" spans="1:35" s="15" customFormat="1">
      <c r="A1911" s="105"/>
      <c r="B1911" s="105"/>
      <c r="D1911" s="97"/>
      <c r="E1911" s="156"/>
      <c r="AD1911" s="94"/>
      <c r="AE1911" s="94"/>
      <c r="AF1911" s="238"/>
      <c r="AG1911" s="223"/>
      <c r="AI1911" s="223"/>
    </row>
    <row r="1912" spans="1:35" s="15" customFormat="1">
      <c r="A1912" s="105"/>
      <c r="B1912" s="105"/>
      <c r="D1912" s="97"/>
      <c r="E1912" s="156"/>
      <c r="AD1912" s="94"/>
      <c r="AE1912" s="94"/>
      <c r="AF1912" s="238"/>
      <c r="AG1912" s="223"/>
      <c r="AI1912" s="223"/>
    </row>
    <row r="1913" spans="1:35" s="15" customFormat="1">
      <c r="A1913" s="105"/>
      <c r="B1913" s="105"/>
      <c r="D1913" s="97"/>
      <c r="E1913" s="156"/>
      <c r="AD1913" s="94"/>
      <c r="AE1913" s="94"/>
      <c r="AF1913" s="238"/>
      <c r="AG1913" s="223"/>
      <c r="AI1913" s="223"/>
    </row>
    <row r="1914" spans="1:35" s="15" customFormat="1">
      <c r="A1914" s="105"/>
      <c r="B1914" s="105"/>
      <c r="D1914" s="97"/>
      <c r="E1914" s="156"/>
      <c r="AD1914" s="94"/>
      <c r="AE1914" s="94"/>
      <c r="AF1914" s="238"/>
      <c r="AG1914" s="223"/>
      <c r="AI1914" s="223"/>
    </row>
    <row r="1915" spans="1:35" s="15" customFormat="1">
      <c r="A1915" s="105"/>
      <c r="B1915" s="105"/>
      <c r="D1915" s="97"/>
      <c r="E1915" s="156"/>
      <c r="AD1915" s="94"/>
      <c r="AE1915" s="94"/>
      <c r="AF1915" s="238"/>
      <c r="AG1915" s="223"/>
      <c r="AI1915" s="223"/>
    </row>
    <row r="1916" spans="1:35" s="15" customFormat="1">
      <c r="A1916" s="105"/>
      <c r="B1916" s="105"/>
      <c r="D1916" s="97"/>
      <c r="E1916" s="156"/>
      <c r="AD1916" s="94"/>
      <c r="AE1916" s="94"/>
      <c r="AF1916" s="238"/>
      <c r="AG1916" s="223"/>
      <c r="AI1916" s="223"/>
    </row>
    <row r="1917" spans="1:35" s="15" customFormat="1">
      <c r="A1917" s="105"/>
      <c r="B1917" s="105"/>
      <c r="D1917" s="97"/>
      <c r="E1917" s="156"/>
      <c r="AD1917" s="94"/>
      <c r="AE1917" s="94"/>
      <c r="AF1917" s="238"/>
      <c r="AG1917" s="223"/>
      <c r="AI1917" s="223"/>
    </row>
    <row r="1918" spans="1:35" s="15" customFormat="1">
      <c r="A1918" s="105"/>
      <c r="B1918" s="105"/>
      <c r="D1918" s="97"/>
      <c r="E1918" s="156"/>
      <c r="AD1918" s="94"/>
      <c r="AE1918" s="94"/>
      <c r="AF1918" s="238"/>
      <c r="AG1918" s="223"/>
      <c r="AI1918" s="223"/>
    </row>
    <row r="1919" spans="1:35" s="15" customFormat="1">
      <c r="A1919" s="105"/>
      <c r="B1919" s="105"/>
      <c r="D1919" s="97"/>
      <c r="E1919" s="156"/>
      <c r="AD1919" s="94"/>
      <c r="AE1919" s="94"/>
      <c r="AF1919" s="238"/>
      <c r="AG1919" s="223"/>
      <c r="AI1919" s="223"/>
    </row>
    <row r="1920" spans="1:35" s="15" customFormat="1">
      <c r="A1920" s="105"/>
      <c r="B1920" s="105"/>
      <c r="D1920" s="97"/>
      <c r="E1920" s="156"/>
      <c r="AD1920" s="94"/>
      <c r="AE1920" s="94"/>
      <c r="AF1920" s="238"/>
      <c r="AG1920" s="223"/>
      <c r="AI1920" s="223"/>
    </row>
    <row r="1921" spans="1:35" s="15" customFormat="1">
      <c r="A1921" s="105"/>
      <c r="B1921" s="105"/>
      <c r="D1921" s="97"/>
      <c r="E1921" s="156"/>
      <c r="AD1921" s="94"/>
      <c r="AE1921" s="94"/>
      <c r="AF1921" s="238"/>
      <c r="AG1921" s="223"/>
      <c r="AI1921" s="223"/>
    </row>
    <row r="1922" spans="1:35" s="15" customFormat="1">
      <c r="A1922" s="105"/>
      <c r="B1922" s="105"/>
      <c r="D1922" s="97"/>
      <c r="E1922" s="156"/>
      <c r="AD1922" s="94"/>
      <c r="AE1922" s="94"/>
      <c r="AF1922" s="238"/>
      <c r="AG1922" s="223"/>
      <c r="AI1922" s="223"/>
    </row>
    <row r="1923" spans="1:35" s="15" customFormat="1">
      <c r="A1923" s="105"/>
      <c r="B1923" s="105"/>
      <c r="D1923" s="97"/>
      <c r="E1923" s="156"/>
      <c r="AD1923" s="94"/>
      <c r="AE1923" s="94"/>
      <c r="AF1923" s="238"/>
      <c r="AG1923" s="223"/>
      <c r="AI1923" s="223"/>
    </row>
    <row r="1924" spans="1:35" s="15" customFormat="1">
      <c r="A1924" s="105"/>
      <c r="B1924" s="105"/>
      <c r="D1924" s="97"/>
      <c r="E1924" s="156"/>
      <c r="AD1924" s="94"/>
      <c r="AE1924" s="94"/>
      <c r="AF1924" s="238"/>
      <c r="AG1924" s="223"/>
      <c r="AI1924" s="223"/>
    </row>
    <row r="1925" spans="1:35" s="15" customFormat="1">
      <c r="A1925" s="105"/>
      <c r="B1925" s="105"/>
      <c r="D1925" s="97"/>
      <c r="E1925" s="156"/>
      <c r="AD1925" s="94"/>
      <c r="AE1925" s="94"/>
      <c r="AF1925" s="238"/>
      <c r="AG1925" s="223"/>
      <c r="AI1925" s="223"/>
    </row>
    <row r="1926" spans="1:35" s="15" customFormat="1">
      <c r="A1926" s="105"/>
      <c r="B1926" s="105"/>
      <c r="D1926" s="97"/>
      <c r="E1926" s="156"/>
      <c r="AD1926" s="94"/>
      <c r="AE1926" s="94"/>
      <c r="AF1926" s="238"/>
      <c r="AG1926" s="223"/>
      <c r="AI1926" s="223"/>
    </row>
    <row r="1927" spans="1:35" s="15" customFormat="1">
      <c r="A1927" s="105"/>
      <c r="B1927" s="105"/>
      <c r="D1927" s="97"/>
      <c r="E1927" s="156"/>
      <c r="AD1927" s="94"/>
      <c r="AE1927" s="94"/>
      <c r="AF1927" s="238"/>
      <c r="AG1927" s="223"/>
      <c r="AI1927" s="223"/>
    </row>
    <row r="1928" spans="1:35" s="15" customFormat="1">
      <c r="A1928" s="105"/>
      <c r="B1928" s="105"/>
      <c r="D1928" s="97"/>
      <c r="E1928" s="156"/>
      <c r="AD1928" s="94"/>
      <c r="AE1928" s="94"/>
      <c r="AF1928" s="238"/>
      <c r="AG1928" s="223"/>
      <c r="AI1928" s="223"/>
    </row>
    <row r="1929" spans="1:35" s="15" customFormat="1">
      <c r="A1929" s="105"/>
      <c r="B1929" s="105"/>
      <c r="D1929" s="97"/>
      <c r="E1929" s="156"/>
      <c r="AD1929" s="94"/>
      <c r="AE1929" s="94"/>
      <c r="AF1929" s="238"/>
      <c r="AG1929" s="223"/>
      <c r="AI1929" s="223"/>
    </row>
    <row r="1930" spans="1:35" s="15" customFormat="1">
      <c r="A1930" s="105"/>
      <c r="B1930" s="105"/>
      <c r="D1930" s="97"/>
      <c r="E1930" s="156"/>
      <c r="AD1930" s="94"/>
      <c r="AE1930" s="94"/>
      <c r="AF1930" s="238"/>
      <c r="AG1930" s="223"/>
      <c r="AI1930" s="223"/>
    </row>
    <row r="1931" spans="1:35" s="15" customFormat="1">
      <c r="A1931" s="105"/>
      <c r="B1931" s="105"/>
      <c r="D1931" s="97"/>
      <c r="E1931" s="156"/>
      <c r="AD1931" s="94"/>
      <c r="AE1931" s="94"/>
      <c r="AF1931" s="238"/>
      <c r="AG1931" s="223"/>
      <c r="AI1931" s="223"/>
    </row>
    <row r="1932" spans="1:35" s="15" customFormat="1">
      <c r="A1932" s="105"/>
      <c r="B1932" s="105"/>
      <c r="D1932" s="97"/>
      <c r="E1932" s="156"/>
      <c r="AD1932" s="94"/>
      <c r="AE1932" s="94"/>
      <c r="AF1932" s="238"/>
      <c r="AG1932" s="223"/>
      <c r="AI1932" s="223"/>
    </row>
    <row r="1933" spans="1:35" s="15" customFormat="1">
      <c r="A1933" s="105"/>
      <c r="B1933" s="105"/>
      <c r="D1933" s="97"/>
      <c r="E1933" s="156"/>
      <c r="AD1933" s="94"/>
      <c r="AE1933" s="94"/>
      <c r="AF1933" s="238"/>
      <c r="AG1933" s="223"/>
      <c r="AI1933" s="223"/>
    </row>
    <row r="1934" spans="1:35" s="15" customFormat="1">
      <c r="A1934" s="105"/>
      <c r="B1934" s="105"/>
      <c r="D1934" s="97"/>
      <c r="E1934" s="156"/>
      <c r="AD1934" s="94"/>
      <c r="AE1934" s="94"/>
      <c r="AF1934" s="238"/>
      <c r="AG1934" s="223"/>
      <c r="AI1934" s="223"/>
    </row>
    <row r="1935" spans="1:35" s="15" customFormat="1">
      <c r="A1935" s="105"/>
      <c r="B1935" s="105"/>
      <c r="D1935" s="97"/>
      <c r="E1935" s="156"/>
      <c r="AD1935" s="94"/>
      <c r="AE1935" s="94"/>
      <c r="AF1935" s="238"/>
      <c r="AG1935" s="223"/>
      <c r="AI1935" s="223"/>
    </row>
    <row r="1936" spans="1:35" s="15" customFormat="1">
      <c r="A1936" s="105"/>
      <c r="B1936" s="105"/>
      <c r="D1936" s="97"/>
      <c r="E1936" s="156"/>
      <c r="AD1936" s="94"/>
      <c r="AE1936" s="94"/>
      <c r="AF1936" s="238"/>
      <c r="AG1936" s="223"/>
      <c r="AI1936" s="223"/>
    </row>
    <row r="1937" spans="1:35" s="15" customFormat="1">
      <c r="A1937" s="105"/>
      <c r="B1937" s="105"/>
      <c r="D1937" s="97"/>
      <c r="E1937" s="156"/>
      <c r="AD1937" s="94"/>
      <c r="AE1937" s="94"/>
      <c r="AF1937" s="238"/>
      <c r="AG1937" s="223"/>
      <c r="AI1937" s="223"/>
    </row>
    <row r="1938" spans="1:35" s="15" customFormat="1">
      <c r="A1938" s="105"/>
      <c r="B1938" s="105"/>
      <c r="D1938" s="97"/>
      <c r="E1938" s="156"/>
      <c r="AD1938" s="94"/>
      <c r="AE1938" s="94"/>
      <c r="AF1938" s="238"/>
      <c r="AG1938" s="223"/>
      <c r="AI1938" s="223"/>
    </row>
    <row r="1939" spans="1:35" s="15" customFormat="1">
      <c r="A1939" s="105"/>
      <c r="B1939" s="105"/>
      <c r="D1939" s="97"/>
      <c r="E1939" s="156"/>
      <c r="AD1939" s="94"/>
      <c r="AE1939" s="94"/>
      <c r="AF1939" s="238"/>
      <c r="AG1939" s="223"/>
      <c r="AI1939" s="223"/>
    </row>
    <row r="1940" spans="1:35" s="15" customFormat="1">
      <c r="A1940" s="105"/>
      <c r="B1940" s="105"/>
      <c r="D1940" s="97"/>
      <c r="E1940" s="156"/>
      <c r="AD1940" s="94"/>
      <c r="AE1940" s="94"/>
      <c r="AF1940" s="238"/>
      <c r="AG1940" s="223"/>
      <c r="AI1940" s="223"/>
    </row>
    <row r="1941" spans="1:35" s="15" customFormat="1">
      <c r="A1941" s="105"/>
      <c r="B1941" s="105"/>
      <c r="D1941" s="97"/>
      <c r="E1941" s="156"/>
      <c r="AD1941" s="94"/>
      <c r="AE1941" s="94"/>
      <c r="AF1941" s="238"/>
      <c r="AG1941" s="223"/>
      <c r="AI1941" s="223"/>
    </row>
    <row r="1942" spans="1:35" s="15" customFormat="1">
      <c r="A1942" s="105"/>
      <c r="B1942" s="105"/>
      <c r="D1942" s="97"/>
      <c r="E1942" s="156"/>
      <c r="AD1942" s="94"/>
      <c r="AE1942" s="94"/>
      <c r="AF1942" s="238"/>
      <c r="AG1942" s="223"/>
      <c r="AI1942" s="223"/>
    </row>
    <row r="1943" spans="1:35" s="15" customFormat="1">
      <c r="A1943" s="105"/>
      <c r="B1943" s="105"/>
      <c r="D1943" s="97"/>
      <c r="E1943" s="156"/>
      <c r="AD1943" s="94"/>
      <c r="AE1943" s="94"/>
      <c r="AF1943" s="238"/>
      <c r="AG1943" s="223"/>
      <c r="AI1943" s="223"/>
    </row>
    <row r="1944" spans="1:35" s="15" customFormat="1">
      <c r="A1944" s="105"/>
      <c r="B1944" s="105"/>
      <c r="D1944" s="97"/>
      <c r="E1944" s="156"/>
      <c r="AD1944" s="94"/>
      <c r="AE1944" s="94"/>
      <c r="AF1944" s="238"/>
      <c r="AG1944" s="223"/>
      <c r="AI1944" s="223"/>
    </row>
    <row r="1945" spans="1:35" s="15" customFormat="1">
      <c r="A1945" s="105"/>
      <c r="B1945" s="105"/>
      <c r="D1945" s="97"/>
      <c r="E1945" s="156"/>
      <c r="AD1945" s="94"/>
      <c r="AE1945" s="94"/>
      <c r="AF1945" s="238"/>
      <c r="AG1945" s="223"/>
      <c r="AI1945" s="223"/>
    </row>
    <row r="1946" spans="1:35" s="15" customFormat="1">
      <c r="A1946" s="105"/>
      <c r="B1946" s="105"/>
      <c r="D1946" s="97"/>
      <c r="E1946" s="156"/>
      <c r="AD1946" s="94"/>
      <c r="AE1946" s="94"/>
      <c r="AF1946" s="238"/>
      <c r="AG1946" s="223"/>
      <c r="AI1946" s="223"/>
    </row>
    <row r="1947" spans="1:35" s="15" customFormat="1">
      <c r="A1947" s="105"/>
      <c r="B1947" s="105"/>
      <c r="D1947" s="97"/>
      <c r="E1947" s="156"/>
      <c r="AD1947" s="94"/>
      <c r="AE1947" s="94"/>
      <c r="AF1947" s="238"/>
      <c r="AG1947" s="223"/>
      <c r="AI1947" s="223"/>
    </row>
    <row r="1948" spans="1:35" s="15" customFormat="1">
      <c r="A1948" s="105"/>
      <c r="B1948" s="105"/>
      <c r="D1948" s="97"/>
      <c r="E1948" s="156"/>
      <c r="AD1948" s="94"/>
      <c r="AE1948" s="94"/>
      <c r="AF1948" s="238"/>
      <c r="AG1948" s="223"/>
      <c r="AI1948" s="223"/>
    </row>
    <row r="1949" spans="1:35" s="15" customFormat="1">
      <c r="A1949" s="105"/>
      <c r="B1949" s="105"/>
      <c r="D1949" s="97"/>
      <c r="E1949" s="156"/>
      <c r="AD1949" s="94"/>
      <c r="AE1949" s="94"/>
      <c r="AF1949" s="238"/>
      <c r="AG1949" s="223"/>
      <c r="AI1949" s="223"/>
    </row>
    <row r="1950" spans="1:35" s="15" customFormat="1">
      <c r="A1950" s="105"/>
      <c r="B1950" s="105"/>
      <c r="D1950" s="97"/>
      <c r="E1950" s="156"/>
      <c r="AD1950" s="94"/>
      <c r="AE1950" s="94"/>
      <c r="AF1950" s="238"/>
      <c r="AG1950" s="223"/>
      <c r="AI1950" s="223"/>
    </row>
    <row r="1951" spans="1:35" s="15" customFormat="1">
      <c r="A1951" s="105"/>
      <c r="B1951" s="105"/>
      <c r="D1951" s="97"/>
      <c r="E1951" s="156"/>
      <c r="AD1951" s="94"/>
      <c r="AE1951" s="94"/>
      <c r="AF1951" s="238"/>
      <c r="AG1951" s="223"/>
      <c r="AI1951" s="223"/>
    </row>
    <row r="1952" spans="1:35" s="15" customFormat="1">
      <c r="A1952" s="105"/>
      <c r="B1952" s="105"/>
      <c r="D1952" s="97"/>
      <c r="E1952" s="156"/>
      <c r="AD1952" s="94"/>
      <c r="AE1952" s="94"/>
      <c r="AF1952" s="238"/>
      <c r="AG1952" s="223"/>
      <c r="AI1952" s="223"/>
    </row>
    <row r="1953" spans="1:35" s="15" customFormat="1">
      <c r="A1953" s="105"/>
      <c r="B1953" s="105"/>
      <c r="D1953" s="97"/>
      <c r="E1953" s="156"/>
      <c r="AD1953" s="94"/>
      <c r="AE1953" s="94"/>
      <c r="AF1953" s="238"/>
      <c r="AG1953" s="223"/>
      <c r="AI1953" s="223"/>
    </row>
    <row r="1954" spans="1:35" s="15" customFormat="1">
      <c r="A1954" s="105"/>
      <c r="B1954" s="105"/>
      <c r="D1954" s="97"/>
      <c r="E1954" s="156"/>
      <c r="AD1954" s="94"/>
      <c r="AE1954" s="94"/>
      <c r="AF1954" s="238"/>
      <c r="AG1954" s="223"/>
      <c r="AI1954" s="223"/>
    </row>
    <row r="1955" spans="1:35" s="15" customFormat="1">
      <c r="A1955" s="105"/>
      <c r="B1955" s="105"/>
      <c r="D1955" s="97"/>
      <c r="E1955" s="156"/>
      <c r="AD1955" s="94"/>
      <c r="AE1955" s="94"/>
      <c r="AF1955" s="238"/>
      <c r="AG1955" s="223"/>
      <c r="AI1955" s="223"/>
    </row>
    <row r="1956" spans="1:35" s="15" customFormat="1">
      <c r="A1956" s="105"/>
      <c r="B1956" s="105"/>
      <c r="D1956" s="97"/>
      <c r="E1956" s="156"/>
      <c r="AD1956" s="94"/>
      <c r="AE1956" s="94"/>
      <c r="AF1956" s="238"/>
      <c r="AG1956" s="223"/>
      <c r="AI1956" s="223"/>
    </row>
    <row r="1957" spans="1:35" s="15" customFormat="1">
      <c r="A1957" s="105"/>
      <c r="B1957" s="105"/>
      <c r="D1957" s="97"/>
      <c r="E1957" s="156"/>
      <c r="AD1957" s="94"/>
      <c r="AE1957" s="94"/>
      <c r="AF1957" s="238"/>
      <c r="AG1957" s="223"/>
      <c r="AI1957" s="223"/>
    </row>
    <row r="1958" spans="1:35" s="15" customFormat="1">
      <c r="A1958" s="105"/>
      <c r="B1958" s="105"/>
      <c r="D1958" s="97"/>
      <c r="E1958" s="156"/>
      <c r="AD1958" s="94"/>
      <c r="AE1958" s="94"/>
      <c r="AF1958" s="238"/>
      <c r="AG1958" s="223"/>
      <c r="AI1958" s="223"/>
    </row>
    <row r="1959" spans="1:35" s="15" customFormat="1">
      <c r="A1959" s="105"/>
      <c r="B1959" s="105"/>
      <c r="D1959" s="97"/>
      <c r="E1959" s="156"/>
      <c r="AD1959" s="94"/>
      <c r="AE1959" s="94"/>
      <c r="AF1959" s="238"/>
      <c r="AG1959" s="223"/>
      <c r="AI1959" s="223"/>
    </row>
    <row r="1960" spans="1:35" s="15" customFormat="1">
      <c r="A1960" s="105"/>
      <c r="B1960" s="105"/>
      <c r="D1960" s="97"/>
      <c r="E1960" s="156"/>
      <c r="AD1960" s="94"/>
      <c r="AE1960" s="94"/>
      <c r="AF1960" s="238"/>
      <c r="AG1960" s="223"/>
      <c r="AI1960" s="223"/>
    </row>
    <row r="1961" spans="1:35" s="15" customFormat="1">
      <c r="A1961" s="105"/>
      <c r="B1961" s="105"/>
      <c r="D1961" s="97"/>
      <c r="E1961" s="156"/>
      <c r="AD1961" s="94"/>
      <c r="AE1961" s="94"/>
      <c r="AF1961" s="238"/>
      <c r="AG1961" s="223"/>
      <c r="AI1961" s="223"/>
    </row>
    <row r="1962" spans="1:35" s="15" customFormat="1">
      <c r="A1962" s="105"/>
      <c r="B1962" s="105"/>
      <c r="D1962" s="97"/>
      <c r="E1962" s="156"/>
      <c r="AD1962" s="94"/>
      <c r="AE1962" s="94"/>
      <c r="AF1962" s="238"/>
      <c r="AG1962" s="223"/>
      <c r="AI1962" s="223"/>
    </row>
    <row r="1963" spans="1:35" s="15" customFormat="1">
      <c r="A1963" s="105"/>
      <c r="B1963" s="105"/>
      <c r="D1963" s="97"/>
      <c r="E1963" s="156"/>
      <c r="AD1963" s="94"/>
      <c r="AE1963" s="94"/>
      <c r="AF1963" s="238"/>
      <c r="AG1963" s="223"/>
      <c r="AI1963" s="223"/>
    </row>
    <row r="1964" spans="1:35" s="15" customFormat="1">
      <c r="A1964" s="105"/>
      <c r="B1964" s="105"/>
      <c r="D1964" s="97"/>
      <c r="E1964" s="156"/>
      <c r="AD1964" s="94"/>
      <c r="AE1964" s="94"/>
      <c r="AF1964" s="238"/>
      <c r="AG1964" s="223"/>
      <c r="AI1964" s="223"/>
    </row>
    <row r="1965" spans="1:35" s="15" customFormat="1">
      <c r="A1965" s="105"/>
      <c r="B1965" s="105"/>
      <c r="D1965" s="97"/>
      <c r="E1965" s="156"/>
      <c r="AD1965" s="94"/>
      <c r="AE1965" s="94"/>
      <c r="AF1965" s="238"/>
      <c r="AG1965" s="223"/>
      <c r="AI1965" s="223"/>
    </row>
    <row r="1966" spans="1:35" s="15" customFormat="1">
      <c r="A1966" s="105"/>
      <c r="B1966" s="105"/>
      <c r="D1966" s="97"/>
      <c r="E1966" s="156"/>
      <c r="AD1966" s="94"/>
      <c r="AE1966" s="94"/>
      <c r="AF1966" s="238"/>
      <c r="AG1966" s="223"/>
      <c r="AI1966" s="223"/>
    </row>
    <row r="1967" spans="1:35" s="15" customFormat="1">
      <c r="A1967" s="105"/>
      <c r="B1967" s="105"/>
      <c r="D1967" s="97"/>
      <c r="E1967" s="156"/>
      <c r="AD1967" s="94"/>
      <c r="AE1967" s="94"/>
      <c r="AF1967" s="238"/>
      <c r="AG1967" s="223"/>
      <c r="AI1967" s="223"/>
    </row>
    <row r="1968" spans="1:35" s="15" customFormat="1">
      <c r="A1968" s="105"/>
      <c r="B1968" s="105"/>
      <c r="D1968" s="97"/>
      <c r="E1968" s="156"/>
      <c r="AD1968" s="94"/>
      <c r="AE1968" s="94"/>
      <c r="AF1968" s="238"/>
      <c r="AG1968" s="223"/>
      <c r="AI1968" s="223"/>
    </row>
    <row r="1969" spans="1:35" s="15" customFormat="1">
      <c r="A1969" s="105"/>
      <c r="B1969" s="105"/>
      <c r="D1969" s="97"/>
      <c r="E1969" s="156"/>
      <c r="AD1969" s="94"/>
      <c r="AE1969" s="94"/>
      <c r="AF1969" s="238"/>
      <c r="AG1969" s="223"/>
      <c r="AI1969" s="223"/>
    </row>
    <row r="1970" spans="1:35" s="15" customFormat="1">
      <c r="A1970" s="105"/>
      <c r="B1970" s="105"/>
      <c r="D1970" s="97"/>
      <c r="E1970" s="156"/>
      <c r="AD1970" s="94"/>
      <c r="AE1970" s="94"/>
      <c r="AF1970" s="238"/>
      <c r="AG1970" s="223"/>
      <c r="AI1970" s="223"/>
    </row>
    <row r="1971" spans="1:35" s="15" customFormat="1">
      <c r="A1971" s="105"/>
      <c r="B1971" s="105"/>
      <c r="D1971" s="97"/>
      <c r="E1971" s="156"/>
      <c r="AD1971" s="94"/>
      <c r="AE1971" s="94"/>
      <c r="AF1971" s="238"/>
      <c r="AG1971" s="223"/>
      <c r="AI1971" s="223"/>
    </row>
    <row r="1972" spans="1:35" s="15" customFormat="1">
      <c r="A1972" s="105"/>
      <c r="B1972" s="105"/>
      <c r="D1972" s="97"/>
      <c r="E1972" s="156"/>
      <c r="AD1972" s="94"/>
      <c r="AE1972" s="94"/>
      <c r="AF1972" s="238"/>
      <c r="AG1972" s="223"/>
      <c r="AI1972" s="223"/>
    </row>
    <row r="1973" spans="1:35" s="15" customFormat="1">
      <c r="A1973" s="105"/>
      <c r="B1973" s="105"/>
      <c r="D1973" s="97"/>
      <c r="E1973" s="156"/>
      <c r="AD1973" s="94"/>
      <c r="AE1973" s="94"/>
      <c r="AF1973" s="238"/>
      <c r="AG1973" s="223"/>
      <c r="AI1973" s="223"/>
    </row>
    <row r="1974" spans="1:35" s="15" customFormat="1">
      <c r="A1974" s="105"/>
      <c r="B1974" s="105"/>
      <c r="D1974" s="97"/>
      <c r="E1974" s="156"/>
      <c r="AD1974" s="94"/>
      <c r="AE1974" s="94"/>
      <c r="AF1974" s="238"/>
      <c r="AG1974" s="223"/>
      <c r="AI1974" s="223"/>
    </row>
    <row r="1975" spans="1:35" s="15" customFormat="1">
      <c r="A1975" s="105"/>
      <c r="B1975" s="105"/>
      <c r="D1975" s="97"/>
      <c r="E1975" s="156"/>
      <c r="AD1975" s="94"/>
      <c r="AE1975" s="94"/>
      <c r="AF1975" s="238"/>
      <c r="AG1975" s="223"/>
      <c r="AI1975" s="223"/>
    </row>
    <row r="1976" spans="1:35" s="15" customFormat="1">
      <c r="A1976" s="105"/>
      <c r="B1976" s="105"/>
      <c r="D1976" s="97"/>
      <c r="E1976" s="156"/>
      <c r="AD1976" s="94"/>
      <c r="AE1976" s="94"/>
      <c r="AF1976" s="238"/>
      <c r="AG1976" s="223"/>
      <c r="AI1976" s="223"/>
    </row>
    <row r="1977" spans="1:35" s="15" customFormat="1">
      <c r="A1977" s="105"/>
      <c r="B1977" s="105"/>
      <c r="D1977" s="97"/>
      <c r="E1977" s="156"/>
      <c r="AD1977" s="94"/>
      <c r="AE1977" s="94"/>
      <c r="AF1977" s="238"/>
      <c r="AG1977" s="223"/>
      <c r="AI1977" s="223"/>
    </row>
    <row r="1978" spans="1:35" s="15" customFormat="1">
      <c r="A1978" s="105"/>
      <c r="B1978" s="105"/>
      <c r="D1978" s="97"/>
      <c r="E1978" s="156"/>
      <c r="AD1978" s="94"/>
      <c r="AE1978" s="94"/>
      <c r="AF1978" s="238"/>
      <c r="AG1978" s="223"/>
      <c r="AI1978" s="223"/>
    </row>
    <row r="1979" spans="1:35" s="15" customFormat="1">
      <c r="A1979" s="105"/>
      <c r="B1979" s="105"/>
      <c r="D1979" s="97"/>
      <c r="E1979" s="156"/>
      <c r="AD1979" s="94"/>
      <c r="AE1979" s="94"/>
      <c r="AF1979" s="238"/>
      <c r="AG1979" s="223"/>
      <c r="AI1979" s="223"/>
    </row>
    <row r="1980" spans="1:35" s="15" customFormat="1">
      <c r="A1980" s="105"/>
      <c r="B1980" s="105"/>
      <c r="D1980" s="97"/>
      <c r="E1980" s="156"/>
      <c r="AD1980" s="94"/>
      <c r="AE1980" s="94"/>
      <c r="AF1980" s="238"/>
      <c r="AG1980" s="223"/>
      <c r="AI1980" s="223"/>
    </row>
    <row r="1981" spans="1:35" s="15" customFormat="1">
      <c r="A1981" s="105"/>
      <c r="B1981" s="105"/>
      <c r="D1981" s="97"/>
      <c r="E1981" s="156"/>
      <c r="AD1981" s="94"/>
      <c r="AE1981" s="94"/>
      <c r="AF1981" s="238"/>
      <c r="AG1981" s="223"/>
      <c r="AI1981" s="223"/>
    </row>
    <row r="1982" spans="1:35" s="15" customFormat="1">
      <c r="A1982" s="105"/>
      <c r="B1982" s="105"/>
      <c r="D1982" s="97"/>
      <c r="E1982" s="156"/>
      <c r="AD1982" s="94"/>
      <c r="AE1982" s="94"/>
      <c r="AF1982" s="238"/>
      <c r="AG1982" s="223"/>
      <c r="AI1982" s="223"/>
    </row>
    <row r="1983" spans="1:35" s="15" customFormat="1">
      <c r="A1983" s="105"/>
      <c r="B1983" s="105"/>
      <c r="D1983" s="97"/>
      <c r="E1983" s="156"/>
      <c r="AD1983" s="94"/>
      <c r="AE1983" s="94"/>
      <c r="AF1983" s="238"/>
      <c r="AG1983" s="223"/>
      <c r="AI1983" s="223"/>
    </row>
    <row r="1984" spans="1:35" s="15" customFormat="1">
      <c r="A1984" s="105"/>
      <c r="B1984" s="105"/>
      <c r="D1984" s="97"/>
      <c r="E1984" s="156"/>
      <c r="AD1984" s="94"/>
      <c r="AE1984" s="94"/>
      <c r="AF1984" s="238"/>
      <c r="AG1984" s="223"/>
      <c r="AI1984" s="223"/>
    </row>
    <row r="1985" spans="1:35" s="15" customFormat="1">
      <c r="A1985" s="105"/>
      <c r="B1985" s="105"/>
      <c r="D1985" s="97"/>
      <c r="E1985" s="156"/>
      <c r="AD1985" s="94"/>
      <c r="AE1985" s="94"/>
      <c r="AF1985" s="238"/>
      <c r="AG1985" s="223"/>
      <c r="AI1985" s="223"/>
    </row>
    <row r="1986" spans="1:35" s="15" customFormat="1">
      <c r="A1986" s="105"/>
      <c r="B1986" s="105"/>
      <c r="D1986" s="97"/>
      <c r="E1986" s="156"/>
      <c r="AD1986" s="94"/>
      <c r="AE1986" s="94"/>
      <c r="AF1986" s="238"/>
      <c r="AG1986" s="223"/>
      <c r="AI1986" s="223"/>
    </row>
    <row r="1987" spans="1:35" s="15" customFormat="1">
      <c r="A1987" s="105"/>
      <c r="B1987" s="105"/>
      <c r="D1987" s="97"/>
      <c r="E1987" s="156"/>
      <c r="AD1987" s="94"/>
      <c r="AE1987" s="94"/>
      <c r="AF1987" s="238"/>
      <c r="AG1987" s="223"/>
      <c r="AI1987" s="223"/>
    </row>
    <row r="1988" spans="1:35" s="15" customFormat="1">
      <c r="A1988" s="105"/>
      <c r="B1988" s="105"/>
      <c r="D1988" s="97"/>
      <c r="E1988" s="156"/>
      <c r="AD1988" s="94"/>
      <c r="AE1988" s="94"/>
      <c r="AF1988" s="238"/>
      <c r="AG1988" s="223"/>
      <c r="AI1988" s="223"/>
    </row>
    <row r="1989" spans="1:35" s="15" customFormat="1">
      <c r="A1989" s="105"/>
      <c r="B1989" s="105"/>
      <c r="D1989" s="97"/>
      <c r="E1989" s="156"/>
      <c r="AD1989" s="94"/>
      <c r="AE1989" s="94"/>
      <c r="AF1989" s="238"/>
      <c r="AG1989" s="223"/>
      <c r="AI1989" s="223"/>
    </row>
    <row r="1990" spans="1:35" s="15" customFormat="1">
      <c r="A1990" s="105"/>
      <c r="B1990" s="105"/>
      <c r="D1990" s="97"/>
      <c r="E1990" s="156"/>
      <c r="AD1990" s="94"/>
      <c r="AE1990" s="94"/>
      <c r="AF1990" s="238"/>
      <c r="AG1990" s="223"/>
      <c r="AI1990" s="223"/>
    </row>
    <row r="1991" spans="1:35" s="15" customFormat="1">
      <c r="A1991" s="105"/>
      <c r="B1991" s="105"/>
      <c r="D1991" s="97"/>
      <c r="E1991" s="156"/>
      <c r="AD1991" s="94"/>
      <c r="AE1991" s="94"/>
      <c r="AF1991" s="238"/>
      <c r="AG1991" s="223"/>
      <c r="AI1991" s="223"/>
    </row>
    <row r="1992" spans="1:35" s="15" customFormat="1">
      <c r="A1992" s="105"/>
      <c r="B1992" s="105"/>
      <c r="D1992" s="97"/>
      <c r="E1992" s="156"/>
      <c r="AD1992" s="94"/>
      <c r="AE1992" s="94"/>
      <c r="AF1992" s="238"/>
      <c r="AG1992" s="223"/>
      <c r="AI1992" s="223"/>
    </row>
    <row r="1993" spans="1:35" s="15" customFormat="1">
      <c r="A1993" s="105"/>
      <c r="B1993" s="105"/>
      <c r="D1993" s="97"/>
      <c r="E1993" s="156"/>
      <c r="AD1993" s="94"/>
      <c r="AE1993" s="94"/>
      <c r="AF1993" s="238"/>
      <c r="AG1993" s="223"/>
      <c r="AI1993" s="223"/>
    </row>
    <row r="1994" spans="1:35" s="15" customFormat="1">
      <c r="A1994" s="105"/>
      <c r="B1994" s="105"/>
      <c r="D1994" s="97"/>
      <c r="E1994" s="156"/>
      <c r="AD1994" s="94"/>
      <c r="AE1994" s="94"/>
      <c r="AF1994" s="238"/>
      <c r="AG1994" s="223"/>
      <c r="AI1994" s="223"/>
    </row>
    <row r="1995" spans="1:35" s="15" customFormat="1">
      <c r="A1995" s="105"/>
      <c r="B1995" s="105"/>
      <c r="D1995" s="97"/>
      <c r="E1995" s="156"/>
      <c r="AD1995" s="94"/>
      <c r="AE1995" s="94"/>
      <c r="AF1995" s="238"/>
      <c r="AG1995" s="223"/>
      <c r="AI1995" s="223"/>
    </row>
    <row r="1996" spans="1:35" s="15" customFormat="1">
      <c r="A1996" s="105"/>
      <c r="B1996" s="105"/>
      <c r="D1996" s="97"/>
      <c r="E1996" s="156"/>
      <c r="AD1996" s="94"/>
      <c r="AE1996" s="94"/>
      <c r="AF1996" s="238"/>
      <c r="AG1996" s="223"/>
      <c r="AI1996" s="223"/>
    </row>
    <row r="1997" spans="1:35" s="15" customFormat="1">
      <c r="A1997" s="105"/>
      <c r="B1997" s="105"/>
      <c r="D1997" s="97"/>
      <c r="E1997" s="156"/>
      <c r="AD1997" s="94"/>
      <c r="AE1997" s="94"/>
      <c r="AF1997" s="238"/>
      <c r="AG1997" s="223"/>
      <c r="AI1997" s="223"/>
    </row>
    <row r="1998" spans="1:35" s="15" customFormat="1">
      <c r="A1998" s="105"/>
      <c r="B1998" s="105"/>
      <c r="D1998" s="97"/>
      <c r="E1998" s="156"/>
      <c r="AD1998" s="94"/>
      <c r="AE1998" s="94"/>
      <c r="AF1998" s="238"/>
      <c r="AG1998" s="223"/>
      <c r="AI1998" s="223"/>
    </row>
    <row r="1999" spans="1:35" s="15" customFormat="1">
      <c r="A1999" s="105"/>
      <c r="B1999" s="105"/>
      <c r="D1999" s="97"/>
      <c r="E1999" s="156"/>
      <c r="AD1999" s="94"/>
      <c r="AE1999" s="94"/>
      <c r="AF1999" s="238"/>
      <c r="AG1999" s="223"/>
      <c r="AI1999" s="223"/>
    </row>
    <row r="2000" spans="1:35" s="15" customFormat="1">
      <c r="A2000" s="105"/>
      <c r="B2000" s="105"/>
      <c r="D2000" s="97"/>
      <c r="E2000" s="156"/>
      <c r="AD2000" s="94"/>
      <c r="AE2000" s="94"/>
      <c r="AF2000" s="238"/>
      <c r="AG2000" s="223"/>
      <c r="AI2000" s="223"/>
    </row>
    <row r="2001" spans="1:35" s="15" customFormat="1">
      <c r="A2001" s="105"/>
      <c r="B2001" s="105"/>
      <c r="D2001" s="97"/>
      <c r="E2001" s="156"/>
      <c r="AD2001" s="94"/>
      <c r="AE2001" s="94"/>
      <c r="AF2001" s="238"/>
      <c r="AG2001" s="223"/>
      <c r="AI2001" s="223"/>
    </row>
    <row r="2002" spans="1:35" s="15" customFormat="1">
      <c r="A2002" s="105"/>
      <c r="B2002" s="105"/>
      <c r="D2002" s="97"/>
      <c r="E2002" s="156"/>
      <c r="AD2002" s="94"/>
      <c r="AE2002" s="94"/>
      <c r="AF2002" s="238"/>
      <c r="AG2002" s="223"/>
      <c r="AI2002" s="223"/>
    </row>
    <row r="2003" spans="1:35" s="15" customFormat="1">
      <c r="A2003" s="105"/>
      <c r="B2003" s="105"/>
      <c r="D2003" s="97"/>
      <c r="E2003" s="156"/>
      <c r="AD2003" s="94"/>
      <c r="AE2003" s="94"/>
      <c r="AF2003" s="238"/>
      <c r="AG2003" s="223"/>
      <c r="AI2003" s="223"/>
    </row>
    <row r="2004" spans="1:35" s="15" customFormat="1">
      <c r="A2004" s="105"/>
      <c r="B2004" s="105"/>
      <c r="D2004" s="97"/>
      <c r="E2004" s="156"/>
      <c r="AD2004" s="94"/>
      <c r="AE2004" s="94"/>
      <c r="AF2004" s="238"/>
      <c r="AG2004" s="223"/>
      <c r="AI2004" s="223"/>
    </row>
    <row r="2005" spans="1:35" s="15" customFormat="1">
      <c r="A2005" s="105"/>
      <c r="B2005" s="105"/>
      <c r="D2005" s="97"/>
      <c r="E2005" s="156"/>
      <c r="AD2005" s="94"/>
      <c r="AE2005" s="94"/>
      <c r="AF2005" s="238"/>
      <c r="AG2005" s="223"/>
      <c r="AI2005" s="223"/>
    </row>
    <row r="2006" spans="1:35" s="15" customFormat="1">
      <c r="A2006" s="105"/>
      <c r="B2006" s="105"/>
      <c r="D2006" s="97"/>
      <c r="E2006" s="156"/>
      <c r="AD2006" s="94"/>
      <c r="AE2006" s="94"/>
      <c r="AF2006" s="238"/>
      <c r="AG2006" s="223"/>
      <c r="AI2006" s="223"/>
    </row>
    <row r="2007" spans="1:35" s="15" customFormat="1">
      <c r="A2007" s="105"/>
      <c r="B2007" s="105"/>
      <c r="D2007" s="97"/>
      <c r="E2007" s="156"/>
      <c r="AD2007" s="94"/>
      <c r="AE2007" s="94"/>
      <c r="AF2007" s="238"/>
      <c r="AG2007" s="223"/>
      <c r="AI2007" s="223"/>
    </row>
    <row r="2008" spans="1:35" s="15" customFormat="1">
      <c r="A2008" s="105"/>
      <c r="B2008" s="105"/>
      <c r="D2008" s="97"/>
      <c r="E2008" s="156"/>
      <c r="AD2008" s="94"/>
      <c r="AE2008" s="94"/>
      <c r="AF2008" s="238"/>
      <c r="AG2008" s="223"/>
      <c r="AI2008" s="223"/>
    </row>
    <row r="2009" spans="1:35" s="15" customFormat="1">
      <c r="A2009" s="105"/>
      <c r="B2009" s="105"/>
      <c r="D2009" s="97"/>
      <c r="E2009" s="156"/>
      <c r="AD2009" s="94"/>
      <c r="AE2009" s="94"/>
      <c r="AF2009" s="238"/>
      <c r="AG2009" s="223"/>
      <c r="AI2009" s="223"/>
    </row>
    <row r="2010" spans="1:35" s="15" customFormat="1">
      <c r="A2010" s="105"/>
      <c r="B2010" s="105"/>
      <c r="D2010" s="97"/>
      <c r="E2010" s="156"/>
      <c r="AD2010" s="94"/>
      <c r="AE2010" s="94"/>
      <c r="AF2010" s="238"/>
      <c r="AG2010" s="223"/>
      <c r="AI2010" s="223"/>
    </row>
    <row r="2011" spans="1:35" s="15" customFormat="1">
      <c r="A2011" s="105"/>
      <c r="B2011" s="105"/>
      <c r="D2011" s="97"/>
      <c r="E2011" s="156"/>
      <c r="AD2011" s="94"/>
      <c r="AE2011" s="94"/>
      <c r="AF2011" s="238"/>
      <c r="AG2011" s="223"/>
      <c r="AI2011" s="223"/>
    </row>
    <row r="2012" spans="1:35" s="15" customFormat="1">
      <c r="A2012" s="105"/>
      <c r="B2012" s="105"/>
      <c r="D2012" s="97"/>
      <c r="E2012" s="156"/>
      <c r="AD2012" s="94"/>
      <c r="AE2012" s="94"/>
      <c r="AF2012" s="238"/>
      <c r="AG2012" s="223"/>
      <c r="AI2012" s="223"/>
    </row>
    <row r="2013" spans="1:35" s="15" customFormat="1">
      <c r="A2013" s="105"/>
      <c r="B2013" s="105"/>
      <c r="D2013" s="97"/>
      <c r="E2013" s="156"/>
      <c r="AD2013" s="94"/>
      <c r="AE2013" s="94"/>
      <c r="AF2013" s="238"/>
      <c r="AG2013" s="223"/>
      <c r="AI2013" s="223"/>
    </row>
    <row r="2014" spans="1:35" s="15" customFormat="1">
      <c r="A2014" s="105"/>
      <c r="B2014" s="105"/>
      <c r="D2014" s="97"/>
      <c r="E2014" s="156"/>
      <c r="AD2014" s="94"/>
      <c r="AE2014" s="94"/>
      <c r="AF2014" s="238"/>
      <c r="AG2014" s="223"/>
      <c r="AI2014" s="223"/>
    </row>
    <row r="2015" spans="1:35" s="15" customFormat="1">
      <c r="A2015" s="105"/>
      <c r="B2015" s="105"/>
      <c r="D2015" s="97"/>
      <c r="E2015" s="156"/>
      <c r="AD2015" s="94"/>
      <c r="AE2015" s="94"/>
      <c r="AF2015" s="238"/>
      <c r="AG2015" s="223"/>
      <c r="AI2015" s="223"/>
    </row>
    <row r="2016" spans="1:35" s="15" customFormat="1">
      <c r="A2016" s="105"/>
      <c r="B2016" s="105"/>
      <c r="D2016" s="97"/>
      <c r="E2016" s="156"/>
      <c r="AD2016" s="94"/>
      <c r="AE2016" s="94"/>
      <c r="AF2016" s="238"/>
      <c r="AG2016" s="223"/>
      <c r="AI2016" s="223"/>
    </row>
    <row r="2017" spans="1:35" s="15" customFormat="1">
      <c r="A2017" s="105"/>
      <c r="B2017" s="105"/>
      <c r="D2017" s="97"/>
      <c r="E2017" s="156"/>
      <c r="AD2017" s="94"/>
      <c r="AE2017" s="94"/>
      <c r="AF2017" s="238"/>
      <c r="AG2017" s="223"/>
      <c r="AI2017" s="223"/>
    </row>
    <row r="2018" spans="1:35" s="15" customFormat="1">
      <c r="A2018" s="105"/>
      <c r="B2018" s="105"/>
      <c r="D2018" s="97"/>
      <c r="E2018" s="156"/>
      <c r="AD2018" s="94"/>
      <c r="AE2018" s="94"/>
      <c r="AF2018" s="238"/>
      <c r="AG2018" s="223"/>
      <c r="AI2018" s="223"/>
    </row>
    <row r="2019" spans="1:35" s="15" customFormat="1">
      <c r="A2019" s="105"/>
      <c r="B2019" s="105"/>
      <c r="D2019" s="97"/>
      <c r="E2019" s="156"/>
      <c r="AD2019" s="94"/>
      <c r="AE2019" s="94"/>
      <c r="AF2019" s="238"/>
      <c r="AG2019" s="223"/>
      <c r="AI2019" s="223"/>
    </row>
    <row r="2020" spans="1:35" s="15" customFormat="1">
      <c r="A2020" s="105"/>
      <c r="B2020" s="105"/>
      <c r="D2020" s="97"/>
      <c r="E2020" s="156"/>
      <c r="AD2020" s="94"/>
      <c r="AE2020" s="94"/>
      <c r="AF2020" s="238"/>
      <c r="AG2020" s="223"/>
      <c r="AI2020" s="223"/>
    </row>
    <row r="2021" spans="1:35" s="15" customFormat="1">
      <c r="A2021" s="105"/>
      <c r="B2021" s="105"/>
      <c r="D2021" s="97"/>
      <c r="E2021" s="156"/>
      <c r="AD2021" s="94"/>
      <c r="AE2021" s="94"/>
      <c r="AF2021" s="238"/>
      <c r="AG2021" s="223"/>
      <c r="AI2021" s="223"/>
    </row>
    <row r="2022" spans="1:35" s="15" customFormat="1">
      <c r="A2022" s="105"/>
      <c r="B2022" s="105"/>
      <c r="D2022" s="97"/>
      <c r="E2022" s="156"/>
      <c r="AD2022" s="94"/>
      <c r="AE2022" s="94"/>
      <c r="AF2022" s="238"/>
      <c r="AG2022" s="223"/>
      <c r="AI2022" s="223"/>
    </row>
    <row r="2023" spans="1:35" s="15" customFormat="1">
      <c r="A2023" s="105"/>
      <c r="B2023" s="105"/>
      <c r="D2023" s="97"/>
      <c r="E2023" s="156"/>
      <c r="AD2023" s="94"/>
      <c r="AE2023" s="94"/>
      <c r="AF2023" s="238"/>
      <c r="AG2023" s="223"/>
      <c r="AI2023" s="223"/>
    </row>
    <row r="2024" spans="1:35" s="15" customFormat="1">
      <c r="A2024" s="105"/>
      <c r="B2024" s="105"/>
      <c r="D2024" s="97"/>
      <c r="E2024" s="156"/>
      <c r="AD2024" s="94"/>
      <c r="AE2024" s="94"/>
      <c r="AF2024" s="238"/>
      <c r="AG2024" s="223"/>
      <c r="AI2024" s="223"/>
    </row>
    <row r="2025" spans="1:35" s="15" customFormat="1">
      <c r="A2025" s="105"/>
      <c r="B2025" s="105"/>
      <c r="D2025" s="97"/>
      <c r="E2025" s="156"/>
      <c r="AD2025" s="94"/>
      <c r="AE2025" s="94"/>
      <c r="AF2025" s="238"/>
      <c r="AG2025" s="223"/>
      <c r="AI2025" s="223"/>
    </row>
    <row r="2026" spans="1:35" s="15" customFormat="1">
      <c r="A2026" s="105"/>
      <c r="B2026" s="105"/>
      <c r="D2026" s="97"/>
      <c r="E2026" s="156"/>
      <c r="AD2026" s="94"/>
      <c r="AE2026" s="94"/>
      <c r="AF2026" s="238"/>
      <c r="AG2026" s="223"/>
      <c r="AI2026" s="223"/>
    </row>
    <row r="2027" spans="1:35" s="15" customFormat="1">
      <c r="A2027" s="105"/>
      <c r="B2027" s="105"/>
      <c r="D2027" s="97"/>
      <c r="E2027" s="156"/>
      <c r="AD2027" s="94"/>
      <c r="AE2027" s="94"/>
      <c r="AF2027" s="238"/>
      <c r="AG2027" s="223"/>
      <c r="AI2027" s="223"/>
    </row>
    <row r="2028" spans="1:35" s="15" customFormat="1">
      <c r="A2028" s="105"/>
      <c r="B2028" s="105"/>
      <c r="D2028" s="97"/>
      <c r="E2028" s="156"/>
      <c r="AD2028" s="94"/>
      <c r="AE2028" s="94"/>
      <c r="AF2028" s="238"/>
      <c r="AG2028" s="223"/>
      <c r="AI2028" s="223"/>
    </row>
    <row r="2029" spans="1:35" s="15" customFormat="1">
      <c r="A2029" s="105"/>
      <c r="B2029" s="105"/>
      <c r="D2029" s="97"/>
      <c r="E2029" s="156"/>
      <c r="AD2029" s="94"/>
      <c r="AE2029" s="94"/>
      <c r="AF2029" s="238"/>
      <c r="AG2029" s="223"/>
      <c r="AI2029" s="223"/>
    </row>
    <row r="2030" spans="1:35" s="15" customFormat="1">
      <c r="A2030" s="105"/>
      <c r="B2030" s="105"/>
      <c r="D2030" s="97"/>
      <c r="E2030" s="156"/>
      <c r="AD2030" s="94"/>
      <c r="AE2030" s="94"/>
      <c r="AF2030" s="238"/>
      <c r="AG2030" s="223"/>
      <c r="AI2030" s="223"/>
    </row>
    <row r="2031" spans="1:35" s="15" customFormat="1">
      <c r="A2031" s="105"/>
      <c r="B2031" s="105"/>
      <c r="D2031" s="97"/>
      <c r="E2031" s="156"/>
      <c r="AD2031" s="94"/>
      <c r="AE2031" s="94"/>
      <c r="AF2031" s="238"/>
      <c r="AG2031" s="223"/>
      <c r="AI2031" s="223"/>
    </row>
    <row r="2032" spans="1:35" s="15" customFormat="1">
      <c r="A2032" s="105"/>
      <c r="B2032" s="105"/>
      <c r="D2032" s="97"/>
      <c r="E2032" s="156"/>
      <c r="AD2032" s="94"/>
      <c r="AE2032" s="94"/>
      <c r="AF2032" s="238"/>
      <c r="AG2032" s="223"/>
      <c r="AI2032" s="223"/>
    </row>
    <row r="2033" spans="1:35" s="15" customFormat="1">
      <c r="A2033" s="105"/>
      <c r="B2033" s="105"/>
      <c r="D2033" s="97"/>
      <c r="E2033" s="156"/>
      <c r="AD2033" s="94"/>
      <c r="AE2033" s="94"/>
      <c r="AF2033" s="238"/>
      <c r="AG2033" s="223"/>
      <c r="AI2033" s="223"/>
    </row>
    <row r="2034" spans="1:35" s="15" customFormat="1">
      <c r="A2034" s="105"/>
      <c r="B2034" s="105"/>
      <c r="D2034" s="97"/>
      <c r="E2034" s="156"/>
      <c r="AD2034" s="94"/>
      <c r="AE2034" s="94"/>
      <c r="AF2034" s="238"/>
      <c r="AG2034" s="223"/>
      <c r="AI2034" s="223"/>
    </row>
    <row r="2035" spans="1:35" s="15" customFormat="1">
      <c r="A2035" s="105"/>
      <c r="B2035" s="105"/>
      <c r="D2035" s="97"/>
      <c r="E2035" s="156"/>
      <c r="AD2035" s="94"/>
      <c r="AE2035" s="94"/>
      <c r="AF2035" s="238"/>
      <c r="AG2035" s="223"/>
      <c r="AI2035" s="223"/>
    </row>
    <row r="2036" spans="1:35" s="15" customFormat="1">
      <c r="A2036" s="105"/>
      <c r="B2036" s="105"/>
      <c r="D2036" s="97"/>
      <c r="E2036" s="156"/>
      <c r="AD2036" s="94"/>
      <c r="AE2036" s="94"/>
      <c r="AF2036" s="238"/>
      <c r="AG2036" s="223"/>
      <c r="AI2036" s="223"/>
    </row>
    <row r="2037" spans="1:35" s="15" customFormat="1">
      <c r="A2037" s="105"/>
      <c r="B2037" s="105"/>
      <c r="D2037" s="97"/>
      <c r="E2037" s="156"/>
      <c r="AD2037" s="94"/>
      <c r="AE2037" s="94"/>
      <c r="AF2037" s="238"/>
      <c r="AG2037" s="223"/>
      <c r="AI2037" s="223"/>
    </row>
    <row r="2038" spans="1:35" s="15" customFormat="1">
      <c r="A2038" s="105"/>
      <c r="B2038" s="105"/>
      <c r="D2038" s="97"/>
      <c r="E2038" s="156"/>
      <c r="AD2038" s="94"/>
      <c r="AE2038" s="94"/>
      <c r="AF2038" s="238"/>
      <c r="AG2038" s="223"/>
      <c r="AI2038" s="223"/>
    </row>
    <row r="2039" spans="1:35" s="15" customFormat="1">
      <c r="A2039" s="105"/>
      <c r="B2039" s="105"/>
      <c r="D2039" s="97"/>
      <c r="E2039" s="156"/>
      <c r="AD2039" s="94"/>
      <c r="AE2039" s="94"/>
      <c r="AF2039" s="238"/>
      <c r="AG2039" s="223"/>
      <c r="AI2039" s="223"/>
    </row>
    <row r="2040" spans="1:35" s="15" customFormat="1">
      <c r="A2040" s="105"/>
      <c r="B2040" s="105"/>
      <c r="D2040" s="97"/>
      <c r="E2040" s="156"/>
      <c r="AD2040" s="94"/>
      <c r="AE2040" s="94"/>
      <c r="AF2040" s="238"/>
      <c r="AG2040" s="223"/>
      <c r="AI2040" s="223"/>
    </row>
    <row r="2041" spans="1:35" s="15" customFormat="1">
      <c r="A2041" s="105"/>
      <c r="B2041" s="105"/>
      <c r="D2041" s="97"/>
      <c r="E2041" s="156"/>
      <c r="AD2041" s="94"/>
      <c r="AE2041" s="94"/>
      <c r="AF2041" s="238"/>
      <c r="AG2041" s="223"/>
      <c r="AI2041" s="223"/>
    </row>
    <row r="2042" spans="1:35" s="15" customFormat="1">
      <c r="A2042" s="105"/>
      <c r="B2042" s="105"/>
      <c r="D2042" s="97"/>
      <c r="E2042" s="156"/>
      <c r="AD2042" s="94"/>
      <c r="AE2042" s="94"/>
      <c r="AF2042" s="238"/>
      <c r="AG2042" s="223"/>
      <c r="AI2042" s="223"/>
    </row>
    <row r="2043" spans="1:35" s="15" customFormat="1">
      <c r="A2043" s="105"/>
      <c r="B2043" s="105"/>
      <c r="D2043" s="97"/>
      <c r="E2043" s="156"/>
      <c r="AD2043" s="94"/>
      <c r="AE2043" s="94"/>
      <c r="AF2043" s="238"/>
      <c r="AG2043" s="223"/>
      <c r="AI2043" s="223"/>
    </row>
    <row r="2044" spans="1:35" s="15" customFormat="1">
      <c r="A2044" s="105"/>
      <c r="B2044" s="105"/>
      <c r="D2044" s="97"/>
      <c r="E2044" s="156"/>
      <c r="AD2044" s="94"/>
      <c r="AE2044" s="94"/>
      <c r="AF2044" s="238"/>
      <c r="AG2044" s="223"/>
      <c r="AI2044" s="223"/>
    </row>
    <row r="2045" spans="1:35" s="15" customFormat="1">
      <c r="A2045" s="105"/>
      <c r="B2045" s="105"/>
      <c r="D2045" s="97"/>
      <c r="E2045" s="156"/>
      <c r="AD2045" s="94"/>
      <c r="AE2045" s="94"/>
      <c r="AF2045" s="238"/>
      <c r="AG2045" s="223"/>
      <c r="AI2045" s="223"/>
    </row>
    <row r="2046" spans="1:35" s="15" customFormat="1">
      <c r="A2046" s="105"/>
      <c r="B2046" s="105"/>
      <c r="D2046" s="97"/>
      <c r="E2046" s="156"/>
      <c r="AD2046" s="94"/>
      <c r="AE2046" s="94"/>
      <c r="AF2046" s="238"/>
      <c r="AG2046" s="223"/>
      <c r="AI2046" s="223"/>
    </row>
    <row r="2047" spans="1:35" s="15" customFormat="1">
      <c r="A2047" s="105"/>
      <c r="B2047" s="105"/>
      <c r="D2047" s="97"/>
      <c r="E2047" s="156"/>
      <c r="AD2047" s="94"/>
      <c r="AE2047" s="94"/>
      <c r="AF2047" s="238"/>
      <c r="AG2047" s="223"/>
      <c r="AI2047" s="223"/>
    </row>
    <row r="2048" spans="1:35" s="15" customFormat="1">
      <c r="A2048" s="105"/>
      <c r="B2048" s="105"/>
      <c r="D2048" s="97"/>
      <c r="E2048" s="156"/>
      <c r="AD2048" s="94"/>
      <c r="AE2048" s="94"/>
      <c r="AF2048" s="238"/>
      <c r="AG2048" s="223"/>
      <c r="AI2048" s="223"/>
    </row>
    <row r="2049" spans="1:35" s="15" customFormat="1">
      <c r="A2049" s="105"/>
      <c r="B2049" s="105"/>
      <c r="D2049" s="97"/>
      <c r="E2049" s="156"/>
      <c r="AD2049" s="94"/>
      <c r="AE2049" s="94"/>
      <c r="AF2049" s="238"/>
      <c r="AG2049" s="223"/>
      <c r="AI2049" s="223"/>
    </row>
    <row r="2050" spans="1:35" s="15" customFormat="1">
      <c r="A2050" s="105"/>
      <c r="B2050" s="105"/>
      <c r="D2050" s="97"/>
      <c r="E2050" s="156"/>
      <c r="AD2050" s="94"/>
      <c r="AE2050" s="94"/>
      <c r="AF2050" s="238"/>
      <c r="AG2050" s="223"/>
      <c r="AI2050" s="223"/>
    </row>
    <row r="2051" spans="1:35" s="15" customFormat="1">
      <c r="A2051" s="105"/>
      <c r="B2051" s="105"/>
      <c r="D2051" s="97"/>
      <c r="E2051" s="156"/>
      <c r="AD2051" s="94"/>
      <c r="AE2051" s="94"/>
      <c r="AF2051" s="238"/>
      <c r="AG2051" s="223"/>
      <c r="AI2051" s="223"/>
    </row>
    <row r="2052" spans="1:35" s="15" customFormat="1">
      <c r="A2052" s="105"/>
      <c r="B2052" s="105"/>
      <c r="D2052" s="97"/>
      <c r="E2052" s="156"/>
      <c r="AD2052" s="94"/>
      <c r="AE2052" s="94"/>
      <c r="AF2052" s="238"/>
      <c r="AG2052" s="223"/>
      <c r="AI2052" s="223"/>
    </row>
    <row r="2053" spans="1:35" s="15" customFormat="1">
      <c r="A2053" s="105"/>
      <c r="B2053" s="105"/>
      <c r="D2053" s="97"/>
      <c r="E2053" s="156"/>
      <c r="AD2053" s="94"/>
      <c r="AE2053" s="94"/>
      <c r="AF2053" s="238"/>
      <c r="AG2053" s="223"/>
      <c r="AI2053" s="223"/>
    </row>
    <row r="2054" spans="1:35" s="15" customFormat="1">
      <c r="A2054" s="105"/>
      <c r="B2054" s="105"/>
      <c r="D2054" s="97"/>
      <c r="E2054" s="156"/>
      <c r="AD2054" s="94"/>
      <c r="AE2054" s="94"/>
      <c r="AF2054" s="238"/>
      <c r="AG2054" s="223"/>
      <c r="AI2054" s="223"/>
    </row>
    <row r="2055" spans="1:35" s="15" customFormat="1">
      <c r="A2055" s="105"/>
      <c r="B2055" s="105"/>
      <c r="D2055" s="97"/>
      <c r="E2055" s="156"/>
      <c r="AD2055" s="94"/>
      <c r="AE2055" s="94"/>
      <c r="AF2055" s="238"/>
      <c r="AG2055" s="223"/>
      <c r="AI2055" s="223"/>
    </row>
    <row r="2056" spans="1:35" s="15" customFormat="1">
      <c r="A2056" s="105"/>
      <c r="B2056" s="105"/>
      <c r="D2056" s="97"/>
      <c r="E2056" s="156"/>
      <c r="AD2056" s="94"/>
      <c r="AE2056" s="94"/>
      <c r="AF2056" s="238"/>
      <c r="AG2056" s="223"/>
      <c r="AI2056" s="223"/>
    </row>
    <row r="2057" spans="1:35" s="15" customFormat="1">
      <c r="A2057" s="105"/>
      <c r="B2057" s="105"/>
      <c r="D2057" s="97"/>
      <c r="E2057" s="156"/>
      <c r="AD2057" s="94"/>
      <c r="AE2057" s="94"/>
      <c r="AF2057" s="238"/>
      <c r="AG2057" s="223"/>
      <c r="AI2057" s="223"/>
    </row>
    <row r="2058" spans="1:35" s="15" customFormat="1">
      <c r="A2058" s="105"/>
      <c r="B2058" s="105"/>
      <c r="D2058" s="97"/>
      <c r="E2058" s="156"/>
      <c r="AD2058" s="94"/>
      <c r="AE2058" s="94"/>
      <c r="AF2058" s="238"/>
      <c r="AG2058" s="223"/>
      <c r="AI2058" s="223"/>
    </row>
    <row r="2059" spans="1:35" s="15" customFormat="1">
      <c r="A2059" s="105"/>
      <c r="B2059" s="105"/>
      <c r="D2059" s="97"/>
      <c r="E2059" s="156"/>
      <c r="AD2059" s="94"/>
      <c r="AE2059" s="94"/>
      <c r="AF2059" s="238"/>
      <c r="AG2059" s="223"/>
      <c r="AI2059" s="223"/>
    </row>
    <row r="2060" spans="1:35" s="15" customFormat="1">
      <c r="A2060" s="105"/>
      <c r="B2060" s="105"/>
      <c r="D2060" s="97"/>
      <c r="E2060" s="156"/>
      <c r="AD2060" s="94"/>
      <c r="AE2060" s="94"/>
      <c r="AF2060" s="238"/>
      <c r="AG2060" s="223"/>
      <c r="AI2060" s="223"/>
    </row>
    <row r="2061" spans="1:35" s="15" customFormat="1">
      <c r="A2061" s="105"/>
      <c r="B2061" s="105"/>
      <c r="D2061" s="97"/>
      <c r="E2061" s="156"/>
      <c r="AD2061" s="94"/>
      <c r="AE2061" s="94"/>
      <c r="AF2061" s="238"/>
      <c r="AG2061" s="223"/>
      <c r="AI2061" s="223"/>
    </row>
    <row r="2062" spans="1:35" s="15" customFormat="1">
      <c r="A2062" s="105"/>
      <c r="B2062" s="105"/>
      <c r="D2062" s="97"/>
      <c r="E2062" s="156"/>
      <c r="AD2062" s="94"/>
      <c r="AE2062" s="94"/>
      <c r="AF2062" s="238"/>
      <c r="AG2062" s="223"/>
      <c r="AI2062" s="223"/>
    </row>
    <row r="2063" spans="1:35" s="15" customFormat="1">
      <c r="A2063" s="105"/>
      <c r="B2063" s="105"/>
      <c r="D2063" s="97"/>
      <c r="E2063" s="156"/>
      <c r="AD2063" s="94"/>
      <c r="AE2063" s="94"/>
      <c r="AF2063" s="238"/>
      <c r="AG2063" s="223"/>
      <c r="AI2063" s="223"/>
    </row>
    <row r="2064" spans="1:35" s="15" customFormat="1">
      <c r="A2064" s="105"/>
      <c r="B2064" s="105"/>
      <c r="D2064" s="97"/>
      <c r="E2064" s="156"/>
      <c r="AD2064" s="94"/>
      <c r="AE2064" s="94"/>
      <c r="AF2064" s="238"/>
      <c r="AG2064" s="223"/>
      <c r="AI2064" s="223"/>
    </row>
    <row r="2065" spans="1:35" s="15" customFormat="1">
      <c r="A2065" s="105"/>
      <c r="B2065" s="105"/>
      <c r="D2065" s="97"/>
      <c r="E2065" s="156"/>
      <c r="AD2065" s="94"/>
      <c r="AE2065" s="94"/>
      <c r="AF2065" s="238"/>
      <c r="AG2065" s="223"/>
      <c r="AI2065" s="223"/>
    </row>
    <row r="2066" spans="1:35" s="15" customFormat="1">
      <c r="A2066" s="105"/>
      <c r="B2066" s="105"/>
      <c r="D2066" s="97"/>
      <c r="E2066" s="156"/>
      <c r="AD2066" s="94"/>
      <c r="AE2066" s="94"/>
      <c r="AF2066" s="238"/>
      <c r="AG2066" s="223"/>
      <c r="AI2066" s="223"/>
    </row>
    <row r="2067" spans="1:35" s="15" customFormat="1">
      <c r="A2067" s="105"/>
      <c r="B2067" s="105"/>
      <c r="D2067" s="97"/>
      <c r="E2067" s="156"/>
      <c r="AD2067" s="94"/>
      <c r="AE2067" s="94"/>
      <c r="AF2067" s="238"/>
      <c r="AG2067" s="223"/>
      <c r="AI2067" s="223"/>
    </row>
    <row r="2068" spans="1:35" s="15" customFormat="1">
      <c r="A2068" s="105"/>
      <c r="B2068" s="105"/>
      <c r="D2068" s="97"/>
      <c r="E2068" s="156"/>
      <c r="AD2068" s="94"/>
      <c r="AE2068" s="94"/>
      <c r="AF2068" s="238"/>
      <c r="AG2068" s="223"/>
      <c r="AI2068" s="223"/>
    </row>
    <row r="2069" spans="1:35" s="15" customFormat="1">
      <c r="A2069" s="105"/>
      <c r="B2069" s="105"/>
      <c r="D2069" s="97"/>
      <c r="E2069" s="156"/>
      <c r="AD2069" s="94"/>
      <c r="AE2069" s="94"/>
      <c r="AF2069" s="238"/>
      <c r="AG2069" s="223"/>
      <c r="AI2069" s="223"/>
    </row>
    <row r="2070" spans="1:35" s="15" customFormat="1">
      <c r="A2070" s="105"/>
      <c r="B2070" s="105"/>
      <c r="D2070" s="97"/>
      <c r="E2070" s="156"/>
      <c r="AD2070" s="94"/>
      <c r="AE2070" s="94"/>
      <c r="AF2070" s="238"/>
      <c r="AG2070" s="223"/>
      <c r="AI2070" s="223"/>
    </row>
    <row r="2071" spans="1:35" s="15" customFormat="1">
      <c r="A2071" s="105"/>
      <c r="B2071" s="105"/>
      <c r="D2071" s="97"/>
      <c r="E2071" s="156"/>
      <c r="AD2071" s="94"/>
      <c r="AE2071" s="94"/>
      <c r="AF2071" s="238"/>
      <c r="AG2071" s="223"/>
      <c r="AI2071" s="223"/>
    </row>
    <row r="2072" spans="1:35" s="15" customFormat="1">
      <c r="A2072" s="105"/>
      <c r="B2072" s="105"/>
      <c r="D2072" s="97"/>
      <c r="E2072" s="156"/>
      <c r="AD2072" s="94"/>
      <c r="AE2072" s="94"/>
      <c r="AF2072" s="238"/>
      <c r="AG2072" s="223"/>
      <c r="AI2072" s="223"/>
    </row>
    <row r="2073" spans="1:35" s="15" customFormat="1">
      <c r="A2073" s="105"/>
      <c r="B2073" s="105"/>
      <c r="D2073" s="97"/>
      <c r="E2073" s="156"/>
      <c r="AD2073" s="94"/>
      <c r="AE2073" s="94"/>
      <c r="AF2073" s="238"/>
      <c r="AG2073" s="223"/>
      <c r="AI2073" s="223"/>
    </row>
    <row r="2074" spans="1:35" s="15" customFormat="1">
      <c r="A2074" s="105"/>
      <c r="B2074" s="105"/>
      <c r="D2074" s="97"/>
      <c r="E2074" s="156"/>
      <c r="AD2074" s="94"/>
      <c r="AE2074" s="94"/>
      <c r="AF2074" s="238"/>
      <c r="AG2074" s="223"/>
      <c r="AI2074" s="223"/>
    </row>
    <row r="2075" spans="1:35" s="15" customFormat="1">
      <c r="A2075" s="105"/>
      <c r="B2075" s="105"/>
      <c r="D2075" s="97"/>
      <c r="E2075" s="156"/>
      <c r="AD2075" s="94"/>
      <c r="AE2075" s="94"/>
      <c r="AF2075" s="238"/>
      <c r="AG2075" s="223"/>
      <c r="AI2075" s="223"/>
    </row>
    <row r="2076" spans="1:35" s="15" customFormat="1">
      <c r="A2076" s="105"/>
      <c r="B2076" s="105"/>
      <c r="D2076" s="97"/>
      <c r="E2076" s="156"/>
      <c r="AD2076" s="94"/>
      <c r="AE2076" s="94"/>
      <c r="AF2076" s="238"/>
      <c r="AG2076" s="223"/>
      <c r="AI2076" s="223"/>
    </row>
    <row r="2077" spans="1:35" s="15" customFormat="1">
      <c r="A2077" s="105"/>
      <c r="B2077" s="105"/>
      <c r="D2077" s="97"/>
      <c r="E2077" s="156"/>
      <c r="AD2077" s="94"/>
      <c r="AE2077" s="94"/>
      <c r="AF2077" s="238"/>
      <c r="AG2077" s="223"/>
      <c r="AI2077" s="223"/>
    </row>
    <row r="2078" spans="1:35" s="15" customFormat="1">
      <c r="A2078" s="105"/>
      <c r="B2078" s="105"/>
      <c r="D2078" s="97"/>
      <c r="E2078" s="156"/>
      <c r="AD2078" s="94"/>
      <c r="AE2078" s="94"/>
      <c r="AF2078" s="238"/>
      <c r="AG2078" s="223"/>
      <c r="AI2078" s="223"/>
    </row>
    <row r="2079" spans="1:35" s="15" customFormat="1">
      <c r="A2079" s="105"/>
      <c r="B2079" s="105"/>
      <c r="D2079" s="97"/>
      <c r="E2079" s="156"/>
      <c r="AD2079" s="94"/>
      <c r="AE2079" s="94"/>
      <c r="AF2079" s="238"/>
      <c r="AG2079" s="223"/>
      <c r="AI2079" s="223"/>
    </row>
    <row r="2080" spans="1:35" s="15" customFormat="1">
      <c r="A2080" s="105"/>
      <c r="B2080" s="105"/>
      <c r="D2080" s="97"/>
      <c r="E2080" s="156"/>
      <c r="AD2080" s="94"/>
      <c r="AE2080" s="94"/>
      <c r="AF2080" s="238"/>
      <c r="AG2080" s="223"/>
      <c r="AI2080" s="223"/>
    </row>
    <row r="2081" spans="1:35" s="15" customFormat="1">
      <c r="A2081" s="105"/>
      <c r="B2081" s="105"/>
      <c r="D2081" s="97"/>
      <c r="E2081" s="156"/>
      <c r="AD2081" s="94"/>
      <c r="AE2081" s="94"/>
      <c r="AF2081" s="238"/>
      <c r="AG2081" s="223"/>
      <c r="AI2081" s="223"/>
    </row>
    <row r="2082" spans="1:35" s="15" customFormat="1">
      <c r="A2082" s="105"/>
      <c r="B2082" s="105"/>
      <c r="D2082" s="97"/>
      <c r="E2082" s="156"/>
      <c r="AD2082" s="94"/>
      <c r="AE2082" s="94"/>
      <c r="AF2082" s="238"/>
      <c r="AG2082" s="223"/>
      <c r="AI2082" s="223"/>
    </row>
    <row r="2083" spans="1:35" s="15" customFormat="1">
      <c r="A2083" s="105"/>
      <c r="B2083" s="105"/>
      <c r="D2083" s="97"/>
      <c r="E2083" s="156"/>
      <c r="AD2083" s="94"/>
      <c r="AE2083" s="94"/>
      <c r="AF2083" s="238"/>
      <c r="AG2083" s="223"/>
      <c r="AI2083" s="223"/>
    </row>
    <row r="2084" spans="1:35" s="15" customFormat="1">
      <c r="A2084" s="105"/>
      <c r="B2084" s="105"/>
      <c r="D2084" s="97"/>
      <c r="E2084" s="156"/>
      <c r="AD2084" s="94"/>
      <c r="AE2084" s="94"/>
      <c r="AF2084" s="238"/>
      <c r="AG2084" s="223"/>
      <c r="AI2084" s="223"/>
    </row>
    <row r="2085" spans="1:35" s="15" customFormat="1">
      <c r="A2085" s="105"/>
      <c r="B2085" s="105"/>
      <c r="D2085" s="97"/>
      <c r="E2085" s="156"/>
      <c r="AD2085" s="94"/>
      <c r="AE2085" s="94"/>
      <c r="AF2085" s="238"/>
      <c r="AG2085" s="223"/>
      <c r="AI2085" s="223"/>
    </row>
    <row r="2086" spans="1:35" s="15" customFormat="1">
      <c r="A2086" s="105"/>
      <c r="B2086" s="105"/>
      <c r="D2086" s="97"/>
      <c r="E2086" s="156"/>
      <c r="AD2086" s="94"/>
      <c r="AE2086" s="94"/>
      <c r="AF2086" s="238"/>
      <c r="AG2086" s="223"/>
      <c r="AI2086" s="223"/>
    </row>
    <row r="2087" spans="1:35" s="15" customFormat="1">
      <c r="A2087" s="105"/>
      <c r="B2087" s="105"/>
      <c r="D2087" s="97"/>
      <c r="E2087" s="156"/>
      <c r="AD2087" s="94"/>
      <c r="AE2087" s="94"/>
      <c r="AF2087" s="238"/>
      <c r="AG2087" s="223"/>
      <c r="AI2087" s="223"/>
    </row>
    <row r="2088" spans="1:35" s="15" customFormat="1">
      <c r="A2088" s="105"/>
      <c r="B2088" s="105"/>
      <c r="D2088" s="97"/>
      <c r="E2088" s="156"/>
      <c r="AD2088" s="94"/>
      <c r="AE2088" s="94"/>
      <c r="AF2088" s="238"/>
      <c r="AG2088" s="223"/>
      <c r="AI2088" s="223"/>
    </row>
    <row r="2089" spans="1:35" s="15" customFormat="1">
      <c r="A2089" s="105"/>
      <c r="B2089" s="105"/>
      <c r="D2089" s="97"/>
      <c r="E2089" s="156"/>
      <c r="AD2089" s="94"/>
      <c r="AE2089" s="94"/>
      <c r="AF2089" s="238"/>
      <c r="AG2089" s="223"/>
      <c r="AI2089" s="223"/>
    </row>
    <row r="2090" spans="1:35" s="15" customFormat="1">
      <c r="A2090" s="105"/>
      <c r="B2090" s="105"/>
      <c r="D2090" s="97"/>
      <c r="E2090" s="156"/>
      <c r="AD2090" s="94"/>
      <c r="AE2090" s="94"/>
      <c r="AF2090" s="238"/>
      <c r="AG2090" s="223"/>
      <c r="AI2090" s="223"/>
    </row>
    <row r="2091" spans="1:35" s="15" customFormat="1">
      <c r="A2091" s="105"/>
      <c r="B2091" s="105"/>
      <c r="D2091" s="97"/>
      <c r="E2091" s="156"/>
      <c r="AD2091" s="94"/>
      <c r="AE2091" s="94"/>
      <c r="AF2091" s="238"/>
      <c r="AG2091" s="223"/>
      <c r="AI2091" s="223"/>
    </row>
    <row r="2092" spans="1:35" s="15" customFormat="1">
      <c r="A2092" s="105"/>
      <c r="B2092" s="105"/>
      <c r="D2092" s="97"/>
      <c r="E2092" s="156"/>
      <c r="AD2092" s="94"/>
      <c r="AE2092" s="94"/>
      <c r="AF2092" s="238"/>
      <c r="AG2092" s="223"/>
      <c r="AI2092" s="223"/>
    </row>
    <row r="2093" spans="1:35" s="15" customFormat="1">
      <c r="A2093" s="105"/>
      <c r="B2093" s="105"/>
      <c r="D2093" s="97"/>
      <c r="E2093" s="156"/>
      <c r="AD2093" s="94"/>
      <c r="AE2093" s="94"/>
      <c r="AF2093" s="238"/>
      <c r="AG2093" s="223"/>
      <c r="AI2093" s="223"/>
    </row>
    <row r="2094" spans="1:35" s="15" customFormat="1">
      <c r="A2094" s="105"/>
      <c r="B2094" s="105"/>
      <c r="D2094" s="97"/>
      <c r="E2094" s="156"/>
      <c r="AD2094" s="94"/>
      <c r="AE2094" s="94"/>
      <c r="AF2094" s="238"/>
      <c r="AG2094" s="223"/>
      <c r="AI2094" s="223"/>
    </row>
    <row r="2095" spans="1:35" s="15" customFormat="1">
      <c r="A2095" s="105"/>
      <c r="B2095" s="105"/>
      <c r="D2095" s="97"/>
      <c r="E2095" s="156"/>
      <c r="AD2095" s="94"/>
      <c r="AE2095" s="94"/>
      <c r="AF2095" s="238"/>
      <c r="AG2095" s="223"/>
      <c r="AI2095" s="223"/>
    </row>
    <row r="2096" spans="1:35" s="15" customFormat="1">
      <c r="A2096" s="105"/>
      <c r="B2096" s="105"/>
      <c r="D2096" s="97"/>
      <c r="E2096" s="156"/>
      <c r="AD2096" s="94"/>
      <c r="AE2096" s="94"/>
      <c r="AF2096" s="238"/>
      <c r="AG2096" s="223"/>
      <c r="AI2096" s="223"/>
    </row>
    <row r="2097" spans="1:35" s="15" customFormat="1">
      <c r="A2097" s="105"/>
      <c r="B2097" s="105"/>
      <c r="D2097" s="97"/>
      <c r="E2097" s="156"/>
      <c r="AD2097" s="94"/>
      <c r="AE2097" s="94"/>
      <c r="AF2097" s="238"/>
      <c r="AG2097" s="223"/>
      <c r="AI2097" s="223"/>
    </row>
    <row r="2098" spans="1:35" s="15" customFormat="1">
      <c r="A2098" s="105"/>
      <c r="B2098" s="105"/>
      <c r="D2098" s="97"/>
      <c r="E2098" s="156"/>
      <c r="AD2098" s="94"/>
      <c r="AE2098" s="94"/>
      <c r="AF2098" s="238"/>
      <c r="AG2098" s="223"/>
      <c r="AI2098" s="223"/>
    </row>
    <row r="2099" spans="1:35" s="15" customFormat="1">
      <c r="A2099" s="105"/>
      <c r="B2099" s="105"/>
      <c r="D2099" s="97"/>
      <c r="E2099" s="156"/>
      <c r="AD2099" s="94"/>
      <c r="AE2099" s="94"/>
      <c r="AF2099" s="238"/>
      <c r="AG2099" s="223"/>
      <c r="AI2099" s="223"/>
    </row>
    <row r="2100" spans="1:35" s="15" customFormat="1">
      <c r="A2100" s="105"/>
      <c r="B2100" s="105"/>
      <c r="D2100" s="97"/>
      <c r="E2100" s="156"/>
      <c r="AD2100" s="94"/>
      <c r="AE2100" s="94"/>
      <c r="AF2100" s="238"/>
      <c r="AG2100" s="223"/>
      <c r="AI2100" s="223"/>
    </row>
    <row r="2101" spans="1:35" s="15" customFormat="1">
      <c r="A2101" s="105"/>
      <c r="B2101" s="105"/>
      <c r="D2101" s="97"/>
      <c r="E2101" s="156"/>
      <c r="AD2101" s="94"/>
      <c r="AE2101" s="94"/>
      <c r="AF2101" s="238"/>
      <c r="AG2101" s="223"/>
      <c r="AI2101" s="223"/>
    </row>
    <row r="2102" spans="1:35" s="15" customFormat="1">
      <c r="A2102" s="105"/>
      <c r="B2102" s="105"/>
      <c r="D2102" s="97"/>
      <c r="E2102" s="156"/>
      <c r="AD2102" s="94"/>
      <c r="AE2102" s="94"/>
      <c r="AF2102" s="238"/>
      <c r="AG2102" s="223"/>
      <c r="AI2102" s="223"/>
    </row>
    <row r="2103" spans="1:35" s="15" customFormat="1">
      <c r="A2103" s="105"/>
      <c r="B2103" s="105"/>
      <c r="D2103" s="97"/>
      <c r="E2103" s="156"/>
      <c r="AD2103" s="94"/>
      <c r="AE2103" s="94"/>
      <c r="AF2103" s="238"/>
      <c r="AG2103" s="223"/>
      <c r="AI2103" s="223"/>
    </row>
    <row r="2104" spans="1:35" s="15" customFormat="1">
      <c r="A2104" s="105"/>
      <c r="B2104" s="105"/>
      <c r="D2104" s="97"/>
      <c r="E2104" s="156"/>
      <c r="AD2104" s="94"/>
      <c r="AE2104" s="94"/>
      <c r="AF2104" s="238"/>
      <c r="AG2104" s="223"/>
      <c r="AI2104" s="223"/>
    </row>
    <row r="2105" spans="1:35" s="15" customFormat="1">
      <c r="A2105" s="105"/>
      <c r="B2105" s="105"/>
      <c r="D2105" s="97"/>
      <c r="E2105" s="156"/>
      <c r="AD2105" s="94"/>
      <c r="AE2105" s="94"/>
      <c r="AF2105" s="238"/>
      <c r="AG2105" s="223"/>
      <c r="AI2105" s="223"/>
    </row>
    <row r="2106" spans="1:35" s="15" customFormat="1">
      <c r="A2106" s="105"/>
      <c r="B2106" s="105"/>
      <c r="D2106" s="97"/>
      <c r="E2106" s="156"/>
      <c r="AD2106" s="94"/>
      <c r="AE2106" s="94"/>
      <c r="AF2106" s="238"/>
      <c r="AG2106" s="223"/>
      <c r="AI2106" s="223"/>
    </row>
    <row r="2107" spans="1:35" s="15" customFormat="1">
      <c r="A2107" s="105"/>
      <c r="B2107" s="105"/>
      <c r="D2107" s="97"/>
      <c r="E2107" s="156"/>
      <c r="AD2107" s="94"/>
      <c r="AE2107" s="94"/>
      <c r="AF2107" s="238"/>
      <c r="AG2107" s="223"/>
      <c r="AI2107" s="223"/>
    </row>
    <row r="2108" spans="1:35" s="15" customFormat="1">
      <c r="A2108" s="105"/>
      <c r="B2108" s="105"/>
      <c r="D2108" s="97"/>
      <c r="E2108" s="156"/>
      <c r="AD2108" s="94"/>
      <c r="AE2108" s="94"/>
      <c r="AF2108" s="238"/>
      <c r="AG2108" s="223"/>
      <c r="AI2108" s="223"/>
    </row>
    <row r="2109" spans="1:35" s="15" customFormat="1">
      <c r="A2109" s="105"/>
      <c r="B2109" s="105"/>
      <c r="D2109" s="97"/>
      <c r="E2109" s="156"/>
      <c r="AD2109" s="94"/>
      <c r="AE2109" s="94"/>
      <c r="AF2109" s="238"/>
      <c r="AG2109" s="223"/>
      <c r="AI2109" s="223"/>
    </row>
    <row r="2110" spans="1:35" s="15" customFormat="1">
      <c r="A2110" s="105"/>
      <c r="B2110" s="105"/>
      <c r="D2110" s="97"/>
      <c r="E2110" s="156"/>
      <c r="AD2110" s="94"/>
      <c r="AE2110" s="94"/>
      <c r="AF2110" s="238"/>
      <c r="AG2110" s="223"/>
      <c r="AI2110" s="223"/>
    </row>
    <row r="2111" spans="1:35" s="15" customFormat="1">
      <c r="A2111" s="105"/>
      <c r="B2111" s="105"/>
      <c r="D2111" s="97"/>
      <c r="E2111" s="156"/>
      <c r="AD2111" s="94"/>
      <c r="AE2111" s="94"/>
      <c r="AF2111" s="238"/>
      <c r="AG2111" s="223"/>
      <c r="AI2111" s="223"/>
    </row>
    <row r="2112" spans="1:35" s="15" customFormat="1">
      <c r="A2112" s="105"/>
      <c r="B2112" s="105"/>
      <c r="D2112" s="97"/>
      <c r="E2112" s="156"/>
      <c r="AD2112" s="94"/>
      <c r="AE2112" s="94"/>
      <c r="AF2112" s="238"/>
      <c r="AG2112" s="223"/>
      <c r="AI2112" s="223"/>
    </row>
    <row r="2113" spans="1:35" s="15" customFormat="1">
      <c r="A2113" s="105"/>
      <c r="B2113" s="105"/>
      <c r="D2113" s="97"/>
      <c r="E2113" s="156"/>
      <c r="AD2113" s="94"/>
      <c r="AE2113" s="94"/>
      <c r="AF2113" s="238"/>
      <c r="AG2113" s="223"/>
      <c r="AI2113" s="223"/>
    </row>
    <row r="2114" spans="1:35" s="15" customFormat="1">
      <c r="A2114" s="105"/>
      <c r="B2114" s="105"/>
      <c r="D2114" s="97"/>
      <c r="E2114" s="156"/>
      <c r="AD2114" s="94"/>
      <c r="AE2114" s="94"/>
      <c r="AF2114" s="238"/>
      <c r="AG2114" s="223"/>
      <c r="AI2114" s="223"/>
    </row>
    <row r="2115" spans="1:35" s="15" customFormat="1">
      <c r="A2115" s="105"/>
      <c r="B2115" s="105"/>
      <c r="D2115" s="97"/>
      <c r="E2115" s="156"/>
      <c r="AD2115" s="94"/>
      <c r="AE2115" s="94"/>
      <c r="AF2115" s="238"/>
      <c r="AG2115" s="223"/>
      <c r="AI2115" s="223"/>
    </row>
    <row r="2116" spans="1:35" s="15" customFormat="1">
      <c r="A2116" s="105"/>
      <c r="B2116" s="105"/>
      <c r="D2116" s="97"/>
      <c r="E2116" s="156"/>
      <c r="AD2116" s="94"/>
      <c r="AE2116" s="94"/>
      <c r="AF2116" s="238"/>
      <c r="AG2116" s="223"/>
      <c r="AI2116" s="223"/>
    </row>
    <row r="2117" spans="1:35" s="15" customFormat="1">
      <c r="A2117" s="105"/>
      <c r="B2117" s="105"/>
      <c r="D2117" s="97"/>
      <c r="E2117" s="156"/>
      <c r="AD2117" s="94"/>
      <c r="AE2117" s="94"/>
      <c r="AF2117" s="238"/>
      <c r="AG2117" s="223"/>
      <c r="AI2117" s="223"/>
    </row>
    <row r="2118" spans="1:35" s="15" customFormat="1">
      <c r="A2118" s="105"/>
      <c r="B2118" s="105"/>
      <c r="D2118" s="97"/>
      <c r="E2118" s="156"/>
      <c r="AD2118" s="94"/>
      <c r="AE2118" s="94"/>
      <c r="AF2118" s="238"/>
      <c r="AG2118" s="223"/>
      <c r="AI2118" s="223"/>
    </row>
    <row r="2119" spans="1:35" s="15" customFormat="1">
      <c r="A2119" s="105"/>
      <c r="B2119" s="105"/>
      <c r="D2119" s="97"/>
      <c r="E2119" s="156"/>
      <c r="AD2119" s="94"/>
      <c r="AE2119" s="94"/>
      <c r="AF2119" s="238"/>
      <c r="AG2119" s="223"/>
      <c r="AI2119" s="223"/>
    </row>
    <row r="2120" spans="1:35" s="15" customFormat="1">
      <c r="A2120" s="105"/>
      <c r="B2120" s="105"/>
      <c r="D2120" s="97"/>
      <c r="E2120" s="156"/>
      <c r="AD2120" s="94"/>
      <c r="AE2120" s="94"/>
      <c r="AF2120" s="238"/>
      <c r="AG2120" s="223"/>
      <c r="AI2120" s="223"/>
    </row>
    <row r="2121" spans="1:35" s="15" customFormat="1">
      <c r="A2121" s="105"/>
      <c r="B2121" s="105"/>
      <c r="D2121" s="97"/>
      <c r="E2121" s="156"/>
      <c r="AD2121" s="94"/>
      <c r="AE2121" s="94"/>
      <c r="AF2121" s="238"/>
      <c r="AG2121" s="223"/>
      <c r="AI2121" s="223"/>
    </row>
    <row r="2122" spans="1:35" s="15" customFormat="1">
      <c r="A2122" s="105"/>
      <c r="B2122" s="105"/>
      <c r="D2122" s="97"/>
      <c r="E2122" s="156"/>
      <c r="AD2122" s="94"/>
      <c r="AE2122" s="94"/>
      <c r="AF2122" s="238"/>
      <c r="AG2122" s="223"/>
      <c r="AI2122" s="223"/>
    </row>
    <row r="2123" spans="1:35" s="15" customFormat="1">
      <c r="A2123" s="105"/>
      <c r="B2123" s="105"/>
      <c r="D2123" s="97"/>
      <c r="E2123" s="156"/>
      <c r="AD2123" s="94"/>
      <c r="AE2123" s="94"/>
      <c r="AF2123" s="238"/>
      <c r="AG2123" s="223"/>
      <c r="AI2123" s="223"/>
    </row>
    <row r="2124" spans="1:35" s="15" customFormat="1">
      <c r="A2124" s="105"/>
      <c r="B2124" s="105"/>
      <c r="D2124" s="97"/>
      <c r="E2124" s="156"/>
      <c r="AD2124" s="94"/>
      <c r="AE2124" s="94"/>
      <c r="AF2124" s="238"/>
      <c r="AG2124" s="223"/>
      <c r="AI2124" s="223"/>
    </row>
    <row r="2125" spans="1:35" s="15" customFormat="1">
      <c r="A2125" s="105"/>
      <c r="B2125" s="105"/>
      <c r="D2125" s="97"/>
      <c r="E2125" s="156"/>
      <c r="AD2125" s="94"/>
      <c r="AE2125" s="94"/>
      <c r="AF2125" s="238"/>
      <c r="AG2125" s="223"/>
      <c r="AI2125" s="223"/>
    </row>
    <row r="2126" spans="1:35" s="15" customFormat="1">
      <c r="A2126" s="105"/>
      <c r="B2126" s="105"/>
      <c r="D2126" s="97"/>
      <c r="E2126" s="156"/>
      <c r="AD2126" s="94"/>
      <c r="AE2126" s="94"/>
      <c r="AF2126" s="238"/>
      <c r="AG2126" s="223"/>
      <c r="AI2126" s="223"/>
    </row>
    <row r="2127" spans="1:35" s="15" customFormat="1">
      <c r="A2127" s="105"/>
      <c r="B2127" s="105"/>
      <c r="D2127" s="97"/>
      <c r="E2127" s="156"/>
      <c r="AD2127" s="94"/>
      <c r="AE2127" s="94"/>
      <c r="AF2127" s="238"/>
      <c r="AG2127" s="223"/>
      <c r="AI2127" s="223"/>
    </row>
    <row r="2128" spans="1:35" s="15" customFormat="1">
      <c r="A2128" s="105"/>
      <c r="B2128" s="105"/>
      <c r="D2128" s="97"/>
      <c r="E2128" s="156"/>
      <c r="AD2128" s="94"/>
      <c r="AE2128" s="94"/>
      <c r="AF2128" s="238"/>
      <c r="AG2128" s="223"/>
      <c r="AI2128" s="223"/>
    </row>
    <row r="2129" spans="1:35" s="15" customFormat="1">
      <c r="A2129" s="105"/>
      <c r="B2129" s="105"/>
      <c r="D2129" s="97"/>
      <c r="E2129" s="156"/>
      <c r="AD2129" s="94"/>
      <c r="AE2129" s="94"/>
      <c r="AF2129" s="238"/>
      <c r="AG2129" s="223"/>
      <c r="AI2129" s="223"/>
    </row>
    <row r="2130" spans="1:35" s="15" customFormat="1">
      <c r="A2130" s="105"/>
      <c r="B2130" s="105"/>
      <c r="D2130" s="97"/>
      <c r="E2130" s="156"/>
      <c r="AD2130" s="94"/>
      <c r="AE2130" s="94"/>
      <c r="AF2130" s="238"/>
      <c r="AG2130" s="223"/>
      <c r="AI2130" s="223"/>
    </row>
    <row r="2131" spans="1:35" s="15" customFormat="1">
      <c r="A2131" s="105"/>
      <c r="B2131" s="105"/>
      <c r="D2131" s="97"/>
      <c r="E2131" s="156"/>
      <c r="AD2131" s="94"/>
      <c r="AE2131" s="94"/>
      <c r="AF2131" s="238"/>
      <c r="AG2131" s="223"/>
      <c r="AI2131" s="223"/>
    </row>
    <row r="2132" spans="1:35" s="15" customFormat="1">
      <c r="A2132" s="105"/>
      <c r="B2132" s="105"/>
      <c r="D2132" s="97"/>
      <c r="E2132" s="156"/>
      <c r="AD2132" s="94"/>
      <c r="AE2132" s="94"/>
      <c r="AF2132" s="238"/>
      <c r="AG2132" s="223"/>
      <c r="AI2132" s="223"/>
    </row>
    <row r="2133" spans="1:35" s="15" customFormat="1">
      <c r="A2133" s="105"/>
      <c r="B2133" s="105"/>
      <c r="D2133" s="97"/>
      <c r="E2133" s="156"/>
      <c r="AD2133" s="94"/>
      <c r="AE2133" s="94"/>
      <c r="AF2133" s="238"/>
      <c r="AG2133" s="223"/>
      <c r="AI2133" s="223"/>
    </row>
    <row r="2134" spans="1:35" s="15" customFormat="1">
      <c r="A2134" s="105"/>
      <c r="B2134" s="105"/>
      <c r="D2134" s="97"/>
      <c r="E2134" s="156"/>
      <c r="AD2134" s="94"/>
      <c r="AE2134" s="94"/>
      <c r="AF2134" s="238"/>
      <c r="AG2134" s="223"/>
      <c r="AI2134" s="223"/>
    </row>
    <row r="2135" spans="1:35" s="15" customFormat="1">
      <c r="A2135" s="105"/>
      <c r="B2135" s="105"/>
      <c r="D2135" s="97"/>
      <c r="E2135" s="156"/>
      <c r="AD2135" s="94"/>
      <c r="AE2135" s="94"/>
      <c r="AF2135" s="238"/>
      <c r="AG2135" s="223"/>
      <c r="AI2135" s="223"/>
    </row>
    <row r="2136" spans="1:35" s="15" customFormat="1">
      <c r="A2136" s="105"/>
      <c r="B2136" s="105"/>
      <c r="D2136" s="97"/>
      <c r="E2136" s="156"/>
      <c r="AD2136" s="94"/>
      <c r="AE2136" s="94"/>
      <c r="AF2136" s="238"/>
      <c r="AG2136" s="223"/>
      <c r="AI2136" s="223"/>
    </row>
    <row r="2137" spans="1:35" s="15" customFormat="1">
      <c r="A2137" s="105"/>
      <c r="B2137" s="105"/>
      <c r="D2137" s="97"/>
      <c r="E2137" s="156"/>
      <c r="AD2137" s="94"/>
      <c r="AE2137" s="94"/>
      <c r="AF2137" s="238"/>
      <c r="AG2137" s="223"/>
      <c r="AI2137" s="223"/>
    </row>
    <row r="2138" spans="1:35" s="15" customFormat="1">
      <c r="A2138" s="105"/>
      <c r="B2138" s="105"/>
      <c r="D2138" s="97"/>
      <c r="E2138" s="156"/>
      <c r="AD2138" s="94"/>
      <c r="AE2138" s="94"/>
      <c r="AF2138" s="238"/>
      <c r="AG2138" s="223"/>
      <c r="AI2138" s="223"/>
    </row>
    <row r="2139" spans="1:35" s="15" customFormat="1">
      <c r="A2139" s="105"/>
      <c r="B2139" s="105"/>
      <c r="D2139" s="97"/>
      <c r="E2139" s="156"/>
      <c r="AD2139" s="94"/>
      <c r="AE2139" s="94"/>
      <c r="AF2139" s="238"/>
      <c r="AG2139" s="223"/>
      <c r="AI2139" s="223"/>
    </row>
    <row r="2140" spans="1:35" s="15" customFormat="1">
      <c r="A2140" s="105"/>
      <c r="B2140" s="105"/>
      <c r="D2140" s="97"/>
      <c r="E2140" s="156"/>
      <c r="AD2140" s="94"/>
      <c r="AE2140" s="94"/>
      <c r="AF2140" s="238"/>
      <c r="AG2140" s="223"/>
      <c r="AI2140" s="223"/>
    </row>
    <row r="2141" spans="1:35" s="15" customFormat="1">
      <c r="A2141" s="105"/>
      <c r="B2141" s="105"/>
      <c r="D2141" s="97"/>
      <c r="E2141" s="156"/>
      <c r="AD2141" s="94"/>
      <c r="AE2141" s="94"/>
      <c r="AF2141" s="238"/>
      <c r="AG2141" s="223"/>
      <c r="AI2141" s="223"/>
    </row>
    <row r="2142" spans="1:35" s="15" customFormat="1">
      <c r="A2142" s="105"/>
      <c r="B2142" s="105"/>
      <c r="D2142" s="97"/>
      <c r="E2142" s="156"/>
      <c r="AD2142" s="94"/>
      <c r="AE2142" s="94"/>
      <c r="AF2142" s="238"/>
      <c r="AG2142" s="223"/>
      <c r="AI2142" s="223"/>
    </row>
    <row r="2143" spans="1:35" s="15" customFormat="1">
      <c r="A2143" s="105"/>
      <c r="B2143" s="105"/>
      <c r="D2143" s="97"/>
      <c r="E2143" s="156"/>
      <c r="AD2143" s="94"/>
      <c r="AE2143" s="94"/>
      <c r="AF2143" s="238"/>
      <c r="AG2143" s="223"/>
      <c r="AI2143" s="223"/>
    </row>
    <row r="2144" spans="1:35" s="15" customFormat="1">
      <c r="A2144" s="105"/>
      <c r="B2144" s="105"/>
      <c r="D2144" s="97"/>
      <c r="E2144" s="156"/>
      <c r="AD2144" s="94"/>
      <c r="AE2144" s="94"/>
      <c r="AF2144" s="238"/>
      <c r="AG2144" s="223"/>
      <c r="AI2144" s="223"/>
    </row>
    <row r="2145" spans="1:35" s="15" customFormat="1">
      <c r="A2145" s="105"/>
      <c r="B2145" s="105"/>
      <c r="D2145" s="97"/>
      <c r="E2145" s="156"/>
      <c r="AD2145" s="94"/>
      <c r="AE2145" s="94"/>
      <c r="AF2145" s="238"/>
      <c r="AG2145" s="223"/>
      <c r="AI2145" s="223"/>
    </row>
    <row r="2146" spans="1:35" s="15" customFormat="1">
      <c r="A2146" s="105"/>
      <c r="B2146" s="105"/>
      <c r="D2146" s="97"/>
      <c r="E2146" s="156"/>
      <c r="AD2146" s="94"/>
      <c r="AE2146" s="94"/>
      <c r="AF2146" s="238"/>
      <c r="AG2146" s="223"/>
      <c r="AI2146" s="223"/>
    </row>
    <row r="2147" spans="1:35" s="15" customFormat="1">
      <c r="A2147" s="105"/>
      <c r="B2147" s="105"/>
      <c r="D2147" s="97"/>
      <c r="E2147" s="156"/>
      <c r="AD2147" s="94"/>
      <c r="AE2147" s="94"/>
      <c r="AF2147" s="238"/>
      <c r="AG2147" s="223"/>
      <c r="AI2147" s="223"/>
    </row>
    <row r="2148" spans="1:35" s="15" customFormat="1">
      <c r="A2148" s="105"/>
      <c r="B2148" s="105"/>
      <c r="D2148" s="97"/>
      <c r="E2148" s="156"/>
      <c r="AD2148" s="94"/>
      <c r="AE2148" s="94"/>
      <c r="AF2148" s="238"/>
      <c r="AG2148" s="223"/>
      <c r="AI2148" s="223"/>
    </row>
    <row r="2149" spans="1:35" s="15" customFormat="1">
      <c r="A2149" s="105"/>
      <c r="B2149" s="105"/>
      <c r="D2149" s="97"/>
      <c r="E2149" s="156"/>
      <c r="AD2149" s="94"/>
      <c r="AE2149" s="94"/>
      <c r="AF2149" s="238"/>
      <c r="AG2149" s="223"/>
      <c r="AI2149" s="223"/>
    </row>
    <row r="2150" spans="1:35" s="15" customFormat="1">
      <c r="A2150" s="105"/>
      <c r="B2150" s="105"/>
      <c r="D2150" s="97"/>
      <c r="E2150" s="156"/>
      <c r="AD2150" s="94"/>
      <c r="AE2150" s="94"/>
      <c r="AF2150" s="238"/>
      <c r="AG2150" s="223"/>
      <c r="AI2150" s="223"/>
    </row>
    <row r="2151" spans="1:35" s="15" customFormat="1">
      <c r="A2151" s="105"/>
      <c r="B2151" s="105"/>
      <c r="D2151" s="97"/>
      <c r="E2151" s="156"/>
      <c r="AD2151" s="94"/>
      <c r="AE2151" s="94"/>
      <c r="AF2151" s="238"/>
      <c r="AG2151" s="223"/>
      <c r="AI2151" s="223"/>
    </row>
    <row r="2152" spans="1:35" s="15" customFormat="1">
      <c r="A2152" s="105"/>
      <c r="B2152" s="105"/>
      <c r="D2152" s="97"/>
      <c r="E2152" s="156"/>
      <c r="AD2152" s="94"/>
      <c r="AE2152" s="94"/>
      <c r="AF2152" s="238"/>
      <c r="AG2152" s="223"/>
      <c r="AI2152" s="223"/>
    </row>
    <row r="2153" spans="1:35" s="15" customFormat="1">
      <c r="A2153" s="105"/>
      <c r="B2153" s="105"/>
      <c r="D2153" s="97"/>
      <c r="E2153" s="156"/>
      <c r="AD2153" s="94"/>
      <c r="AE2153" s="94"/>
      <c r="AF2153" s="238"/>
      <c r="AG2153" s="223"/>
      <c r="AI2153" s="223"/>
    </row>
    <row r="2154" spans="1:35" s="15" customFormat="1">
      <c r="A2154" s="105"/>
      <c r="B2154" s="105"/>
      <c r="D2154" s="97"/>
      <c r="E2154" s="156"/>
      <c r="AD2154" s="94"/>
      <c r="AE2154" s="94"/>
      <c r="AF2154" s="238"/>
      <c r="AG2154" s="223"/>
      <c r="AI2154" s="223"/>
    </row>
    <row r="2155" spans="1:35" s="15" customFormat="1">
      <c r="A2155" s="105"/>
      <c r="B2155" s="105"/>
      <c r="D2155" s="97"/>
      <c r="E2155" s="156"/>
      <c r="AD2155" s="94"/>
      <c r="AE2155" s="94"/>
      <c r="AF2155" s="238"/>
      <c r="AG2155" s="223"/>
      <c r="AI2155" s="223"/>
    </row>
    <row r="2156" spans="1:35" s="15" customFormat="1">
      <c r="A2156" s="105"/>
      <c r="B2156" s="105"/>
      <c r="D2156" s="97"/>
      <c r="E2156" s="156"/>
      <c r="AD2156" s="94"/>
      <c r="AE2156" s="94"/>
      <c r="AF2156" s="238"/>
      <c r="AG2156" s="223"/>
      <c r="AI2156" s="223"/>
    </row>
    <row r="2157" spans="1:35" s="15" customFormat="1">
      <c r="A2157" s="105"/>
      <c r="B2157" s="105"/>
      <c r="D2157" s="97"/>
      <c r="E2157" s="156"/>
      <c r="AD2157" s="94"/>
      <c r="AE2157" s="94"/>
      <c r="AF2157" s="238"/>
      <c r="AG2157" s="223"/>
      <c r="AI2157" s="223"/>
    </row>
    <row r="2158" spans="1:35" s="15" customFormat="1">
      <c r="A2158" s="105"/>
      <c r="B2158" s="105"/>
      <c r="D2158" s="97"/>
      <c r="E2158" s="156"/>
      <c r="AD2158" s="94"/>
      <c r="AE2158" s="94"/>
      <c r="AF2158" s="238"/>
      <c r="AG2158" s="223"/>
      <c r="AI2158" s="223"/>
    </row>
    <row r="2159" spans="1:35" s="15" customFormat="1">
      <c r="A2159" s="105"/>
      <c r="B2159" s="105"/>
      <c r="D2159" s="97"/>
      <c r="E2159" s="156"/>
      <c r="AD2159" s="94"/>
      <c r="AE2159" s="94"/>
      <c r="AF2159" s="238"/>
      <c r="AG2159" s="223"/>
      <c r="AI2159" s="223"/>
    </row>
    <row r="2160" spans="1:35" s="15" customFormat="1">
      <c r="A2160" s="105"/>
      <c r="B2160" s="105"/>
      <c r="D2160" s="97"/>
      <c r="E2160" s="156"/>
      <c r="AD2160" s="94"/>
      <c r="AE2160" s="94"/>
      <c r="AF2160" s="238"/>
      <c r="AG2160" s="223"/>
      <c r="AI2160" s="223"/>
    </row>
    <row r="2161" spans="1:35" s="15" customFormat="1">
      <c r="A2161" s="105"/>
      <c r="B2161" s="105"/>
      <c r="D2161" s="97"/>
      <c r="E2161" s="156"/>
      <c r="AD2161" s="94"/>
      <c r="AE2161" s="94"/>
      <c r="AF2161" s="238"/>
      <c r="AG2161" s="223"/>
      <c r="AI2161" s="223"/>
    </row>
    <row r="2162" spans="1:35" s="15" customFormat="1">
      <c r="A2162" s="105"/>
      <c r="B2162" s="105"/>
      <c r="D2162" s="97"/>
      <c r="E2162" s="156"/>
      <c r="AD2162" s="94"/>
      <c r="AE2162" s="94"/>
      <c r="AF2162" s="238"/>
      <c r="AG2162" s="223"/>
      <c r="AI2162" s="223"/>
    </row>
    <row r="2163" spans="1:35" s="15" customFormat="1">
      <c r="A2163" s="105"/>
      <c r="B2163" s="105"/>
      <c r="D2163" s="97"/>
      <c r="E2163" s="156"/>
      <c r="AD2163" s="94"/>
      <c r="AE2163" s="94"/>
      <c r="AF2163" s="238"/>
      <c r="AG2163" s="223"/>
      <c r="AI2163" s="223"/>
    </row>
    <row r="2164" spans="1:35" s="15" customFormat="1">
      <c r="A2164" s="105"/>
      <c r="B2164" s="105"/>
      <c r="D2164" s="97"/>
      <c r="E2164" s="156"/>
      <c r="AD2164" s="94"/>
      <c r="AE2164" s="94"/>
      <c r="AF2164" s="238"/>
      <c r="AG2164" s="223"/>
      <c r="AI2164" s="223"/>
    </row>
    <row r="2165" spans="1:35" s="15" customFormat="1">
      <c r="A2165" s="105"/>
      <c r="B2165" s="105"/>
      <c r="D2165" s="97"/>
      <c r="E2165" s="156"/>
      <c r="AD2165" s="94"/>
      <c r="AE2165" s="94"/>
      <c r="AF2165" s="238"/>
      <c r="AG2165" s="223"/>
      <c r="AI2165" s="223"/>
    </row>
    <row r="2166" spans="1:35" s="15" customFormat="1">
      <c r="A2166" s="105"/>
      <c r="B2166" s="105"/>
      <c r="D2166" s="97"/>
      <c r="E2166" s="156"/>
      <c r="AD2166" s="94"/>
      <c r="AE2166" s="94"/>
      <c r="AF2166" s="238"/>
      <c r="AG2166" s="223"/>
      <c r="AI2166" s="223"/>
    </row>
    <row r="2167" spans="1:35" s="15" customFormat="1">
      <c r="A2167" s="105"/>
      <c r="B2167" s="105"/>
      <c r="D2167" s="97"/>
      <c r="E2167" s="156"/>
      <c r="AD2167" s="94"/>
      <c r="AE2167" s="94"/>
      <c r="AF2167" s="238"/>
      <c r="AG2167" s="223"/>
      <c r="AI2167" s="223"/>
    </row>
    <row r="2168" spans="1:35" s="15" customFormat="1">
      <c r="A2168" s="105"/>
      <c r="B2168" s="105"/>
      <c r="D2168" s="97"/>
      <c r="E2168" s="156"/>
      <c r="AD2168" s="94"/>
      <c r="AE2168" s="94"/>
      <c r="AF2168" s="238"/>
      <c r="AG2168" s="223"/>
      <c r="AI2168" s="223"/>
    </row>
    <row r="2169" spans="1:35" s="15" customFormat="1">
      <c r="A2169" s="105"/>
      <c r="B2169" s="105"/>
      <c r="D2169" s="97"/>
      <c r="E2169" s="156"/>
      <c r="AD2169" s="94"/>
      <c r="AE2169" s="94"/>
      <c r="AF2169" s="238"/>
      <c r="AG2169" s="223"/>
      <c r="AI2169" s="223"/>
    </row>
    <row r="2170" spans="1:35" s="15" customFormat="1">
      <c r="A2170" s="105"/>
      <c r="B2170" s="105"/>
      <c r="D2170" s="97"/>
      <c r="E2170" s="156"/>
      <c r="AD2170" s="94"/>
      <c r="AE2170" s="94"/>
      <c r="AF2170" s="238"/>
      <c r="AG2170" s="223"/>
      <c r="AI2170" s="223"/>
    </row>
    <row r="2171" spans="1:35" s="15" customFormat="1">
      <c r="A2171" s="105"/>
      <c r="B2171" s="105"/>
      <c r="D2171" s="97"/>
      <c r="E2171" s="156"/>
      <c r="AD2171" s="94"/>
      <c r="AE2171" s="94"/>
      <c r="AF2171" s="238"/>
      <c r="AG2171" s="223"/>
      <c r="AI2171" s="223"/>
    </row>
    <row r="2172" spans="1:35" s="15" customFormat="1">
      <c r="A2172" s="105"/>
      <c r="B2172" s="105"/>
      <c r="D2172" s="97"/>
      <c r="E2172" s="156"/>
      <c r="AD2172" s="94"/>
      <c r="AE2172" s="94"/>
      <c r="AF2172" s="238"/>
      <c r="AG2172" s="223"/>
      <c r="AI2172" s="223"/>
    </row>
    <row r="2173" spans="1:35" s="15" customFormat="1">
      <c r="A2173" s="105"/>
      <c r="B2173" s="105"/>
      <c r="D2173" s="97"/>
      <c r="E2173" s="156"/>
      <c r="AD2173" s="94"/>
      <c r="AE2173" s="94"/>
      <c r="AF2173" s="238"/>
      <c r="AG2173" s="223"/>
      <c r="AI2173" s="223"/>
    </row>
    <row r="2174" spans="1:35" s="15" customFormat="1">
      <c r="A2174" s="105"/>
      <c r="B2174" s="105"/>
      <c r="D2174" s="97"/>
      <c r="E2174" s="156"/>
      <c r="AD2174" s="94"/>
      <c r="AE2174" s="94"/>
      <c r="AF2174" s="238"/>
      <c r="AG2174" s="223"/>
      <c r="AI2174" s="223"/>
    </row>
    <row r="2175" spans="1:35" s="15" customFormat="1">
      <c r="A2175" s="105"/>
      <c r="B2175" s="105"/>
      <c r="D2175" s="97"/>
      <c r="E2175" s="156"/>
      <c r="AD2175" s="94"/>
      <c r="AE2175" s="94"/>
      <c r="AF2175" s="238"/>
      <c r="AG2175" s="223"/>
      <c r="AI2175" s="223"/>
    </row>
    <row r="2176" spans="1:35" s="15" customFormat="1">
      <c r="A2176" s="105"/>
      <c r="B2176" s="105"/>
      <c r="D2176" s="97"/>
      <c r="E2176" s="156"/>
      <c r="AD2176" s="94"/>
      <c r="AE2176" s="94"/>
      <c r="AF2176" s="238"/>
      <c r="AG2176" s="223"/>
      <c r="AI2176" s="223"/>
    </row>
    <row r="2177" spans="1:35" s="15" customFormat="1">
      <c r="A2177" s="105"/>
      <c r="B2177" s="105"/>
      <c r="D2177" s="97"/>
      <c r="E2177" s="156"/>
      <c r="AD2177" s="94"/>
      <c r="AE2177" s="94"/>
      <c r="AF2177" s="238"/>
      <c r="AG2177" s="223"/>
      <c r="AI2177" s="223"/>
    </row>
    <row r="2178" spans="1:35" s="15" customFormat="1">
      <c r="A2178" s="105"/>
      <c r="B2178" s="105"/>
      <c r="D2178" s="97"/>
      <c r="E2178" s="156"/>
      <c r="AD2178" s="94"/>
      <c r="AE2178" s="94"/>
      <c r="AF2178" s="238"/>
      <c r="AG2178" s="223"/>
      <c r="AI2178" s="223"/>
    </row>
    <row r="2179" spans="1:35" s="15" customFormat="1">
      <c r="A2179" s="105"/>
      <c r="B2179" s="105"/>
      <c r="D2179" s="97"/>
      <c r="E2179" s="156"/>
      <c r="AD2179" s="94"/>
      <c r="AE2179" s="94"/>
      <c r="AF2179" s="238"/>
      <c r="AG2179" s="223"/>
      <c r="AI2179" s="223"/>
    </row>
    <row r="2180" spans="1:35" s="15" customFormat="1">
      <c r="A2180" s="105"/>
      <c r="B2180" s="105"/>
      <c r="D2180" s="97"/>
      <c r="E2180" s="156"/>
      <c r="AD2180" s="94"/>
      <c r="AE2180" s="94"/>
      <c r="AF2180" s="238"/>
      <c r="AG2180" s="223"/>
      <c r="AI2180" s="223"/>
    </row>
    <row r="2181" spans="1:35" s="15" customFormat="1">
      <c r="A2181" s="105"/>
      <c r="B2181" s="105"/>
      <c r="D2181" s="97"/>
      <c r="E2181" s="156"/>
      <c r="AD2181" s="94"/>
      <c r="AE2181" s="94"/>
      <c r="AF2181" s="238"/>
      <c r="AG2181" s="223"/>
      <c r="AI2181" s="223"/>
    </row>
    <row r="2182" spans="1:35" s="15" customFormat="1">
      <c r="A2182" s="105"/>
      <c r="B2182" s="105"/>
      <c r="D2182" s="97"/>
      <c r="E2182" s="156"/>
      <c r="AD2182" s="94"/>
      <c r="AE2182" s="94"/>
      <c r="AF2182" s="238"/>
      <c r="AG2182" s="223"/>
      <c r="AI2182" s="223"/>
    </row>
    <row r="2183" spans="1:35" s="15" customFormat="1">
      <c r="A2183" s="105"/>
      <c r="B2183" s="105"/>
      <c r="D2183" s="97"/>
      <c r="E2183" s="156"/>
      <c r="AD2183" s="94"/>
      <c r="AE2183" s="94"/>
      <c r="AF2183" s="238"/>
      <c r="AG2183" s="223"/>
      <c r="AI2183" s="223"/>
    </row>
    <row r="2184" spans="1:35" s="15" customFormat="1">
      <c r="A2184" s="105"/>
      <c r="B2184" s="105"/>
      <c r="D2184" s="97"/>
      <c r="E2184" s="156"/>
      <c r="AD2184" s="94"/>
      <c r="AE2184" s="94"/>
      <c r="AF2184" s="238"/>
      <c r="AG2184" s="223"/>
      <c r="AI2184" s="223"/>
    </row>
    <row r="2185" spans="1:35" s="15" customFormat="1">
      <c r="A2185" s="105"/>
      <c r="B2185" s="105"/>
      <c r="D2185" s="97"/>
      <c r="E2185" s="156"/>
      <c r="AD2185" s="94"/>
      <c r="AE2185" s="94"/>
      <c r="AF2185" s="238"/>
      <c r="AG2185" s="223"/>
      <c r="AI2185" s="223"/>
    </row>
    <row r="2186" spans="1:35" s="15" customFormat="1">
      <c r="A2186" s="105"/>
      <c r="B2186" s="105"/>
      <c r="D2186" s="97"/>
      <c r="E2186" s="156"/>
      <c r="AD2186" s="94"/>
      <c r="AE2186" s="94"/>
      <c r="AF2186" s="238"/>
      <c r="AG2186" s="223"/>
      <c r="AI2186" s="223"/>
    </row>
    <row r="2187" spans="1:35" s="15" customFormat="1">
      <c r="A2187" s="105"/>
      <c r="B2187" s="105"/>
      <c r="D2187" s="97"/>
      <c r="E2187" s="156"/>
      <c r="AD2187" s="94"/>
      <c r="AE2187" s="94"/>
      <c r="AF2187" s="238"/>
      <c r="AG2187" s="223"/>
      <c r="AI2187" s="223"/>
    </row>
    <row r="2188" spans="1:35" s="15" customFormat="1">
      <c r="A2188" s="105"/>
      <c r="B2188" s="105"/>
      <c r="D2188" s="97"/>
      <c r="E2188" s="156"/>
      <c r="AD2188" s="94"/>
      <c r="AE2188" s="94"/>
      <c r="AF2188" s="238"/>
      <c r="AG2188" s="223"/>
      <c r="AI2188" s="223"/>
    </row>
    <row r="2189" spans="1:35" s="15" customFormat="1">
      <c r="A2189" s="105"/>
      <c r="B2189" s="105"/>
      <c r="D2189" s="97"/>
      <c r="E2189" s="156"/>
      <c r="AD2189" s="94"/>
      <c r="AE2189" s="94"/>
      <c r="AF2189" s="238"/>
      <c r="AG2189" s="223"/>
      <c r="AI2189" s="223"/>
    </row>
    <row r="2190" spans="1:35" s="15" customFormat="1">
      <c r="A2190" s="105"/>
      <c r="B2190" s="105"/>
      <c r="D2190" s="97"/>
      <c r="E2190" s="156"/>
      <c r="AD2190" s="94"/>
      <c r="AE2190" s="94"/>
      <c r="AF2190" s="238"/>
      <c r="AG2190" s="223"/>
      <c r="AI2190" s="223"/>
    </row>
    <row r="2191" spans="1:35" s="15" customFormat="1">
      <c r="A2191" s="105"/>
      <c r="B2191" s="105"/>
      <c r="D2191" s="97"/>
      <c r="E2191" s="156"/>
      <c r="AD2191" s="94"/>
      <c r="AE2191" s="94"/>
      <c r="AF2191" s="238"/>
      <c r="AG2191" s="223"/>
      <c r="AI2191" s="223"/>
    </row>
    <row r="2192" spans="1:35" s="15" customFormat="1">
      <c r="A2192" s="105"/>
      <c r="B2192" s="105"/>
      <c r="D2192" s="97"/>
      <c r="E2192" s="156"/>
      <c r="AD2192" s="94"/>
      <c r="AE2192" s="94"/>
      <c r="AF2192" s="238"/>
      <c r="AG2192" s="223"/>
      <c r="AI2192" s="223"/>
    </row>
    <row r="2193" spans="1:35" s="15" customFormat="1">
      <c r="A2193" s="105"/>
      <c r="B2193" s="105"/>
      <c r="D2193" s="97"/>
      <c r="E2193" s="156"/>
      <c r="AD2193" s="94"/>
      <c r="AE2193" s="94"/>
      <c r="AF2193" s="238"/>
      <c r="AG2193" s="223"/>
      <c r="AI2193" s="223"/>
    </row>
    <row r="2194" spans="1:35" s="15" customFormat="1">
      <c r="A2194" s="105"/>
      <c r="B2194" s="105"/>
      <c r="D2194" s="97"/>
      <c r="E2194" s="156"/>
      <c r="AD2194" s="94"/>
      <c r="AE2194" s="94"/>
      <c r="AF2194" s="238"/>
      <c r="AG2194" s="223"/>
      <c r="AI2194" s="223"/>
    </row>
    <row r="2195" spans="1:35" s="15" customFormat="1">
      <c r="A2195" s="105"/>
      <c r="B2195" s="105"/>
      <c r="D2195" s="97"/>
      <c r="E2195" s="156"/>
      <c r="AD2195" s="94"/>
      <c r="AE2195" s="94"/>
      <c r="AF2195" s="238"/>
      <c r="AG2195" s="223"/>
      <c r="AI2195" s="223"/>
    </row>
    <row r="2196" spans="1:35" s="15" customFormat="1">
      <c r="A2196" s="105"/>
      <c r="B2196" s="105"/>
      <c r="D2196" s="97"/>
      <c r="E2196" s="156"/>
      <c r="AD2196" s="94"/>
      <c r="AE2196" s="94"/>
      <c r="AF2196" s="238"/>
      <c r="AG2196" s="223"/>
      <c r="AI2196" s="223"/>
    </row>
    <row r="2197" spans="1:35" s="15" customFormat="1">
      <c r="A2197" s="105"/>
      <c r="B2197" s="105"/>
      <c r="D2197" s="97"/>
      <c r="E2197" s="156"/>
      <c r="AD2197" s="94"/>
      <c r="AE2197" s="94"/>
      <c r="AF2197" s="238"/>
      <c r="AG2197" s="223"/>
      <c r="AI2197" s="223"/>
    </row>
    <row r="2198" spans="1:35" s="15" customFormat="1">
      <c r="A2198" s="105"/>
      <c r="B2198" s="105"/>
      <c r="D2198" s="97"/>
      <c r="E2198" s="156"/>
      <c r="AD2198" s="94"/>
      <c r="AE2198" s="94"/>
      <c r="AF2198" s="238"/>
      <c r="AG2198" s="223"/>
      <c r="AI2198" s="223"/>
    </row>
    <row r="2199" spans="1:35" s="15" customFormat="1">
      <c r="A2199" s="105"/>
      <c r="B2199" s="105"/>
      <c r="D2199" s="97"/>
      <c r="E2199" s="156"/>
      <c r="AD2199" s="94"/>
      <c r="AE2199" s="94"/>
      <c r="AF2199" s="238"/>
      <c r="AG2199" s="223"/>
      <c r="AI2199" s="223"/>
    </row>
    <row r="2200" spans="1:35" s="15" customFormat="1">
      <c r="A2200" s="105"/>
      <c r="B2200" s="105"/>
      <c r="D2200" s="97"/>
      <c r="E2200" s="156"/>
      <c r="AD2200" s="94"/>
      <c r="AE2200" s="94"/>
      <c r="AF2200" s="238"/>
      <c r="AG2200" s="223"/>
      <c r="AI2200" s="223"/>
    </row>
    <row r="2201" spans="1:35" s="15" customFormat="1">
      <c r="A2201" s="105"/>
      <c r="B2201" s="105"/>
      <c r="D2201" s="97"/>
      <c r="E2201" s="156"/>
      <c r="AD2201" s="94"/>
      <c r="AE2201" s="94"/>
      <c r="AF2201" s="238"/>
      <c r="AG2201" s="223"/>
      <c r="AI2201" s="223"/>
    </row>
    <row r="2202" spans="1:35" s="15" customFormat="1">
      <c r="A2202" s="105"/>
      <c r="B2202" s="105"/>
      <c r="D2202" s="97"/>
      <c r="E2202" s="156"/>
      <c r="AD2202" s="94"/>
      <c r="AE2202" s="94"/>
      <c r="AF2202" s="238"/>
      <c r="AG2202" s="223"/>
      <c r="AI2202" s="223"/>
    </row>
    <row r="2203" spans="1:35" s="15" customFormat="1">
      <c r="A2203" s="105"/>
      <c r="B2203" s="105"/>
      <c r="D2203" s="97"/>
      <c r="E2203" s="156"/>
      <c r="AD2203" s="94"/>
      <c r="AE2203" s="94"/>
      <c r="AF2203" s="238"/>
      <c r="AG2203" s="223"/>
      <c r="AI2203" s="223"/>
    </row>
    <row r="2204" spans="1:35" s="15" customFormat="1">
      <c r="A2204" s="105"/>
      <c r="B2204" s="105"/>
      <c r="D2204" s="97"/>
      <c r="E2204" s="156"/>
      <c r="AD2204" s="94"/>
      <c r="AE2204" s="94"/>
      <c r="AF2204" s="238"/>
      <c r="AG2204" s="223"/>
      <c r="AI2204" s="223"/>
    </row>
    <row r="2205" spans="1:35" s="15" customFormat="1">
      <c r="A2205" s="105"/>
      <c r="B2205" s="105"/>
      <c r="D2205" s="97"/>
      <c r="E2205" s="156"/>
      <c r="AD2205" s="94"/>
      <c r="AE2205" s="94"/>
      <c r="AF2205" s="238"/>
      <c r="AG2205" s="223"/>
      <c r="AI2205" s="223"/>
    </row>
    <row r="2206" spans="1:35" s="15" customFormat="1">
      <c r="A2206" s="105"/>
      <c r="B2206" s="105"/>
      <c r="D2206" s="97"/>
      <c r="E2206" s="156"/>
      <c r="AD2206" s="94"/>
      <c r="AE2206" s="94"/>
      <c r="AF2206" s="238"/>
      <c r="AG2206" s="223"/>
      <c r="AI2206" s="223"/>
    </row>
    <row r="2207" spans="1:35" s="15" customFormat="1">
      <c r="A2207" s="105"/>
      <c r="B2207" s="105"/>
      <c r="D2207" s="97"/>
      <c r="E2207" s="156"/>
      <c r="AD2207" s="94"/>
      <c r="AE2207" s="94"/>
      <c r="AF2207" s="238"/>
      <c r="AG2207" s="223"/>
      <c r="AI2207" s="223"/>
    </row>
    <row r="2208" spans="1:35" s="15" customFormat="1">
      <c r="A2208" s="105"/>
      <c r="B2208" s="105"/>
      <c r="D2208" s="97"/>
      <c r="E2208" s="156"/>
      <c r="AD2208" s="94"/>
      <c r="AE2208" s="94"/>
      <c r="AF2208" s="238"/>
      <c r="AG2208" s="223"/>
      <c r="AI2208" s="223"/>
    </row>
    <row r="2209" spans="1:35" s="15" customFormat="1">
      <c r="A2209" s="105"/>
      <c r="B2209" s="105"/>
      <c r="D2209" s="97"/>
      <c r="E2209" s="156"/>
      <c r="AD2209" s="94"/>
      <c r="AE2209" s="94"/>
      <c r="AF2209" s="238"/>
      <c r="AG2209" s="223"/>
      <c r="AI2209" s="223"/>
    </row>
    <row r="2210" spans="1:35" s="15" customFormat="1">
      <c r="A2210" s="105"/>
      <c r="B2210" s="105"/>
      <c r="D2210" s="97"/>
      <c r="E2210" s="156"/>
      <c r="AD2210" s="94"/>
      <c r="AE2210" s="94"/>
      <c r="AF2210" s="238"/>
      <c r="AG2210" s="223"/>
      <c r="AI2210" s="223"/>
    </row>
    <row r="2211" spans="1:35" s="15" customFormat="1">
      <c r="A2211" s="105"/>
      <c r="B2211" s="105"/>
      <c r="D2211" s="97"/>
      <c r="E2211" s="156"/>
      <c r="AD2211" s="94"/>
      <c r="AE2211" s="94"/>
      <c r="AF2211" s="238"/>
      <c r="AG2211" s="223"/>
      <c r="AI2211" s="223"/>
    </row>
    <row r="2212" spans="1:35" s="15" customFormat="1">
      <c r="A2212" s="105"/>
      <c r="B2212" s="105"/>
      <c r="D2212" s="97"/>
      <c r="E2212" s="156"/>
      <c r="AD2212" s="94"/>
      <c r="AE2212" s="94"/>
      <c r="AF2212" s="238"/>
      <c r="AG2212" s="223"/>
      <c r="AI2212" s="223"/>
    </row>
    <row r="2213" spans="1:35" s="15" customFormat="1">
      <c r="A2213" s="105"/>
      <c r="B2213" s="105"/>
      <c r="D2213" s="97"/>
      <c r="E2213" s="156"/>
      <c r="AD2213" s="94"/>
      <c r="AE2213" s="94"/>
      <c r="AF2213" s="238"/>
      <c r="AG2213" s="223"/>
      <c r="AI2213" s="223"/>
    </row>
    <row r="2214" spans="1:35" s="15" customFormat="1">
      <c r="A2214" s="105"/>
      <c r="B2214" s="105"/>
      <c r="D2214" s="97"/>
      <c r="E2214" s="156"/>
      <c r="AD2214" s="94"/>
      <c r="AE2214" s="94"/>
      <c r="AF2214" s="238"/>
      <c r="AG2214" s="223"/>
      <c r="AI2214" s="223"/>
    </row>
    <row r="2215" spans="1:35" s="15" customFormat="1">
      <c r="A2215" s="105"/>
      <c r="B2215" s="105"/>
      <c r="D2215" s="97"/>
      <c r="E2215" s="156"/>
      <c r="AD2215" s="94"/>
      <c r="AE2215" s="94"/>
      <c r="AF2215" s="238"/>
      <c r="AG2215" s="223"/>
      <c r="AI2215" s="223"/>
    </row>
    <row r="2216" spans="1:35" s="15" customFormat="1">
      <c r="A2216" s="105"/>
      <c r="B2216" s="105"/>
      <c r="D2216" s="97"/>
      <c r="E2216" s="156"/>
      <c r="AD2216" s="94"/>
      <c r="AE2216" s="94"/>
      <c r="AF2216" s="238"/>
      <c r="AG2216" s="223"/>
      <c r="AI2216" s="223"/>
    </row>
    <row r="2217" spans="1:35" s="15" customFormat="1">
      <c r="A2217" s="105"/>
      <c r="B2217" s="105"/>
      <c r="D2217" s="97"/>
      <c r="E2217" s="156"/>
      <c r="AD2217" s="94"/>
      <c r="AE2217" s="94"/>
      <c r="AF2217" s="238"/>
      <c r="AG2217" s="223"/>
      <c r="AI2217" s="223"/>
    </row>
    <row r="2218" spans="1:35" s="15" customFormat="1">
      <c r="A2218" s="105"/>
      <c r="B2218" s="105"/>
      <c r="D2218" s="97"/>
      <c r="E2218" s="156"/>
      <c r="AD2218" s="94"/>
      <c r="AE2218" s="94"/>
      <c r="AF2218" s="238"/>
      <c r="AG2218" s="223"/>
      <c r="AI2218" s="223"/>
    </row>
    <row r="2219" spans="1:35" s="15" customFormat="1">
      <c r="A2219" s="105"/>
      <c r="B2219" s="105"/>
      <c r="D2219" s="97"/>
      <c r="E2219" s="156"/>
      <c r="AD2219" s="94"/>
      <c r="AE2219" s="94"/>
      <c r="AF2219" s="238"/>
      <c r="AG2219" s="223"/>
      <c r="AI2219" s="223"/>
    </row>
    <row r="2220" spans="1:35" s="15" customFormat="1">
      <c r="A2220" s="105"/>
      <c r="B2220" s="105"/>
      <c r="D2220" s="97"/>
      <c r="E2220" s="156"/>
      <c r="AD2220" s="94"/>
      <c r="AE2220" s="94"/>
      <c r="AF2220" s="238"/>
      <c r="AG2220" s="223"/>
      <c r="AI2220" s="223"/>
    </row>
    <row r="2221" spans="1:35" s="15" customFormat="1">
      <c r="A2221" s="105"/>
      <c r="B2221" s="105"/>
      <c r="D2221" s="97"/>
      <c r="E2221" s="156"/>
      <c r="AD2221" s="94"/>
      <c r="AE2221" s="94"/>
      <c r="AF2221" s="238"/>
      <c r="AG2221" s="223"/>
      <c r="AI2221" s="223"/>
    </row>
    <row r="2222" spans="1:35" s="15" customFormat="1">
      <c r="A2222" s="105"/>
      <c r="B2222" s="105"/>
      <c r="D2222" s="97"/>
      <c r="E2222" s="156"/>
      <c r="AD2222" s="94"/>
      <c r="AE2222" s="94"/>
      <c r="AF2222" s="238"/>
      <c r="AG2222" s="223"/>
      <c r="AI2222" s="223"/>
    </row>
    <row r="2223" spans="1:35" s="15" customFormat="1">
      <c r="A2223" s="105"/>
      <c r="B2223" s="105"/>
      <c r="D2223" s="97"/>
      <c r="E2223" s="156"/>
      <c r="AD2223" s="94"/>
      <c r="AE2223" s="94"/>
      <c r="AF2223" s="238"/>
      <c r="AG2223" s="223"/>
      <c r="AI2223" s="223"/>
    </row>
    <row r="2224" spans="1:35" s="15" customFormat="1">
      <c r="A2224" s="105"/>
      <c r="B2224" s="105"/>
      <c r="D2224" s="97"/>
      <c r="E2224" s="156"/>
      <c r="AD2224" s="94"/>
      <c r="AE2224" s="94"/>
      <c r="AF2224" s="238"/>
      <c r="AG2224" s="223"/>
      <c r="AI2224" s="223"/>
    </row>
    <row r="2225" spans="1:35" s="15" customFormat="1">
      <c r="A2225" s="105"/>
      <c r="B2225" s="105"/>
      <c r="D2225" s="97"/>
      <c r="E2225" s="156"/>
      <c r="AD2225" s="94"/>
      <c r="AE2225" s="94"/>
      <c r="AF2225" s="238"/>
      <c r="AG2225" s="223"/>
      <c r="AI2225" s="223"/>
    </row>
    <row r="2226" spans="1:35" s="15" customFormat="1">
      <c r="A2226" s="105"/>
      <c r="B2226" s="105"/>
      <c r="D2226" s="97"/>
      <c r="E2226" s="156"/>
      <c r="AD2226" s="94"/>
      <c r="AE2226" s="94"/>
      <c r="AF2226" s="238"/>
      <c r="AG2226" s="223"/>
      <c r="AI2226" s="223"/>
    </row>
    <row r="2227" spans="1:35" s="15" customFormat="1">
      <c r="A2227" s="105"/>
      <c r="B2227" s="105"/>
      <c r="D2227" s="97"/>
      <c r="E2227" s="156"/>
      <c r="AD2227" s="94"/>
      <c r="AE2227" s="94"/>
      <c r="AF2227" s="238"/>
      <c r="AG2227" s="223"/>
      <c r="AI2227" s="223"/>
    </row>
    <row r="2228" spans="1:35" s="15" customFormat="1">
      <c r="A2228" s="105"/>
      <c r="B2228" s="105"/>
      <c r="D2228" s="97"/>
      <c r="E2228" s="156"/>
      <c r="AD2228" s="94"/>
      <c r="AE2228" s="94"/>
      <c r="AF2228" s="238"/>
      <c r="AG2228" s="223"/>
      <c r="AI2228" s="223"/>
    </row>
    <row r="2229" spans="1:35" s="15" customFormat="1">
      <c r="A2229" s="105"/>
      <c r="B2229" s="105"/>
      <c r="D2229" s="97"/>
      <c r="E2229" s="156"/>
      <c r="AD2229" s="94"/>
      <c r="AE2229" s="94"/>
      <c r="AF2229" s="238"/>
      <c r="AG2229" s="223"/>
      <c r="AI2229" s="223"/>
    </row>
    <row r="2230" spans="1:35" s="15" customFormat="1">
      <c r="A2230" s="105"/>
      <c r="B2230" s="105"/>
      <c r="D2230" s="97"/>
      <c r="E2230" s="156"/>
      <c r="AD2230" s="94"/>
      <c r="AE2230" s="94"/>
      <c r="AF2230" s="238"/>
      <c r="AG2230" s="223"/>
      <c r="AI2230" s="223"/>
    </row>
    <row r="2231" spans="1:35" s="15" customFormat="1">
      <c r="A2231" s="105"/>
      <c r="B2231" s="105"/>
      <c r="D2231" s="97"/>
      <c r="E2231" s="156"/>
      <c r="AD2231" s="94"/>
      <c r="AE2231" s="94"/>
      <c r="AF2231" s="238"/>
      <c r="AG2231" s="223"/>
      <c r="AI2231" s="223"/>
    </row>
    <row r="2232" spans="1:35" s="15" customFormat="1">
      <c r="A2232" s="105"/>
      <c r="B2232" s="105"/>
      <c r="D2232" s="97"/>
      <c r="E2232" s="156"/>
      <c r="AD2232" s="94"/>
      <c r="AE2232" s="94"/>
      <c r="AF2232" s="238"/>
      <c r="AG2232" s="223"/>
      <c r="AI2232" s="223"/>
    </row>
    <row r="2233" spans="1:35" s="15" customFormat="1">
      <c r="A2233" s="105"/>
      <c r="B2233" s="105"/>
      <c r="D2233" s="97"/>
      <c r="E2233" s="156"/>
      <c r="AD2233" s="94"/>
      <c r="AE2233" s="94"/>
      <c r="AF2233" s="238"/>
      <c r="AG2233" s="223"/>
      <c r="AI2233" s="223"/>
    </row>
    <row r="2234" spans="1:35" s="15" customFormat="1">
      <c r="A2234" s="105"/>
      <c r="B2234" s="105"/>
      <c r="D2234" s="97"/>
      <c r="E2234" s="156"/>
      <c r="AD2234" s="94"/>
      <c r="AE2234" s="94"/>
      <c r="AF2234" s="238"/>
      <c r="AG2234" s="223"/>
      <c r="AI2234" s="223"/>
    </row>
    <row r="2235" spans="1:35" s="15" customFormat="1">
      <c r="A2235" s="105"/>
      <c r="B2235" s="105"/>
      <c r="D2235" s="97"/>
      <c r="E2235" s="156"/>
      <c r="AD2235" s="94"/>
      <c r="AE2235" s="94"/>
      <c r="AF2235" s="238"/>
      <c r="AG2235" s="223"/>
      <c r="AI2235" s="223"/>
    </row>
    <row r="2236" spans="1:35" s="15" customFormat="1">
      <c r="A2236" s="105"/>
      <c r="B2236" s="105"/>
      <c r="D2236" s="97"/>
      <c r="E2236" s="156"/>
      <c r="AD2236" s="94"/>
      <c r="AE2236" s="94"/>
      <c r="AF2236" s="238"/>
      <c r="AG2236" s="223"/>
      <c r="AI2236" s="223"/>
    </row>
    <row r="2237" spans="1:35" s="15" customFormat="1">
      <c r="A2237" s="105"/>
      <c r="B2237" s="105"/>
      <c r="D2237" s="97"/>
      <c r="E2237" s="156"/>
      <c r="AD2237" s="94"/>
      <c r="AE2237" s="94"/>
      <c r="AF2237" s="238"/>
      <c r="AG2237" s="223"/>
      <c r="AI2237" s="223"/>
    </row>
    <row r="2238" spans="1:35" s="15" customFormat="1">
      <c r="A2238" s="105"/>
      <c r="B2238" s="105"/>
      <c r="D2238" s="97"/>
      <c r="E2238" s="156"/>
      <c r="AD2238" s="94"/>
      <c r="AE2238" s="94"/>
      <c r="AF2238" s="238"/>
      <c r="AG2238" s="223"/>
      <c r="AI2238" s="223"/>
    </row>
    <row r="2239" spans="1:35" s="15" customFormat="1">
      <c r="A2239" s="105"/>
      <c r="B2239" s="105"/>
      <c r="D2239" s="97"/>
      <c r="E2239" s="156"/>
      <c r="AD2239" s="94"/>
      <c r="AE2239" s="94"/>
      <c r="AF2239" s="238"/>
      <c r="AG2239" s="223"/>
      <c r="AI2239" s="223"/>
    </row>
    <row r="2240" spans="1:35" s="15" customFormat="1">
      <c r="A2240" s="105"/>
      <c r="B2240" s="105"/>
      <c r="D2240" s="97"/>
      <c r="E2240" s="156"/>
      <c r="AD2240" s="94"/>
      <c r="AE2240" s="94"/>
      <c r="AF2240" s="238"/>
      <c r="AG2240" s="223"/>
      <c r="AI2240" s="223"/>
    </row>
    <row r="2241" spans="1:35" s="15" customFormat="1">
      <c r="A2241" s="105"/>
      <c r="B2241" s="105"/>
      <c r="D2241" s="97"/>
      <c r="E2241" s="156"/>
      <c r="AD2241" s="94"/>
      <c r="AE2241" s="94"/>
      <c r="AF2241" s="238"/>
      <c r="AG2241" s="223"/>
      <c r="AI2241" s="223"/>
    </row>
  </sheetData>
  <mergeCells count="2">
    <mergeCell ref="A2:AF3"/>
    <mergeCell ref="A174:D17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zoomScaleNormal="100" workbookViewId="0">
      <pane ySplit="3" topLeftCell="A4" activePane="bottomLeft" state="frozen"/>
      <selection pane="bottomLeft" activeCell="D8" sqref="D8"/>
    </sheetView>
  </sheetViews>
  <sheetFormatPr defaultRowHeight="15"/>
  <cols>
    <col min="1" max="1" width="4.7109375" style="115" customWidth="1"/>
    <col min="2" max="2" width="19.85546875" style="115" customWidth="1"/>
    <col min="3" max="3" width="12.42578125" style="109" customWidth="1"/>
    <col min="4" max="4" width="13.7109375" style="115" customWidth="1"/>
    <col min="5" max="5" width="14.7109375" style="115" customWidth="1"/>
    <col min="6" max="6" width="15.42578125" style="115" customWidth="1"/>
    <col min="7" max="7" width="16" style="115" hidden="1" customWidth="1"/>
    <col min="8" max="8" width="16.42578125" style="148" hidden="1" customWidth="1"/>
    <col min="9" max="9" width="18.85546875" style="148" hidden="1" customWidth="1"/>
    <col min="10" max="10" width="21.85546875" style="148" hidden="1" customWidth="1"/>
    <col min="11" max="11" width="18.140625" style="148" hidden="1" customWidth="1"/>
    <col min="12" max="12" width="19.140625" style="148" hidden="1" customWidth="1"/>
    <col min="13" max="13" width="18.7109375" style="148" hidden="1" customWidth="1"/>
    <col min="14" max="14" width="15.28515625" style="148" hidden="1" customWidth="1"/>
    <col min="15" max="15" width="15.28515625" style="15" hidden="1" customWidth="1"/>
    <col min="16" max="16" width="15.5703125" style="115" hidden="1" customWidth="1"/>
    <col min="17" max="18" width="18.28515625" style="115" hidden="1" customWidth="1"/>
    <col min="19" max="20" width="15.5703125" style="115" hidden="1" customWidth="1"/>
    <col min="21" max="21" width="14.140625" style="115" hidden="1" customWidth="1"/>
    <col min="22" max="25" width="13.7109375" style="115" hidden="1" customWidth="1"/>
    <col min="26" max="26" width="15" style="115" hidden="1" customWidth="1"/>
    <col min="27" max="27" width="15" style="115" customWidth="1"/>
    <col min="28" max="30" width="13.7109375" style="115" hidden="1" customWidth="1"/>
    <col min="31" max="32" width="13.7109375" style="115" customWidth="1"/>
    <col min="33" max="33" width="16.5703125" style="115" customWidth="1"/>
    <col min="34" max="34" width="9.140625" style="115"/>
    <col min="35" max="35" width="0" style="115" hidden="1" customWidth="1"/>
    <col min="36" max="36" width="13.42578125" style="355" hidden="1" customWidth="1"/>
    <col min="37" max="37" width="11.28515625" style="115" hidden="1" customWidth="1"/>
    <col min="38" max="38" width="10" style="115" hidden="1" customWidth="1"/>
    <col min="39" max="39" width="13.85546875" style="115" hidden="1" customWidth="1"/>
    <col min="40" max="40" width="14" style="115" hidden="1" customWidth="1"/>
    <col min="41" max="41" width="13.85546875" style="115" hidden="1" customWidth="1"/>
    <col min="42" max="51" width="0" style="115" hidden="1" customWidth="1"/>
    <col min="52" max="16384" width="9.140625" style="115"/>
  </cols>
  <sheetData>
    <row r="1" spans="1:41" ht="15" customHeight="1">
      <c r="A1" s="532" t="s">
        <v>659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row>
    <row r="2" spans="1:41" ht="21" customHeight="1">
      <c r="A2" s="532"/>
      <c r="B2" s="532"/>
      <c r="C2" s="532"/>
      <c r="D2" s="532"/>
      <c r="E2" s="532"/>
      <c r="F2" s="532"/>
      <c r="G2" s="532"/>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row>
    <row r="3" spans="1:41" ht="42.75" customHeight="1">
      <c r="A3" s="328" t="s">
        <v>0</v>
      </c>
      <c r="B3" s="31" t="s">
        <v>1</v>
      </c>
      <c r="C3" s="31" t="s">
        <v>149</v>
      </c>
      <c r="D3" s="32" t="s">
        <v>25</v>
      </c>
      <c r="E3" s="33" t="s">
        <v>2</v>
      </c>
      <c r="F3" s="34" t="s">
        <v>26</v>
      </c>
      <c r="G3" s="34" t="s">
        <v>138</v>
      </c>
      <c r="H3" s="106" t="s">
        <v>139</v>
      </c>
      <c r="I3" s="106" t="s">
        <v>180</v>
      </c>
      <c r="J3" s="106" t="s">
        <v>158</v>
      </c>
      <c r="K3" s="106" t="s">
        <v>159</v>
      </c>
      <c r="L3" s="106" t="s">
        <v>160</v>
      </c>
      <c r="M3" s="106" t="s">
        <v>243</v>
      </c>
      <c r="N3" s="106" t="s">
        <v>172</v>
      </c>
      <c r="O3" s="106" t="s">
        <v>215</v>
      </c>
      <c r="P3" s="106" t="s">
        <v>244</v>
      </c>
      <c r="Q3" s="106" t="s">
        <v>370</v>
      </c>
      <c r="R3" s="106" t="s">
        <v>406</v>
      </c>
      <c r="S3" s="106" t="s">
        <v>543</v>
      </c>
      <c r="T3" s="106" t="s">
        <v>468</v>
      </c>
      <c r="U3" s="106" t="s">
        <v>217</v>
      </c>
      <c r="V3" s="106" t="s">
        <v>418</v>
      </c>
      <c r="W3" s="106" t="s">
        <v>580</v>
      </c>
      <c r="X3" s="106" t="s">
        <v>581</v>
      </c>
      <c r="Y3" s="106" t="s">
        <v>159</v>
      </c>
      <c r="Z3" s="106" t="s">
        <v>160</v>
      </c>
      <c r="AA3" s="489" t="s">
        <v>584</v>
      </c>
      <c r="AB3" s="489" t="s">
        <v>582</v>
      </c>
      <c r="AC3" s="489" t="s">
        <v>583</v>
      </c>
      <c r="AD3" s="489" t="s">
        <v>584</v>
      </c>
      <c r="AE3" s="489" t="s">
        <v>677</v>
      </c>
      <c r="AF3" s="489" t="s">
        <v>608</v>
      </c>
      <c r="AG3" s="106" t="s">
        <v>3</v>
      </c>
      <c r="AJ3" s="349" t="s">
        <v>605</v>
      </c>
      <c r="AK3" s="400" t="s">
        <v>675</v>
      </c>
      <c r="AL3" s="400" t="s">
        <v>676</v>
      </c>
      <c r="AM3" s="180" t="s">
        <v>584</v>
      </c>
      <c r="AN3" s="180" t="s">
        <v>677</v>
      </c>
      <c r="AO3" s="180" t="s">
        <v>585</v>
      </c>
    </row>
    <row r="4" spans="1:41" s="126" customFormat="1" ht="24.75" customHeight="1">
      <c r="A4" s="329" t="s">
        <v>161</v>
      </c>
      <c r="B4" s="57" t="s">
        <v>162</v>
      </c>
      <c r="C4" s="57" t="s">
        <v>163</v>
      </c>
      <c r="D4" s="57" t="s">
        <v>164</v>
      </c>
      <c r="E4" s="58" t="s">
        <v>165</v>
      </c>
      <c r="F4" s="58" t="s">
        <v>166</v>
      </c>
      <c r="G4" s="59" t="s">
        <v>167</v>
      </c>
      <c r="H4" s="130" t="s">
        <v>174</v>
      </c>
      <c r="I4" s="130" t="s">
        <v>175</v>
      </c>
      <c r="J4" s="130" t="s">
        <v>176</v>
      </c>
      <c r="K4" s="130" t="s">
        <v>177</v>
      </c>
      <c r="L4" s="130" t="s">
        <v>178</v>
      </c>
      <c r="M4" s="130" t="s">
        <v>179</v>
      </c>
      <c r="N4" s="130" t="s">
        <v>168</v>
      </c>
      <c r="O4" s="58" t="s">
        <v>168</v>
      </c>
      <c r="P4" s="58" t="s">
        <v>167</v>
      </c>
      <c r="Q4" s="58"/>
      <c r="R4" s="58"/>
      <c r="S4" s="58" t="s">
        <v>167</v>
      </c>
      <c r="T4" s="58" t="s">
        <v>247</v>
      </c>
      <c r="U4" s="58" t="s">
        <v>175</v>
      </c>
      <c r="V4" s="58" t="s">
        <v>175</v>
      </c>
      <c r="W4" s="58" t="s">
        <v>175</v>
      </c>
      <c r="X4" s="58" t="s">
        <v>176</v>
      </c>
      <c r="Y4" s="58" t="s">
        <v>177</v>
      </c>
      <c r="Z4" s="58" t="s">
        <v>302</v>
      </c>
      <c r="AA4" s="58" t="s">
        <v>167</v>
      </c>
      <c r="AB4" s="58" t="s">
        <v>179</v>
      </c>
      <c r="AC4" s="58" t="s">
        <v>303</v>
      </c>
      <c r="AD4" s="58" t="s">
        <v>610</v>
      </c>
      <c r="AE4" s="58" t="s">
        <v>247</v>
      </c>
      <c r="AF4" s="58" t="s">
        <v>175</v>
      </c>
      <c r="AG4" s="58" t="s">
        <v>176</v>
      </c>
      <c r="AJ4" s="356"/>
    </row>
    <row r="5" spans="1:41" s="15" customFormat="1" ht="87" customHeight="1">
      <c r="A5" s="330">
        <v>1</v>
      </c>
      <c r="B5" s="6" t="s">
        <v>362</v>
      </c>
      <c r="C5" s="86" t="s">
        <v>101</v>
      </c>
      <c r="D5" s="35">
        <v>0</v>
      </c>
      <c r="E5" s="35">
        <v>0</v>
      </c>
      <c r="F5" s="35">
        <v>0</v>
      </c>
      <c r="G5" s="37">
        <v>457684.7</v>
      </c>
      <c r="H5" s="37">
        <f t="shared" ref="H5:H9" si="0">F5-G5</f>
        <v>-457684.7</v>
      </c>
      <c r="I5" s="37">
        <v>0</v>
      </c>
      <c r="J5" s="37">
        <v>0</v>
      </c>
      <c r="K5" s="37">
        <v>0</v>
      </c>
      <c r="L5" s="37">
        <f t="shared" ref="L5:L9" si="1">SUM(I5:K5)</f>
        <v>0</v>
      </c>
      <c r="M5" s="37">
        <v>32919.11</v>
      </c>
      <c r="N5" s="37">
        <f t="shared" ref="N5:N9" si="2">L5+M5</f>
        <v>32919.11</v>
      </c>
      <c r="O5" s="37">
        <v>0</v>
      </c>
      <c r="P5" s="37">
        <v>0</v>
      </c>
      <c r="Q5" s="37">
        <v>0</v>
      </c>
      <c r="R5" s="37">
        <v>0</v>
      </c>
      <c r="S5" s="37">
        <f t="shared" ref="S5:S6" si="3">P5+Q5</f>
        <v>0</v>
      </c>
      <c r="T5" s="101">
        <f>F5-S5</f>
        <v>0</v>
      </c>
      <c r="U5" s="101">
        <v>91396.19</v>
      </c>
      <c r="V5" s="101">
        <v>55000</v>
      </c>
      <c r="W5" s="101">
        <v>0</v>
      </c>
      <c r="X5" s="101">
        <v>0</v>
      </c>
      <c r="Y5" s="101">
        <v>0</v>
      </c>
      <c r="Z5" s="101">
        <f>SUM(W5:Y5)</f>
        <v>0</v>
      </c>
      <c r="AA5" s="101">
        <f>S5+AL5</f>
        <v>0</v>
      </c>
      <c r="AB5" s="101">
        <v>0</v>
      </c>
      <c r="AC5" s="101">
        <f>Z5+AB5</f>
        <v>0</v>
      </c>
      <c r="AD5" s="101">
        <f>S5+AC5</f>
        <v>0</v>
      </c>
      <c r="AE5" s="101">
        <f>F5-AA5</f>
        <v>0</v>
      </c>
      <c r="AF5" s="101">
        <v>0</v>
      </c>
      <c r="AG5" s="303"/>
      <c r="AJ5" s="347"/>
      <c r="AK5" s="223">
        <v>0</v>
      </c>
      <c r="AL5" s="223">
        <f t="shared" ref="AL5:AL8" si="4">W5+AK5</f>
        <v>0</v>
      </c>
      <c r="AM5" s="223">
        <f t="shared" ref="AM5:AM8" si="5">S5+AL5</f>
        <v>0</v>
      </c>
      <c r="AN5" s="223">
        <f t="shared" ref="AN5:AN8" si="6">F5-AM5</f>
        <v>0</v>
      </c>
      <c r="AO5" s="223">
        <v>0</v>
      </c>
    </row>
    <row r="6" spans="1:41" s="15" customFormat="1" ht="86.25" customHeight="1">
      <c r="A6" s="330">
        <v>2</v>
      </c>
      <c r="B6" s="6" t="s">
        <v>542</v>
      </c>
      <c r="C6" s="86" t="s">
        <v>101</v>
      </c>
      <c r="D6" s="35">
        <v>578625.03</v>
      </c>
      <c r="E6" s="35">
        <v>579000</v>
      </c>
      <c r="F6" s="35">
        <v>579000</v>
      </c>
      <c r="G6" s="37">
        <v>0</v>
      </c>
      <c r="H6" s="37">
        <f t="shared" si="0"/>
        <v>579000</v>
      </c>
      <c r="I6" s="37">
        <v>0</v>
      </c>
      <c r="J6" s="37">
        <v>0</v>
      </c>
      <c r="K6" s="37">
        <v>0</v>
      </c>
      <c r="L6" s="37">
        <f t="shared" si="1"/>
        <v>0</v>
      </c>
      <c r="M6" s="37">
        <v>46692.27</v>
      </c>
      <c r="N6" s="37">
        <f t="shared" si="2"/>
        <v>46692.27</v>
      </c>
      <c r="O6" s="37">
        <v>0</v>
      </c>
      <c r="P6" s="37">
        <f t="shared" ref="P6" si="7">G6+O6</f>
        <v>0</v>
      </c>
      <c r="Q6" s="37">
        <v>0</v>
      </c>
      <c r="R6" s="37">
        <v>0</v>
      </c>
      <c r="S6" s="37">
        <f t="shared" si="3"/>
        <v>0</v>
      </c>
      <c r="T6" s="101">
        <f t="shared" ref="T6:T9" si="8">F6-S6</f>
        <v>579000</v>
      </c>
      <c r="U6" s="101">
        <v>253307.73</v>
      </c>
      <c r="V6" s="101">
        <v>55000</v>
      </c>
      <c r="W6" s="101">
        <v>0</v>
      </c>
      <c r="X6" s="101">
        <v>0</v>
      </c>
      <c r="Y6" s="101">
        <v>0</v>
      </c>
      <c r="Z6" s="101">
        <f t="shared" ref="Z6:Z9" si="9">SUM(W6:Y6)</f>
        <v>0</v>
      </c>
      <c r="AA6" s="101">
        <f t="shared" ref="AA6:AA9" si="10">S6+AL6</f>
        <v>0</v>
      </c>
      <c r="AB6" s="101">
        <v>0</v>
      </c>
      <c r="AC6" s="101">
        <f t="shared" ref="AC6:AC9" si="11">Z6+AB6</f>
        <v>0</v>
      </c>
      <c r="AD6" s="101">
        <f t="shared" ref="AD6:AD9" si="12">S6+AC6</f>
        <v>0</v>
      </c>
      <c r="AE6" s="101">
        <f t="shared" ref="AE6:AE9" si="13">F6-AA6</f>
        <v>579000</v>
      </c>
      <c r="AF6" s="101">
        <f>AE6</f>
        <v>579000</v>
      </c>
      <c r="AG6" s="303"/>
      <c r="AJ6" s="347"/>
      <c r="AK6" s="223">
        <v>0</v>
      </c>
      <c r="AL6" s="223">
        <f t="shared" si="4"/>
        <v>0</v>
      </c>
      <c r="AM6" s="223">
        <f t="shared" si="5"/>
        <v>0</v>
      </c>
      <c r="AN6" s="223">
        <f t="shared" si="6"/>
        <v>579000</v>
      </c>
      <c r="AO6" s="223">
        <v>0</v>
      </c>
    </row>
    <row r="7" spans="1:41" s="15" customFormat="1" ht="85.5" customHeight="1">
      <c r="A7" s="330">
        <v>3</v>
      </c>
      <c r="B7" s="6" t="s">
        <v>363</v>
      </c>
      <c r="C7" s="86" t="s">
        <v>101</v>
      </c>
      <c r="D7" s="35">
        <v>8045866.6200000001</v>
      </c>
      <c r="E7" s="35">
        <v>8045866.6200000001</v>
      </c>
      <c r="F7" s="35">
        <v>8045866.6200000001</v>
      </c>
      <c r="G7" s="37">
        <v>110424.19</v>
      </c>
      <c r="H7" s="37">
        <f t="shared" si="0"/>
        <v>7935442.4299999997</v>
      </c>
      <c r="I7" s="37">
        <v>0</v>
      </c>
      <c r="J7" s="37">
        <v>0</v>
      </c>
      <c r="K7" s="37">
        <v>0</v>
      </c>
      <c r="L7" s="37">
        <f t="shared" si="1"/>
        <v>0</v>
      </c>
      <c r="M7" s="37">
        <v>0</v>
      </c>
      <c r="N7" s="37">
        <f t="shared" si="2"/>
        <v>0</v>
      </c>
      <c r="O7" s="37">
        <v>0</v>
      </c>
      <c r="P7" s="37">
        <v>0</v>
      </c>
      <c r="Q7" s="37">
        <v>65363.9</v>
      </c>
      <c r="R7" s="37">
        <v>151387.84</v>
      </c>
      <c r="S7" s="37">
        <f>Q7+R7</f>
        <v>216751.74</v>
      </c>
      <c r="T7" s="101">
        <f t="shared" si="8"/>
        <v>7829114.8799999999</v>
      </c>
      <c r="U7" s="101">
        <v>200000</v>
      </c>
      <c r="V7" s="101">
        <v>584636.1</v>
      </c>
      <c r="W7" s="101">
        <v>0</v>
      </c>
      <c r="X7" s="101">
        <v>0</v>
      </c>
      <c r="Y7" s="101">
        <v>0</v>
      </c>
      <c r="Z7" s="101">
        <f t="shared" si="9"/>
        <v>0</v>
      </c>
      <c r="AA7" s="101">
        <f t="shared" si="10"/>
        <v>216751.74</v>
      </c>
      <c r="AB7" s="101">
        <v>0</v>
      </c>
      <c r="AC7" s="101">
        <f t="shared" si="11"/>
        <v>0</v>
      </c>
      <c r="AD7" s="101">
        <f t="shared" si="12"/>
        <v>216751.74</v>
      </c>
      <c r="AE7" s="101">
        <f t="shared" si="13"/>
        <v>7829114.8799999999</v>
      </c>
      <c r="AF7" s="101">
        <v>427000</v>
      </c>
      <c r="AG7" s="303"/>
      <c r="AJ7" s="347"/>
      <c r="AK7" s="223">
        <v>0</v>
      </c>
      <c r="AL7" s="223">
        <f t="shared" si="4"/>
        <v>0</v>
      </c>
      <c r="AM7" s="223">
        <f t="shared" si="5"/>
        <v>216751.74</v>
      </c>
      <c r="AN7" s="223">
        <f t="shared" si="6"/>
        <v>7829114.8799999999</v>
      </c>
      <c r="AO7" s="223">
        <v>0</v>
      </c>
    </row>
    <row r="8" spans="1:41" s="15" customFormat="1" ht="83.25" customHeight="1">
      <c r="A8" s="330">
        <v>4</v>
      </c>
      <c r="B8" s="6" t="s">
        <v>364</v>
      </c>
      <c r="C8" s="86" t="s">
        <v>101</v>
      </c>
      <c r="D8" s="35">
        <v>0</v>
      </c>
      <c r="E8" s="35">
        <v>0</v>
      </c>
      <c r="F8" s="35">
        <v>0</v>
      </c>
      <c r="G8" s="37">
        <v>0</v>
      </c>
      <c r="H8" s="37">
        <f t="shared" si="0"/>
        <v>0</v>
      </c>
      <c r="I8" s="37">
        <v>0</v>
      </c>
      <c r="J8" s="37">
        <v>0</v>
      </c>
      <c r="K8" s="37">
        <v>0</v>
      </c>
      <c r="L8" s="37">
        <f t="shared" si="1"/>
        <v>0</v>
      </c>
      <c r="M8" s="37">
        <v>0</v>
      </c>
      <c r="N8" s="37">
        <f t="shared" si="2"/>
        <v>0</v>
      </c>
      <c r="O8" s="37">
        <v>0</v>
      </c>
      <c r="P8" s="37">
        <v>0</v>
      </c>
      <c r="Q8" s="37">
        <v>0</v>
      </c>
      <c r="R8" s="37">
        <v>0</v>
      </c>
      <c r="S8" s="37">
        <f>P8+Q8</f>
        <v>0</v>
      </c>
      <c r="T8" s="101">
        <f t="shared" si="8"/>
        <v>0</v>
      </c>
      <c r="U8" s="101">
        <v>0</v>
      </c>
      <c r="V8" s="101">
        <v>0</v>
      </c>
      <c r="W8" s="101">
        <v>0</v>
      </c>
      <c r="X8" s="101">
        <v>0</v>
      </c>
      <c r="Y8" s="101">
        <v>0</v>
      </c>
      <c r="Z8" s="101">
        <f t="shared" si="9"/>
        <v>0</v>
      </c>
      <c r="AA8" s="101">
        <f t="shared" si="10"/>
        <v>0</v>
      </c>
      <c r="AB8" s="101">
        <v>0</v>
      </c>
      <c r="AC8" s="101">
        <f t="shared" si="11"/>
        <v>0</v>
      </c>
      <c r="AD8" s="101">
        <f t="shared" si="12"/>
        <v>0</v>
      </c>
      <c r="AE8" s="101">
        <v>0</v>
      </c>
      <c r="AF8" s="101">
        <v>0</v>
      </c>
      <c r="AG8" s="303"/>
      <c r="AJ8" s="347"/>
      <c r="AK8" s="223">
        <v>0</v>
      </c>
      <c r="AL8" s="223">
        <f t="shared" si="4"/>
        <v>0</v>
      </c>
      <c r="AM8" s="223">
        <f t="shared" si="5"/>
        <v>0</v>
      </c>
      <c r="AN8" s="223">
        <f t="shared" si="6"/>
        <v>0</v>
      </c>
      <c r="AO8" s="223">
        <v>0</v>
      </c>
    </row>
    <row r="9" spans="1:41" s="15" customFormat="1" ht="51" customHeight="1">
      <c r="A9" s="330">
        <v>5</v>
      </c>
      <c r="B9" s="6" t="s">
        <v>365</v>
      </c>
      <c r="C9" s="86" t="s">
        <v>101</v>
      </c>
      <c r="D9" s="35">
        <v>25221.74</v>
      </c>
      <c r="E9" s="35">
        <v>25221.74</v>
      </c>
      <c r="F9" s="35">
        <v>25221.74</v>
      </c>
      <c r="G9" s="37">
        <v>0</v>
      </c>
      <c r="H9" s="37">
        <f t="shared" si="0"/>
        <v>25221.74</v>
      </c>
      <c r="I9" s="37">
        <v>0</v>
      </c>
      <c r="J9" s="37">
        <v>0</v>
      </c>
      <c r="K9" s="37">
        <v>0</v>
      </c>
      <c r="L9" s="37">
        <f t="shared" si="1"/>
        <v>0</v>
      </c>
      <c r="M9" s="37">
        <v>0</v>
      </c>
      <c r="N9" s="37">
        <f t="shared" si="2"/>
        <v>0</v>
      </c>
      <c r="O9" s="37">
        <v>0</v>
      </c>
      <c r="P9" s="37">
        <v>0</v>
      </c>
      <c r="Q9" s="37">
        <v>3500</v>
      </c>
      <c r="R9" s="37">
        <v>3500</v>
      </c>
      <c r="S9" s="37">
        <v>2571.48</v>
      </c>
      <c r="T9" s="101">
        <f t="shared" si="8"/>
        <v>22650.260000000002</v>
      </c>
      <c r="U9" s="101">
        <v>0</v>
      </c>
      <c r="V9" s="101">
        <v>0</v>
      </c>
      <c r="W9" s="101">
        <v>0</v>
      </c>
      <c r="X9" s="101">
        <v>0</v>
      </c>
      <c r="Y9" s="101">
        <v>0</v>
      </c>
      <c r="Z9" s="101">
        <f t="shared" si="9"/>
        <v>0</v>
      </c>
      <c r="AA9" s="101">
        <f t="shared" si="10"/>
        <v>5221.74</v>
      </c>
      <c r="AB9" s="101">
        <v>0</v>
      </c>
      <c r="AC9" s="101">
        <f t="shared" si="11"/>
        <v>0</v>
      </c>
      <c r="AD9" s="101">
        <f t="shared" si="12"/>
        <v>2571.48</v>
      </c>
      <c r="AE9" s="101">
        <f t="shared" si="13"/>
        <v>20000</v>
      </c>
      <c r="AF9" s="101">
        <v>20000</v>
      </c>
      <c r="AG9" s="303"/>
      <c r="AJ9" s="347"/>
      <c r="AK9" s="223">
        <v>2650.26</v>
      </c>
      <c r="AL9" s="223">
        <f>W9+AK9</f>
        <v>2650.26</v>
      </c>
      <c r="AM9" s="223">
        <f>S9+AL9</f>
        <v>5221.74</v>
      </c>
      <c r="AN9" s="223">
        <f>F9-AM9</f>
        <v>20000</v>
      </c>
      <c r="AO9" s="223">
        <v>0</v>
      </c>
    </row>
    <row r="10" spans="1:41" s="93" customFormat="1" ht="18.75" customHeight="1" thickBot="1">
      <c r="A10" s="534" t="s">
        <v>68</v>
      </c>
      <c r="B10" s="535"/>
      <c r="C10" s="399"/>
      <c r="D10" s="214">
        <f>SUM(D5:D9)</f>
        <v>8649713.3900000006</v>
      </c>
      <c r="E10" s="214">
        <f t="shared" ref="E10:AF10" si="14">SUM(E5:E9)</f>
        <v>8650088.3600000013</v>
      </c>
      <c r="F10" s="214">
        <f t="shared" si="14"/>
        <v>8650088.3600000013</v>
      </c>
      <c r="G10" s="214">
        <f t="shared" si="14"/>
        <v>568108.89</v>
      </c>
      <c r="H10" s="214">
        <f t="shared" si="14"/>
        <v>8081979.4699999997</v>
      </c>
      <c r="I10" s="214">
        <f t="shared" si="14"/>
        <v>0</v>
      </c>
      <c r="J10" s="214">
        <f t="shared" si="14"/>
        <v>0</v>
      </c>
      <c r="K10" s="214">
        <f t="shared" si="14"/>
        <v>0</v>
      </c>
      <c r="L10" s="214">
        <f t="shared" si="14"/>
        <v>0</v>
      </c>
      <c r="M10" s="214">
        <f t="shared" si="14"/>
        <v>79611.38</v>
      </c>
      <c r="N10" s="214">
        <f t="shared" si="14"/>
        <v>79611.38</v>
      </c>
      <c r="O10" s="214">
        <f t="shared" si="14"/>
        <v>0</v>
      </c>
      <c r="P10" s="214">
        <f t="shared" si="14"/>
        <v>0</v>
      </c>
      <c r="Q10" s="214">
        <f t="shared" si="14"/>
        <v>68863.899999999994</v>
      </c>
      <c r="R10" s="214">
        <f t="shared" ref="R10" si="15">SUM(R5:R9)</f>
        <v>154887.84</v>
      </c>
      <c r="S10" s="214">
        <f t="shared" si="14"/>
        <v>219323.22</v>
      </c>
      <c r="T10" s="214">
        <f t="shared" si="14"/>
        <v>8430765.1399999987</v>
      </c>
      <c r="U10" s="214">
        <f t="shared" si="14"/>
        <v>544703.92000000004</v>
      </c>
      <c r="V10" s="214">
        <f t="shared" si="14"/>
        <v>694636.1</v>
      </c>
      <c r="W10" s="214">
        <f t="shared" si="14"/>
        <v>0</v>
      </c>
      <c r="X10" s="214">
        <f t="shared" si="14"/>
        <v>0</v>
      </c>
      <c r="Y10" s="214">
        <f t="shared" si="14"/>
        <v>0</v>
      </c>
      <c r="Z10" s="214">
        <f t="shared" si="14"/>
        <v>0</v>
      </c>
      <c r="AA10" s="214">
        <f t="shared" si="14"/>
        <v>221973.47999999998</v>
      </c>
      <c r="AB10" s="214">
        <f t="shared" si="14"/>
        <v>0</v>
      </c>
      <c r="AC10" s="214">
        <f t="shared" si="14"/>
        <v>0</v>
      </c>
      <c r="AD10" s="214">
        <f t="shared" si="14"/>
        <v>219323.22</v>
      </c>
      <c r="AE10" s="214">
        <f t="shared" si="14"/>
        <v>8428114.879999999</v>
      </c>
      <c r="AF10" s="214">
        <f t="shared" si="14"/>
        <v>1026000</v>
      </c>
      <c r="AG10" s="332"/>
      <c r="AJ10" s="352"/>
    </row>
    <row r="11" spans="1:41" ht="15.75" thickTop="1">
      <c r="G11" s="15"/>
    </row>
  </sheetData>
  <autoFilter ref="A3:AG10"/>
  <mergeCells count="2">
    <mergeCell ref="A1:AG2"/>
    <mergeCell ref="A10:B10"/>
  </mergeCells>
  <printOptions horizontalCentered="1"/>
  <pageMargins left="0.31496062992125984" right="0.31496062992125984" top="1.0629921259842521"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zoomScaleNormal="100" workbookViewId="0">
      <pane ySplit="4" topLeftCell="A19" activePane="bottomLeft" state="frozen"/>
      <selection activeCell="C1" sqref="C1"/>
      <selection pane="bottomLeft" activeCell="F23" sqref="F23"/>
    </sheetView>
  </sheetViews>
  <sheetFormatPr defaultRowHeight="15"/>
  <cols>
    <col min="1" max="1" width="4.7109375" style="15" customWidth="1"/>
    <col min="2" max="2" width="19.85546875" style="15" customWidth="1"/>
    <col min="3" max="3" width="12.42578125" style="236" customWidth="1"/>
    <col min="4" max="4" width="13.7109375" style="15" customWidth="1"/>
    <col min="5" max="5" width="14.7109375" style="15" customWidth="1"/>
    <col min="6" max="6" width="15.85546875" style="15" bestFit="1" customWidth="1"/>
    <col min="7" max="7" width="20" style="15" hidden="1" customWidth="1"/>
    <col min="8" max="8" width="16.42578125" style="15" hidden="1" customWidth="1"/>
    <col min="9" max="9" width="18.85546875" style="15" hidden="1" customWidth="1"/>
    <col min="10" max="10" width="25.140625" style="15" hidden="1" customWidth="1"/>
    <col min="11" max="11" width="27.28515625" style="15" hidden="1" customWidth="1"/>
    <col min="12" max="12" width="27.85546875" style="15" hidden="1" customWidth="1"/>
    <col min="13" max="13" width="20.85546875" style="15" hidden="1" customWidth="1"/>
    <col min="14" max="14" width="24.5703125" style="15" hidden="1" customWidth="1"/>
    <col min="15" max="15" width="18.28515625" style="15" hidden="1" customWidth="1"/>
    <col min="16" max="16" width="19.5703125" style="15" hidden="1" customWidth="1"/>
    <col min="17" max="17" width="16.42578125" style="15" hidden="1" customWidth="1"/>
    <col min="18" max="18" width="18.85546875" style="15" hidden="1" customWidth="1"/>
    <col min="19" max="19" width="25.140625" style="15" hidden="1" customWidth="1"/>
    <col min="20" max="20" width="23.140625" style="15" hidden="1" customWidth="1"/>
    <col min="21" max="21" width="27.85546875" style="15" hidden="1" customWidth="1"/>
    <col min="22" max="22" width="26.28515625" style="15" hidden="1" customWidth="1"/>
    <col min="23" max="23" width="25.42578125" style="15" hidden="1" customWidth="1"/>
    <col min="24" max="24" width="23.42578125" style="15" hidden="1" customWidth="1"/>
    <col min="25" max="25" width="18.28515625" style="15" hidden="1" customWidth="1"/>
    <col min="26" max="27" width="15.5703125" style="15" hidden="1" customWidth="1"/>
    <col min="28" max="28" width="14.140625" style="15" hidden="1" customWidth="1"/>
    <col min="29" max="29" width="15.5703125" style="15" hidden="1" customWidth="1"/>
    <col min="30" max="30" width="21.5703125" style="224" hidden="1" customWidth="1"/>
    <col min="31" max="32" width="22.28515625" style="224" hidden="1" customWidth="1"/>
    <col min="33" max="33" width="19.140625" style="224" hidden="1" customWidth="1"/>
    <col min="34" max="34" width="18.140625" style="224" customWidth="1"/>
    <col min="35" max="37" width="18.140625" style="224" hidden="1" customWidth="1"/>
    <col min="38" max="38" width="18.140625" style="224" customWidth="1"/>
    <col min="39" max="39" width="13.7109375" style="15" customWidth="1"/>
    <col min="40" max="40" width="16.5703125" style="15" customWidth="1"/>
    <col min="41" max="41" width="9.140625" style="15"/>
    <col min="42" max="42" width="0" style="15" hidden="1" customWidth="1"/>
    <col min="43" max="43" width="13.42578125" style="347" hidden="1" customWidth="1"/>
    <col min="44" max="45" width="10.7109375" style="15" hidden="1" customWidth="1"/>
    <col min="46" max="46" width="11" style="15" hidden="1" customWidth="1"/>
    <col min="47" max="47" width="11.7109375" style="15" hidden="1" customWidth="1"/>
    <col min="48" max="48" width="14.28515625" style="15" hidden="1" customWidth="1"/>
    <col min="49" max="60" width="0" style="15" hidden="1" customWidth="1"/>
    <col min="61" max="16384" width="9.140625" style="15"/>
  </cols>
  <sheetData>
    <row r="1" spans="1:48" ht="15" customHeight="1">
      <c r="A1" s="536" t="s">
        <v>627</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36"/>
      <c r="AL1" s="536"/>
      <c r="AM1" s="536"/>
      <c r="AN1" s="536"/>
    </row>
    <row r="2" spans="1:48" ht="21" customHeight="1">
      <c r="A2" s="536"/>
      <c r="B2" s="536"/>
      <c r="C2" s="536"/>
      <c r="D2" s="536"/>
      <c r="E2" s="536"/>
      <c r="F2" s="536"/>
      <c r="G2" s="536"/>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row>
    <row r="3" spans="1:48" ht="66" customHeight="1">
      <c r="A3" s="488" t="s">
        <v>0</v>
      </c>
      <c r="B3" s="118" t="s">
        <v>1</v>
      </c>
      <c r="C3" s="118" t="s">
        <v>149</v>
      </c>
      <c r="D3" s="120" t="s">
        <v>25</v>
      </c>
      <c r="E3" s="79" t="s">
        <v>2</v>
      </c>
      <c r="F3" s="106" t="s">
        <v>26</v>
      </c>
      <c r="G3" s="106" t="s">
        <v>138</v>
      </c>
      <c r="H3" s="106" t="s">
        <v>139</v>
      </c>
      <c r="I3" s="106" t="s">
        <v>180</v>
      </c>
      <c r="J3" s="106" t="s">
        <v>158</v>
      </c>
      <c r="K3" s="106" t="s">
        <v>159</v>
      </c>
      <c r="L3" s="106" t="s">
        <v>160</v>
      </c>
      <c r="M3" s="106" t="s">
        <v>243</v>
      </c>
      <c r="N3" s="106" t="s">
        <v>172</v>
      </c>
      <c r="O3" s="106" t="s">
        <v>215</v>
      </c>
      <c r="P3" s="106" t="s">
        <v>244</v>
      </c>
      <c r="Q3" s="106" t="s">
        <v>216</v>
      </c>
      <c r="R3" s="106" t="s">
        <v>291</v>
      </c>
      <c r="S3" s="106" t="s">
        <v>158</v>
      </c>
      <c r="T3" s="106" t="s">
        <v>159</v>
      </c>
      <c r="U3" s="106" t="s">
        <v>160</v>
      </c>
      <c r="V3" s="106" t="s">
        <v>301</v>
      </c>
      <c r="W3" s="121" t="s">
        <v>354</v>
      </c>
      <c r="X3" s="106" t="s">
        <v>290</v>
      </c>
      <c r="Y3" s="106" t="s">
        <v>406</v>
      </c>
      <c r="Z3" s="106" t="s">
        <v>496</v>
      </c>
      <c r="AA3" s="106" t="s">
        <v>468</v>
      </c>
      <c r="AB3" s="106" t="s">
        <v>217</v>
      </c>
      <c r="AC3" s="106" t="s">
        <v>418</v>
      </c>
      <c r="AD3" s="106" t="s">
        <v>580</v>
      </c>
      <c r="AE3" s="106" t="s">
        <v>581</v>
      </c>
      <c r="AF3" s="106" t="s">
        <v>159</v>
      </c>
      <c r="AG3" s="106" t="s">
        <v>160</v>
      </c>
      <c r="AH3" s="106" t="s">
        <v>584</v>
      </c>
      <c r="AI3" s="106" t="s">
        <v>582</v>
      </c>
      <c r="AJ3" s="106" t="s">
        <v>583</v>
      </c>
      <c r="AK3" s="106" t="s">
        <v>584</v>
      </c>
      <c r="AL3" s="106" t="s">
        <v>677</v>
      </c>
      <c r="AM3" s="106" t="s">
        <v>585</v>
      </c>
      <c r="AN3" s="106" t="s">
        <v>3</v>
      </c>
      <c r="AQ3" s="106" t="s">
        <v>605</v>
      </c>
      <c r="AR3" s="400" t="s">
        <v>675</v>
      </c>
      <c r="AS3" s="400" t="s">
        <v>676</v>
      </c>
      <c r="AT3" s="180" t="s">
        <v>584</v>
      </c>
      <c r="AU3" s="180" t="s">
        <v>677</v>
      </c>
      <c r="AV3" s="180" t="s">
        <v>585</v>
      </c>
    </row>
    <row r="4" spans="1:48" s="126" customFormat="1" ht="20.25" customHeight="1">
      <c r="A4" s="329" t="s">
        <v>161</v>
      </c>
      <c r="B4" s="57" t="s">
        <v>162</v>
      </c>
      <c r="C4" s="57" t="s">
        <v>163</v>
      </c>
      <c r="D4" s="57" t="s">
        <v>164</v>
      </c>
      <c r="E4" s="58" t="s">
        <v>165</v>
      </c>
      <c r="F4" s="58" t="s">
        <v>166</v>
      </c>
      <c r="G4" s="59" t="s">
        <v>167</v>
      </c>
      <c r="H4" s="58" t="s">
        <v>174</v>
      </c>
      <c r="I4" s="58" t="s">
        <v>175</v>
      </c>
      <c r="J4" s="58" t="s">
        <v>176</v>
      </c>
      <c r="K4" s="58" t="s">
        <v>177</v>
      </c>
      <c r="L4" s="58" t="s">
        <v>178</v>
      </c>
      <c r="M4" s="58" t="s">
        <v>179</v>
      </c>
      <c r="N4" s="58" t="s">
        <v>168</v>
      </c>
      <c r="O4" s="58" t="s">
        <v>168</v>
      </c>
      <c r="P4" s="58" t="s">
        <v>167</v>
      </c>
      <c r="Q4" s="58" t="s">
        <v>247</v>
      </c>
      <c r="R4" s="206">
        <v>9</v>
      </c>
      <c r="S4" s="206">
        <v>10</v>
      </c>
      <c r="T4" s="206">
        <v>11</v>
      </c>
      <c r="U4" s="58" t="s">
        <v>302</v>
      </c>
      <c r="V4" s="58" t="s">
        <v>179</v>
      </c>
      <c r="W4" s="58"/>
      <c r="X4" s="58" t="s">
        <v>303</v>
      </c>
      <c r="Y4" s="58"/>
      <c r="Z4" s="58" t="s">
        <v>167</v>
      </c>
      <c r="AA4" s="58" t="s">
        <v>247</v>
      </c>
      <c r="AB4" s="98" t="s">
        <v>294</v>
      </c>
      <c r="AC4" s="98" t="s">
        <v>175</v>
      </c>
      <c r="AD4" s="58" t="s">
        <v>175</v>
      </c>
      <c r="AE4" s="58" t="s">
        <v>176</v>
      </c>
      <c r="AF4" s="58" t="s">
        <v>177</v>
      </c>
      <c r="AG4" s="58" t="s">
        <v>302</v>
      </c>
      <c r="AH4" s="58" t="s">
        <v>167</v>
      </c>
      <c r="AI4" s="58" t="s">
        <v>179</v>
      </c>
      <c r="AJ4" s="58" t="s">
        <v>303</v>
      </c>
      <c r="AK4" s="58" t="s">
        <v>610</v>
      </c>
      <c r="AL4" s="58" t="s">
        <v>247</v>
      </c>
      <c r="AM4" s="98" t="s">
        <v>175</v>
      </c>
      <c r="AN4" s="57" t="s">
        <v>176</v>
      </c>
      <c r="AQ4" s="356"/>
    </row>
    <row r="5" spans="1:48" ht="69" customHeight="1">
      <c r="A5" s="330">
        <v>1</v>
      </c>
      <c r="B5" s="6" t="s">
        <v>52</v>
      </c>
      <c r="C5" s="86" t="s">
        <v>113</v>
      </c>
      <c r="D5" s="35">
        <v>570228.9</v>
      </c>
      <c r="E5" s="35">
        <v>570228.9</v>
      </c>
      <c r="F5" s="35">
        <v>570228.9</v>
      </c>
      <c r="G5" s="37">
        <v>457684.7</v>
      </c>
      <c r="H5" s="37">
        <f t="shared" ref="H5:H13" si="0">F5-G5</f>
        <v>112544.20000000001</v>
      </c>
      <c r="I5" s="37">
        <v>0</v>
      </c>
      <c r="J5" s="37">
        <v>0</v>
      </c>
      <c r="K5" s="37">
        <v>0</v>
      </c>
      <c r="L5" s="37">
        <f t="shared" ref="L5:L13" si="1">SUM(I5:K5)</f>
        <v>0</v>
      </c>
      <c r="M5" s="37">
        <v>32919.11</v>
      </c>
      <c r="N5" s="37">
        <f t="shared" ref="N5:N13" si="2">L5+M5</f>
        <v>32919.11</v>
      </c>
      <c r="O5" s="37">
        <v>0</v>
      </c>
      <c r="P5" s="37">
        <f>G5+O5</f>
        <v>457684.7</v>
      </c>
      <c r="Q5" s="101">
        <f>F5-P5</f>
        <v>112544.20000000001</v>
      </c>
      <c r="R5" s="37">
        <v>32919.120000000003</v>
      </c>
      <c r="S5" s="37">
        <v>0</v>
      </c>
      <c r="T5" s="37">
        <v>0</v>
      </c>
      <c r="U5" s="37">
        <f t="shared" ref="U5:U9" si="3">SUM(R5:T5)</f>
        <v>32919.120000000003</v>
      </c>
      <c r="V5" s="37">
        <v>0</v>
      </c>
      <c r="W5" s="37">
        <v>56806.25</v>
      </c>
      <c r="X5" s="37">
        <f t="shared" ref="X5:X13" si="4">U5+V5</f>
        <v>32919.120000000003</v>
      </c>
      <c r="Y5" s="37">
        <v>16639.11</v>
      </c>
      <c r="Z5" s="37">
        <f>P5+R5+W5+Y5</f>
        <v>564049.18000000005</v>
      </c>
      <c r="AA5" s="101">
        <f>SUM(F5-Z5)</f>
        <v>6179.7199999999721</v>
      </c>
      <c r="AB5" s="101">
        <v>91396.19</v>
      </c>
      <c r="AC5" s="101">
        <v>22818.83</v>
      </c>
      <c r="AD5" s="35">
        <v>0</v>
      </c>
      <c r="AE5" s="35">
        <v>0</v>
      </c>
      <c r="AF5" s="35">
        <v>0</v>
      </c>
      <c r="AG5" s="35">
        <f>AD5+AE5+AF5</f>
        <v>0</v>
      </c>
      <c r="AH5" s="35">
        <f t="shared" ref="AH5:AH11" si="5">Z5+AS5</f>
        <v>564049.18000000005</v>
      </c>
      <c r="AI5" s="35">
        <v>0</v>
      </c>
      <c r="AJ5" s="35">
        <f>AG5+AI5</f>
        <v>0</v>
      </c>
      <c r="AK5" s="35">
        <f>Z5+AJ5</f>
        <v>564049.18000000005</v>
      </c>
      <c r="AL5" s="35">
        <f>F5-AH5</f>
        <v>6179.7199999999721</v>
      </c>
      <c r="AM5" s="101">
        <v>6179.72</v>
      </c>
      <c r="AN5" s="303" t="s">
        <v>376</v>
      </c>
      <c r="AR5" s="223">
        <v>0</v>
      </c>
      <c r="AS5" s="223">
        <f>AD5+AR5</f>
        <v>0</v>
      </c>
      <c r="AT5" s="223">
        <f>Z5+AS5</f>
        <v>564049.18000000005</v>
      </c>
      <c r="AU5" s="223">
        <f>F5-AT5</f>
        <v>6179.7199999999721</v>
      </c>
      <c r="AV5" s="223"/>
    </row>
    <row r="6" spans="1:48" ht="45.75" customHeight="1">
      <c r="A6" s="330">
        <v>2</v>
      </c>
      <c r="B6" s="6" t="s">
        <v>53</v>
      </c>
      <c r="C6" s="86" t="s">
        <v>95</v>
      </c>
      <c r="D6" s="35">
        <v>300000</v>
      </c>
      <c r="E6" s="36">
        <v>297101.28999999998</v>
      </c>
      <c r="F6" s="35">
        <v>300000</v>
      </c>
      <c r="G6" s="37">
        <v>0</v>
      </c>
      <c r="H6" s="37">
        <f t="shared" si="0"/>
        <v>300000</v>
      </c>
      <c r="I6" s="37">
        <v>0</v>
      </c>
      <c r="J6" s="37">
        <v>0</v>
      </c>
      <c r="K6" s="37">
        <v>0</v>
      </c>
      <c r="L6" s="37">
        <f t="shared" si="1"/>
        <v>0</v>
      </c>
      <c r="M6" s="37">
        <v>46692.27</v>
      </c>
      <c r="N6" s="37">
        <f t="shared" si="2"/>
        <v>46692.27</v>
      </c>
      <c r="O6" s="37">
        <v>0</v>
      </c>
      <c r="P6" s="37">
        <f t="shared" ref="P6:P13" si="6">G6+O6</f>
        <v>0</v>
      </c>
      <c r="Q6" s="101">
        <f t="shared" ref="Q6:Q13" si="7">F6-P6</f>
        <v>300000</v>
      </c>
      <c r="R6" s="37">
        <v>27597.52</v>
      </c>
      <c r="S6" s="37">
        <v>0</v>
      </c>
      <c r="T6" s="37">
        <v>0</v>
      </c>
      <c r="U6" s="37">
        <f t="shared" si="3"/>
        <v>27597.52</v>
      </c>
      <c r="V6" s="37">
        <v>0</v>
      </c>
      <c r="W6" s="37">
        <v>0</v>
      </c>
      <c r="X6" s="37">
        <f t="shared" si="4"/>
        <v>27597.52</v>
      </c>
      <c r="Y6" s="37">
        <v>185843.46</v>
      </c>
      <c r="Z6" s="37">
        <f t="shared" ref="Z6:Z18" si="8">P6+R6+W6+Y6</f>
        <v>213440.97999999998</v>
      </c>
      <c r="AA6" s="101">
        <f t="shared" ref="AA6:AA19" si="9">SUM(F6-Z6)</f>
        <v>86559.020000000019</v>
      </c>
      <c r="AB6" s="101">
        <v>253307.73</v>
      </c>
      <c r="AC6" s="101">
        <v>272402.48</v>
      </c>
      <c r="AD6" s="35">
        <v>0</v>
      </c>
      <c r="AE6" s="35">
        <v>0</v>
      </c>
      <c r="AF6" s="35">
        <v>0</v>
      </c>
      <c r="AG6" s="35">
        <f t="shared" ref="AG6:AG18" si="10">AD6+AE6+AF6</f>
        <v>0</v>
      </c>
      <c r="AH6" s="35">
        <f t="shared" si="5"/>
        <v>213440.97999999998</v>
      </c>
      <c r="AI6" s="35">
        <v>0</v>
      </c>
      <c r="AJ6" s="35">
        <f t="shared" ref="AJ6:AJ18" si="11">AG6+AI6</f>
        <v>0</v>
      </c>
      <c r="AK6" s="35">
        <f t="shared" ref="AK6:AK18" si="12">Z6+AJ6</f>
        <v>213440.97999999998</v>
      </c>
      <c r="AL6" s="35">
        <f t="shared" ref="AL6:AL20" si="13">F6-AH6</f>
        <v>86559.020000000019</v>
      </c>
      <c r="AM6" s="101">
        <v>86559.02</v>
      </c>
      <c r="AN6" s="303" t="s">
        <v>236</v>
      </c>
      <c r="AR6" s="223">
        <v>0</v>
      </c>
      <c r="AS6" s="223">
        <f t="shared" ref="AS6:AS20" si="14">AD6+AR6</f>
        <v>0</v>
      </c>
      <c r="AT6" s="223">
        <f t="shared" ref="AT6:AT20" si="15">Z6+AS6</f>
        <v>213440.97999999998</v>
      </c>
      <c r="AU6" s="223">
        <f t="shared" ref="AU6:AU20" si="16">F6-AT6</f>
        <v>86559.020000000019</v>
      </c>
      <c r="AV6" s="223"/>
    </row>
    <row r="7" spans="1:48" ht="98.25" customHeight="1">
      <c r="A7" s="330">
        <v>3</v>
      </c>
      <c r="B7" s="6" t="s">
        <v>54</v>
      </c>
      <c r="C7" s="86" t="s">
        <v>391</v>
      </c>
      <c r="D7" s="35">
        <v>800000</v>
      </c>
      <c r="E7" s="36">
        <v>792171.33</v>
      </c>
      <c r="F7" s="35">
        <v>800000</v>
      </c>
      <c r="G7" s="37">
        <v>110424.19</v>
      </c>
      <c r="H7" s="37">
        <f t="shared" si="0"/>
        <v>689575.81</v>
      </c>
      <c r="I7" s="37">
        <v>0</v>
      </c>
      <c r="J7" s="37">
        <v>0</v>
      </c>
      <c r="K7" s="37">
        <v>0</v>
      </c>
      <c r="L7" s="37">
        <f t="shared" si="1"/>
        <v>0</v>
      </c>
      <c r="M7" s="37">
        <v>0</v>
      </c>
      <c r="N7" s="37">
        <f t="shared" si="2"/>
        <v>0</v>
      </c>
      <c r="O7" s="37">
        <v>0</v>
      </c>
      <c r="P7" s="37">
        <f t="shared" si="6"/>
        <v>110424.19</v>
      </c>
      <c r="Q7" s="101">
        <f t="shared" si="7"/>
        <v>689575.81</v>
      </c>
      <c r="R7" s="37">
        <v>0</v>
      </c>
      <c r="S7" s="37">
        <v>0</v>
      </c>
      <c r="T7" s="37">
        <v>0</v>
      </c>
      <c r="U7" s="37">
        <f t="shared" si="3"/>
        <v>0</v>
      </c>
      <c r="V7" s="37">
        <v>0</v>
      </c>
      <c r="W7" s="37"/>
      <c r="X7" s="37">
        <f t="shared" si="4"/>
        <v>0</v>
      </c>
      <c r="Y7" s="37">
        <v>322966.82</v>
      </c>
      <c r="Z7" s="37">
        <f t="shared" si="8"/>
        <v>433391.01</v>
      </c>
      <c r="AA7" s="101">
        <f t="shared" si="9"/>
        <v>366608.99</v>
      </c>
      <c r="AB7" s="101">
        <v>200000</v>
      </c>
      <c r="AC7" s="101">
        <v>689575.81</v>
      </c>
      <c r="AD7" s="35">
        <v>0</v>
      </c>
      <c r="AE7" s="35">
        <v>0</v>
      </c>
      <c r="AF7" s="35">
        <v>0</v>
      </c>
      <c r="AG7" s="35">
        <f t="shared" si="10"/>
        <v>0</v>
      </c>
      <c r="AH7" s="35">
        <f t="shared" si="5"/>
        <v>433391.01</v>
      </c>
      <c r="AI7" s="35">
        <v>0</v>
      </c>
      <c r="AJ7" s="35">
        <f t="shared" si="11"/>
        <v>0</v>
      </c>
      <c r="AK7" s="35">
        <f t="shared" si="12"/>
        <v>433391.01</v>
      </c>
      <c r="AL7" s="35">
        <f t="shared" si="13"/>
        <v>366608.99</v>
      </c>
      <c r="AM7" s="101">
        <v>366608.99</v>
      </c>
      <c r="AN7" s="303" t="s">
        <v>236</v>
      </c>
      <c r="AR7" s="223">
        <v>0</v>
      </c>
      <c r="AS7" s="223">
        <f t="shared" si="14"/>
        <v>0</v>
      </c>
      <c r="AT7" s="223">
        <f t="shared" si="15"/>
        <v>433391.01</v>
      </c>
      <c r="AU7" s="223">
        <f t="shared" si="16"/>
        <v>366608.99</v>
      </c>
      <c r="AV7" s="223"/>
    </row>
    <row r="8" spans="1:48" ht="101.25" customHeight="1">
      <c r="A8" s="330">
        <v>4</v>
      </c>
      <c r="B8" s="6" t="s">
        <v>151</v>
      </c>
      <c r="C8" s="86" t="s">
        <v>99</v>
      </c>
      <c r="D8" s="35">
        <v>7000</v>
      </c>
      <c r="E8" s="36">
        <v>0</v>
      </c>
      <c r="F8" s="35">
        <v>7000</v>
      </c>
      <c r="G8" s="37">
        <v>0</v>
      </c>
      <c r="H8" s="37">
        <f t="shared" si="0"/>
        <v>7000</v>
      </c>
      <c r="I8" s="37">
        <v>0</v>
      </c>
      <c r="J8" s="37">
        <v>0</v>
      </c>
      <c r="K8" s="37">
        <v>0</v>
      </c>
      <c r="L8" s="37">
        <f t="shared" si="1"/>
        <v>0</v>
      </c>
      <c r="M8" s="37">
        <v>0</v>
      </c>
      <c r="N8" s="37">
        <f t="shared" si="2"/>
        <v>0</v>
      </c>
      <c r="O8" s="37">
        <v>0</v>
      </c>
      <c r="P8" s="37">
        <f t="shared" si="6"/>
        <v>0</v>
      </c>
      <c r="Q8" s="101">
        <f t="shared" si="7"/>
        <v>7000</v>
      </c>
      <c r="R8" s="37">
        <v>0</v>
      </c>
      <c r="S8" s="37">
        <v>0</v>
      </c>
      <c r="T8" s="37">
        <v>0</v>
      </c>
      <c r="U8" s="37">
        <f t="shared" si="3"/>
        <v>0</v>
      </c>
      <c r="V8" s="37">
        <v>0</v>
      </c>
      <c r="W8" s="37"/>
      <c r="X8" s="37">
        <f t="shared" si="4"/>
        <v>0</v>
      </c>
      <c r="Y8" s="37">
        <v>0</v>
      </c>
      <c r="Z8" s="37">
        <f t="shared" si="8"/>
        <v>0</v>
      </c>
      <c r="AA8" s="101">
        <f t="shared" si="9"/>
        <v>7000</v>
      </c>
      <c r="AB8" s="101">
        <v>0</v>
      </c>
      <c r="AC8" s="101">
        <v>0</v>
      </c>
      <c r="AD8" s="35">
        <v>0</v>
      </c>
      <c r="AE8" s="35">
        <v>0</v>
      </c>
      <c r="AF8" s="35">
        <v>0</v>
      </c>
      <c r="AG8" s="35">
        <f t="shared" si="10"/>
        <v>0</v>
      </c>
      <c r="AH8" s="35">
        <f t="shared" si="5"/>
        <v>0</v>
      </c>
      <c r="AI8" s="35">
        <v>0</v>
      </c>
      <c r="AJ8" s="35">
        <f t="shared" si="11"/>
        <v>0</v>
      </c>
      <c r="AK8" s="35">
        <f t="shared" si="12"/>
        <v>0</v>
      </c>
      <c r="AL8" s="35">
        <f t="shared" si="13"/>
        <v>7000</v>
      </c>
      <c r="AM8" s="101">
        <v>0</v>
      </c>
      <c r="AN8" s="303" t="s">
        <v>237</v>
      </c>
      <c r="AR8" s="223">
        <v>0</v>
      </c>
      <c r="AS8" s="223">
        <f t="shared" si="14"/>
        <v>0</v>
      </c>
      <c r="AT8" s="223">
        <f t="shared" si="15"/>
        <v>0</v>
      </c>
      <c r="AU8" s="223">
        <f t="shared" si="16"/>
        <v>7000</v>
      </c>
      <c r="AV8" s="223"/>
    </row>
    <row r="9" spans="1:48" ht="291" customHeight="1">
      <c r="A9" s="330">
        <v>5</v>
      </c>
      <c r="B9" s="6" t="s">
        <v>198</v>
      </c>
      <c r="C9" s="86" t="s">
        <v>110</v>
      </c>
      <c r="D9" s="35">
        <v>0</v>
      </c>
      <c r="E9" s="35">
        <v>0</v>
      </c>
      <c r="F9" s="35">
        <v>0</v>
      </c>
      <c r="G9" s="37">
        <v>0</v>
      </c>
      <c r="H9" s="37">
        <f t="shared" si="0"/>
        <v>0</v>
      </c>
      <c r="I9" s="37">
        <v>0</v>
      </c>
      <c r="J9" s="37">
        <v>0</v>
      </c>
      <c r="K9" s="37">
        <v>0</v>
      </c>
      <c r="L9" s="37">
        <f t="shared" si="1"/>
        <v>0</v>
      </c>
      <c r="M9" s="37">
        <v>0</v>
      </c>
      <c r="N9" s="37">
        <f t="shared" si="2"/>
        <v>0</v>
      </c>
      <c r="O9" s="37">
        <v>0</v>
      </c>
      <c r="P9" s="37">
        <f t="shared" si="6"/>
        <v>0</v>
      </c>
      <c r="Q9" s="101">
        <f t="shared" si="7"/>
        <v>0</v>
      </c>
      <c r="R9" s="37">
        <v>0</v>
      </c>
      <c r="S9" s="37">
        <v>0</v>
      </c>
      <c r="T9" s="37">
        <v>0</v>
      </c>
      <c r="U9" s="37">
        <f t="shared" si="3"/>
        <v>0</v>
      </c>
      <c r="V9" s="37">
        <v>0</v>
      </c>
      <c r="W9" s="37"/>
      <c r="X9" s="37">
        <f t="shared" si="4"/>
        <v>0</v>
      </c>
      <c r="Y9" s="37">
        <v>0</v>
      </c>
      <c r="Z9" s="37">
        <f t="shared" si="8"/>
        <v>0</v>
      </c>
      <c r="AA9" s="101">
        <f t="shared" si="9"/>
        <v>0</v>
      </c>
      <c r="AB9" s="101">
        <v>0</v>
      </c>
      <c r="AC9" s="101">
        <v>0</v>
      </c>
      <c r="AD9" s="35">
        <v>0</v>
      </c>
      <c r="AE9" s="35">
        <v>0</v>
      </c>
      <c r="AF9" s="35">
        <v>0</v>
      </c>
      <c r="AG9" s="35">
        <f t="shared" si="10"/>
        <v>0</v>
      </c>
      <c r="AH9" s="35">
        <f t="shared" si="5"/>
        <v>0</v>
      </c>
      <c r="AI9" s="35">
        <v>0</v>
      </c>
      <c r="AJ9" s="35">
        <f t="shared" si="11"/>
        <v>0</v>
      </c>
      <c r="AK9" s="35">
        <f t="shared" si="12"/>
        <v>0</v>
      </c>
      <c r="AL9" s="35">
        <f t="shared" si="13"/>
        <v>0</v>
      </c>
      <c r="AM9" s="101">
        <v>0</v>
      </c>
      <c r="AN9" s="331" t="s">
        <v>201</v>
      </c>
      <c r="AR9" s="223">
        <v>0</v>
      </c>
      <c r="AS9" s="223">
        <f t="shared" si="14"/>
        <v>0</v>
      </c>
      <c r="AT9" s="223">
        <f t="shared" si="15"/>
        <v>0</v>
      </c>
      <c r="AU9" s="223">
        <f t="shared" si="16"/>
        <v>0</v>
      </c>
      <c r="AV9" s="223"/>
    </row>
    <row r="10" spans="1:48" ht="180.75" customHeight="1">
      <c r="A10" s="330">
        <v>6</v>
      </c>
      <c r="B10" s="29" t="s">
        <v>387</v>
      </c>
      <c r="C10" s="88" t="s">
        <v>101</v>
      </c>
      <c r="D10" s="35">
        <v>471030.52</v>
      </c>
      <c r="E10" s="35">
        <v>211306.69</v>
      </c>
      <c r="F10" s="35">
        <v>471030.52</v>
      </c>
      <c r="G10" s="37">
        <v>0</v>
      </c>
      <c r="H10" s="37">
        <f t="shared" ref="H10:H12" si="17">F10-G10</f>
        <v>471030.52</v>
      </c>
      <c r="I10" s="151">
        <v>0</v>
      </c>
      <c r="J10" s="151">
        <v>0</v>
      </c>
      <c r="K10" s="151">
        <v>0</v>
      </c>
      <c r="L10" s="37">
        <f t="shared" ref="L10:L12" si="18">SUM(I10:K10)</f>
        <v>0</v>
      </c>
      <c r="M10" s="37">
        <v>0</v>
      </c>
      <c r="N10" s="37">
        <f t="shared" ref="N10:N12" si="19">L10+M10</f>
        <v>0</v>
      </c>
      <c r="O10" s="37">
        <v>0</v>
      </c>
      <c r="P10" s="37">
        <f t="shared" ref="P10:P12" si="20">G10+O10</f>
        <v>0</v>
      </c>
      <c r="Q10" s="101">
        <f t="shared" ref="Q10:Q12" si="21">F10-P10</f>
        <v>471030.52</v>
      </c>
      <c r="R10" s="101">
        <v>595.32000000000005</v>
      </c>
      <c r="S10" s="101">
        <v>8382.4</v>
      </c>
      <c r="T10" s="101">
        <v>0</v>
      </c>
      <c r="U10" s="101">
        <f t="shared" ref="U10:U12" si="22">SUM(R10:T10)</f>
        <v>8977.7199999999993</v>
      </c>
      <c r="V10" s="37">
        <v>0</v>
      </c>
      <c r="W10" s="37">
        <v>24168.83</v>
      </c>
      <c r="X10" s="37">
        <f t="shared" ref="X10:X12" si="23">U10+V10</f>
        <v>8977.7199999999993</v>
      </c>
      <c r="Y10" s="37">
        <v>12789.84</v>
      </c>
      <c r="Z10" s="37">
        <f t="shared" si="8"/>
        <v>37553.990000000005</v>
      </c>
      <c r="AA10" s="101">
        <f t="shared" ref="AA10:AA12" si="24">SUM(F10-Z10)</f>
        <v>433476.53</v>
      </c>
      <c r="AB10" s="235">
        <v>471030.52</v>
      </c>
      <c r="AC10" s="101">
        <v>449479.2</v>
      </c>
      <c r="AD10" s="35">
        <v>19042.12</v>
      </c>
      <c r="AE10" s="35">
        <v>0</v>
      </c>
      <c r="AF10" s="35">
        <v>0</v>
      </c>
      <c r="AG10" s="35">
        <f t="shared" si="10"/>
        <v>19042.12</v>
      </c>
      <c r="AH10" s="35">
        <f t="shared" si="5"/>
        <v>211022.69</v>
      </c>
      <c r="AI10" s="35">
        <v>1116</v>
      </c>
      <c r="AJ10" s="35">
        <f t="shared" si="11"/>
        <v>20158.12</v>
      </c>
      <c r="AK10" s="35">
        <f t="shared" si="12"/>
        <v>57712.11</v>
      </c>
      <c r="AL10" s="35">
        <f t="shared" si="13"/>
        <v>260007.83000000002</v>
      </c>
      <c r="AM10" s="101">
        <v>26007.83</v>
      </c>
      <c r="AN10" s="303" t="s">
        <v>559</v>
      </c>
      <c r="AR10" s="223">
        <f>153250.58+1116+60</f>
        <v>154426.57999999999</v>
      </c>
      <c r="AS10" s="223">
        <f t="shared" si="14"/>
        <v>173468.69999999998</v>
      </c>
      <c r="AT10" s="223">
        <f t="shared" si="15"/>
        <v>211022.69</v>
      </c>
      <c r="AU10" s="223">
        <f t="shared" si="16"/>
        <v>260007.83000000002</v>
      </c>
      <c r="AV10" s="223"/>
    </row>
    <row r="11" spans="1:48" ht="96" customHeight="1">
      <c r="A11" s="330">
        <v>7</v>
      </c>
      <c r="B11" s="29" t="s">
        <v>355</v>
      </c>
      <c r="C11" s="88" t="s">
        <v>110</v>
      </c>
      <c r="D11" s="35">
        <v>40000</v>
      </c>
      <c r="E11" s="35">
        <v>0</v>
      </c>
      <c r="F11" s="35">
        <v>40000</v>
      </c>
      <c r="G11" s="37">
        <v>0</v>
      </c>
      <c r="H11" s="37">
        <f t="shared" si="17"/>
        <v>40000</v>
      </c>
      <c r="I11" s="151">
        <v>0</v>
      </c>
      <c r="J11" s="151">
        <v>0</v>
      </c>
      <c r="K11" s="151">
        <v>0</v>
      </c>
      <c r="L11" s="37">
        <f t="shared" si="18"/>
        <v>0</v>
      </c>
      <c r="M11" s="37">
        <v>0</v>
      </c>
      <c r="N11" s="37">
        <f t="shared" si="19"/>
        <v>0</v>
      </c>
      <c r="O11" s="37">
        <v>0</v>
      </c>
      <c r="P11" s="37">
        <f t="shared" si="20"/>
        <v>0</v>
      </c>
      <c r="Q11" s="101">
        <f t="shared" si="21"/>
        <v>40000</v>
      </c>
      <c r="R11" s="101">
        <v>0</v>
      </c>
      <c r="S11" s="101">
        <v>0</v>
      </c>
      <c r="T11" s="101">
        <v>0</v>
      </c>
      <c r="U11" s="101">
        <f t="shared" si="22"/>
        <v>0</v>
      </c>
      <c r="V11" s="37">
        <v>0</v>
      </c>
      <c r="W11" s="37">
        <v>0</v>
      </c>
      <c r="X11" s="37">
        <f t="shared" si="23"/>
        <v>0</v>
      </c>
      <c r="Y11" s="37">
        <v>0</v>
      </c>
      <c r="Z11" s="37">
        <f t="shared" si="8"/>
        <v>0</v>
      </c>
      <c r="AA11" s="101">
        <f t="shared" si="24"/>
        <v>40000</v>
      </c>
      <c r="AB11" s="235">
        <v>471030.52</v>
      </c>
      <c r="AC11" s="101">
        <v>40000</v>
      </c>
      <c r="AD11" s="35">
        <v>0</v>
      </c>
      <c r="AE11" s="35">
        <v>0</v>
      </c>
      <c r="AF11" s="35">
        <v>0</v>
      </c>
      <c r="AG11" s="35">
        <f t="shared" si="10"/>
        <v>0</v>
      </c>
      <c r="AH11" s="35">
        <f t="shared" si="5"/>
        <v>0</v>
      </c>
      <c r="AI11" s="35">
        <v>0</v>
      </c>
      <c r="AJ11" s="35">
        <f t="shared" si="11"/>
        <v>0</v>
      </c>
      <c r="AK11" s="35">
        <f t="shared" si="12"/>
        <v>0</v>
      </c>
      <c r="AL11" s="35">
        <f t="shared" si="13"/>
        <v>40000</v>
      </c>
      <c r="AM11" s="101">
        <v>0</v>
      </c>
      <c r="AN11" s="303" t="s">
        <v>560</v>
      </c>
      <c r="AR11" s="223">
        <v>0</v>
      </c>
      <c r="AS11" s="223">
        <f t="shared" si="14"/>
        <v>0</v>
      </c>
      <c r="AT11" s="223">
        <f t="shared" si="15"/>
        <v>0</v>
      </c>
      <c r="AU11" s="223">
        <f t="shared" si="16"/>
        <v>40000</v>
      </c>
      <c r="AV11" s="223"/>
    </row>
    <row r="12" spans="1:48" ht="96" customHeight="1">
      <c r="A12" s="330">
        <v>8</v>
      </c>
      <c r="B12" s="6" t="s">
        <v>356</v>
      </c>
      <c r="C12" s="86" t="s">
        <v>99</v>
      </c>
      <c r="D12" s="35">
        <v>0</v>
      </c>
      <c r="E12" s="35">
        <v>0</v>
      </c>
      <c r="F12" s="35">
        <v>0</v>
      </c>
      <c r="G12" s="37">
        <v>0</v>
      </c>
      <c r="H12" s="37">
        <f t="shared" si="17"/>
        <v>0</v>
      </c>
      <c r="I12" s="37">
        <v>0</v>
      </c>
      <c r="J12" s="37">
        <v>0</v>
      </c>
      <c r="K12" s="37">
        <v>0</v>
      </c>
      <c r="L12" s="37">
        <f t="shared" si="18"/>
        <v>0</v>
      </c>
      <c r="M12" s="37">
        <v>0</v>
      </c>
      <c r="N12" s="37">
        <f t="shared" si="19"/>
        <v>0</v>
      </c>
      <c r="O12" s="37">
        <v>0</v>
      </c>
      <c r="P12" s="37">
        <f t="shared" si="20"/>
        <v>0</v>
      </c>
      <c r="Q12" s="101">
        <f t="shared" si="21"/>
        <v>0</v>
      </c>
      <c r="R12" s="101">
        <v>0</v>
      </c>
      <c r="S12" s="101">
        <v>0</v>
      </c>
      <c r="T12" s="101">
        <v>0</v>
      </c>
      <c r="U12" s="101">
        <f t="shared" si="22"/>
        <v>0</v>
      </c>
      <c r="V12" s="37">
        <v>0</v>
      </c>
      <c r="W12" s="37">
        <v>0</v>
      </c>
      <c r="X12" s="37">
        <f t="shared" si="23"/>
        <v>0</v>
      </c>
      <c r="Y12" s="37">
        <v>0</v>
      </c>
      <c r="Z12" s="37">
        <f t="shared" si="8"/>
        <v>0</v>
      </c>
      <c r="AA12" s="101">
        <f t="shared" si="24"/>
        <v>0</v>
      </c>
      <c r="AB12" s="101">
        <v>471030.52</v>
      </c>
      <c r="AC12" s="101">
        <v>0</v>
      </c>
      <c r="AD12" s="35">
        <v>0</v>
      </c>
      <c r="AE12" s="35">
        <v>0</v>
      </c>
      <c r="AF12" s="35">
        <v>0</v>
      </c>
      <c r="AG12" s="35">
        <f t="shared" si="10"/>
        <v>0</v>
      </c>
      <c r="AH12" s="35">
        <f>Z12+AS12</f>
        <v>0</v>
      </c>
      <c r="AI12" s="35">
        <v>0</v>
      </c>
      <c r="AJ12" s="35">
        <f t="shared" si="11"/>
        <v>0</v>
      </c>
      <c r="AK12" s="35">
        <f t="shared" si="12"/>
        <v>0</v>
      </c>
      <c r="AL12" s="35">
        <f t="shared" si="13"/>
        <v>0</v>
      </c>
      <c r="AM12" s="101">
        <v>0</v>
      </c>
      <c r="AN12" s="303" t="s">
        <v>357</v>
      </c>
      <c r="AR12" s="223">
        <v>0</v>
      </c>
      <c r="AS12" s="223">
        <f t="shared" si="14"/>
        <v>0</v>
      </c>
      <c r="AT12" s="223">
        <f t="shared" si="15"/>
        <v>0</v>
      </c>
      <c r="AU12" s="223">
        <f t="shared" si="16"/>
        <v>0</v>
      </c>
      <c r="AV12" s="223"/>
    </row>
    <row r="13" spans="1:48" ht="178.5" customHeight="1">
      <c r="A13" s="330">
        <v>9</v>
      </c>
      <c r="B13" s="29" t="s">
        <v>358</v>
      </c>
      <c r="C13" s="88" t="s">
        <v>104</v>
      </c>
      <c r="D13" s="35">
        <v>500000</v>
      </c>
      <c r="E13" s="35">
        <v>500000</v>
      </c>
      <c r="F13" s="35">
        <v>500000</v>
      </c>
      <c r="G13" s="37">
        <v>0</v>
      </c>
      <c r="H13" s="37">
        <f t="shared" si="0"/>
        <v>500000</v>
      </c>
      <c r="I13" s="151">
        <v>0</v>
      </c>
      <c r="J13" s="151">
        <v>0</v>
      </c>
      <c r="K13" s="151">
        <v>0</v>
      </c>
      <c r="L13" s="37">
        <f t="shared" si="1"/>
        <v>0</v>
      </c>
      <c r="M13" s="37">
        <v>0</v>
      </c>
      <c r="N13" s="37">
        <f t="shared" si="2"/>
        <v>0</v>
      </c>
      <c r="O13" s="37">
        <v>0</v>
      </c>
      <c r="P13" s="37">
        <f t="shared" si="6"/>
        <v>0</v>
      </c>
      <c r="Q13" s="101">
        <f t="shared" si="7"/>
        <v>500000</v>
      </c>
      <c r="R13" s="101">
        <v>0</v>
      </c>
      <c r="S13" s="101">
        <v>0</v>
      </c>
      <c r="T13" s="101">
        <v>0</v>
      </c>
      <c r="U13" s="101">
        <v>0</v>
      </c>
      <c r="V13" s="37">
        <v>0</v>
      </c>
      <c r="W13" s="37">
        <v>0</v>
      </c>
      <c r="X13" s="37">
        <f t="shared" si="4"/>
        <v>0</v>
      </c>
      <c r="Y13" s="37">
        <v>0</v>
      </c>
      <c r="Z13" s="37">
        <f t="shared" si="8"/>
        <v>0</v>
      </c>
      <c r="AA13" s="101">
        <f t="shared" si="9"/>
        <v>500000</v>
      </c>
      <c r="AB13" s="235">
        <v>471030.52</v>
      </c>
      <c r="AC13" s="101">
        <v>0</v>
      </c>
      <c r="AD13" s="35">
        <v>0</v>
      </c>
      <c r="AE13" s="35">
        <v>0</v>
      </c>
      <c r="AF13" s="35">
        <v>0</v>
      </c>
      <c r="AG13" s="35">
        <f t="shared" si="10"/>
        <v>0</v>
      </c>
      <c r="AH13" s="35">
        <f t="shared" ref="AH13:AH20" si="25">Z13+AS13</f>
        <v>0</v>
      </c>
      <c r="AI13" s="35">
        <v>0</v>
      </c>
      <c r="AJ13" s="35">
        <f t="shared" si="11"/>
        <v>0</v>
      </c>
      <c r="AK13" s="35">
        <f t="shared" si="12"/>
        <v>0</v>
      </c>
      <c r="AL13" s="35">
        <f t="shared" si="13"/>
        <v>500000</v>
      </c>
      <c r="AM13" s="101">
        <v>0</v>
      </c>
      <c r="AN13" s="303" t="s">
        <v>84</v>
      </c>
      <c r="AR13" s="223">
        <v>0</v>
      </c>
      <c r="AS13" s="223">
        <f t="shared" si="14"/>
        <v>0</v>
      </c>
      <c r="AT13" s="223">
        <f t="shared" si="15"/>
        <v>0</v>
      </c>
      <c r="AU13" s="223">
        <f t="shared" si="16"/>
        <v>500000</v>
      </c>
      <c r="AV13" s="223"/>
    </row>
    <row r="14" spans="1:48" s="93" customFormat="1" ht="64.5" customHeight="1">
      <c r="A14" s="330">
        <v>10</v>
      </c>
      <c r="B14" s="6" t="s">
        <v>693</v>
      </c>
      <c r="C14" s="86" t="s">
        <v>105</v>
      </c>
      <c r="D14" s="35">
        <v>604800</v>
      </c>
      <c r="E14" s="35">
        <v>352645.12</v>
      </c>
      <c r="F14" s="35">
        <v>352645.12</v>
      </c>
      <c r="G14" s="37">
        <v>0</v>
      </c>
      <c r="H14" s="37">
        <v>0</v>
      </c>
      <c r="I14" s="151">
        <v>0</v>
      </c>
      <c r="J14" s="151">
        <v>0</v>
      </c>
      <c r="K14" s="151">
        <v>0</v>
      </c>
      <c r="L14" s="37">
        <v>0</v>
      </c>
      <c r="M14" s="37">
        <v>0</v>
      </c>
      <c r="N14" s="37">
        <v>0</v>
      </c>
      <c r="O14" s="37">
        <v>0</v>
      </c>
      <c r="P14" s="37">
        <v>0</v>
      </c>
      <c r="Q14" s="101">
        <v>0</v>
      </c>
      <c r="R14" s="101">
        <v>0</v>
      </c>
      <c r="S14" s="101">
        <v>0</v>
      </c>
      <c r="T14" s="101">
        <v>0</v>
      </c>
      <c r="U14" s="101">
        <v>0</v>
      </c>
      <c r="V14" s="37">
        <v>0</v>
      </c>
      <c r="W14" s="37">
        <v>0</v>
      </c>
      <c r="X14" s="37">
        <v>0</v>
      </c>
      <c r="Y14" s="37">
        <v>0</v>
      </c>
      <c r="Z14" s="37">
        <f t="shared" si="8"/>
        <v>0</v>
      </c>
      <c r="AA14" s="101">
        <f t="shared" ref="AA14:AA15" si="26">SUM(F14-Z14)</f>
        <v>352645.12</v>
      </c>
      <c r="AB14" s="235">
        <v>0</v>
      </c>
      <c r="AC14" s="101">
        <v>0</v>
      </c>
      <c r="AD14" s="35">
        <v>35021.18</v>
      </c>
      <c r="AE14" s="35">
        <v>0</v>
      </c>
      <c r="AF14" s="35">
        <v>0</v>
      </c>
      <c r="AG14" s="35">
        <f t="shared" si="10"/>
        <v>35021.18</v>
      </c>
      <c r="AH14" s="35">
        <f t="shared" si="25"/>
        <v>289791.92</v>
      </c>
      <c r="AI14" s="35">
        <f>250000-35021.18</f>
        <v>214978.82</v>
      </c>
      <c r="AJ14" s="35">
        <f t="shared" si="11"/>
        <v>250000</v>
      </c>
      <c r="AK14" s="35">
        <f t="shared" si="12"/>
        <v>250000</v>
      </c>
      <c r="AL14" s="35">
        <f t="shared" si="13"/>
        <v>62853.200000000012</v>
      </c>
      <c r="AM14" s="101">
        <v>0</v>
      </c>
      <c r="AN14" s="303" t="s">
        <v>709</v>
      </c>
      <c r="AQ14" s="352"/>
      <c r="AR14" s="223">
        <v>254770.74</v>
      </c>
      <c r="AS14" s="223">
        <f t="shared" si="14"/>
        <v>289791.92</v>
      </c>
      <c r="AT14" s="223">
        <f t="shared" si="15"/>
        <v>289791.92</v>
      </c>
      <c r="AU14" s="223">
        <f t="shared" si="16"/>
        <v>62853.200000000012</v>
      </c>
      <c r="AV14" s="482"/>
    </row>
    <row r="15" spans="1:48" s="93" customFormat="1" ht="63" customHeight="1">
      <c r="A15" s="330">
        <v>11</v>
      </c>
      <c r="B15" s="29" t="s">
        <v>694</v>
      </c>
      <c r="C15" s="88" t="s">
        <v>102</v>
      </c>
      <c r="D15" s="35">
        <v>310268.62</v>
      </c>
      <c r="E15" s="35">
        <v>310268.62</v>
      </c>
      <c r="F15" s="35">
        <v>310268.62</v>
      </c>
      <c r="G15" s="37">
        <v>0</v>
      </c>
      <c r="H15" s="37">
        <v>0</v>
      </c>
      <c r="I15" s="151">
        <v>0</v>
      </c>
      <c r="J15" s="151">
        <v>0</v>
      </c>
      <c r="K15" s="151">
        <v>0</v>
      </c>
      <c r="L15" s="37">
        <v>0</v>
      </c>
      <c r="M15" s="37">
        <v>0</v>
      </c>
      <c r="N15" s="37">
        <v>0</v>
      </c>
      <c r="O15" s="37">
        <v>0</v>
      </c>
      <c r="P15" s="37">
        <v>0</v>
      </c>
      <c r="Q15" s="101">
        <v>0</v>
      </c>
      <c r="R15" s="101">
        <v>0</v>
      </c>
      <c r="S15" s="101">
        <v>0</v>
      </c>
      <c r="T15" s="101">
        <v>0</v>
      </c>
      <c r="U15" s="101">
        <v>0</v>
      </c>
      <c r="V15" s="37">
        <v>0</v>
      </c>
      <c r="W15" s="37">
        <v>0</v>
      </c>
      <c r="X15" s="37">
        <v>0</v>
      </c>
      <c r="Y15" s="37">
        <v>0</v>
      </c>
      <c r="Z15" s="37">
        <f t="shared" si="8"/>
        <v>0</v>
      </c>
      <c r="AA15" s="101">
        <f t="shared" si="26"/>
        <v>310268.62</v>
      </c>
      <c r="AB15" s="235">
        <v>0</v>
      </c>
      <c r="AC15" s="101">
        <v>0</v>
      </c>
      <c r="AD15" s="35">
        <v>0</v>
      </c>
      <c r="AE15" s="35">
        <v>0</v>
      </c>
      <c r="AF15" s="35">
        <v>0</v>
      </c>
      <c r="AG15" s="35">
        <f t="shared" si="10"/>
        <v>0</v>
      </c>
      <c r="AH15" s="35">
        <f t="shared" si="25"/>
        <v>0</v>
      </c>
      <c r="AI15" s="35">
        <v>120000</v>
      </c>
      <c r="AJ15" s="35">
        <f t="shared" si="11"/>
        <v>120000</v>
      </c>
      <c r="AK15" s="35">
        <f t="shared" si="12"/>
        <v>120000</v>
      </c>
      <c r="AL15" s="35">
        <f t="shared" si="13"/>
        <v>310268.62</v>
      </c>
      <c r="AM15" s="101">
        <v>0</v>
      </c>
      <c r="AN15" s="303" t="s">
        <v>710</v>
      </c>
      <c r="AQ15" s="352"/>
      <c r="AR15" s="223">
        <v>0</v>
      </c>
      <c r="AS15" s="223">
        <f t="shared" si="14"/>
        <v>0</v>
      </c>
      <c r="AT15" s="223">
        <f t="shared" si="15"/>
        <v>0</v>
      </c>
      <c r="AU15" s="223">
        <f t="shared" si="16"/>
        <v>310268.62</v>
      </c>
      <c r="AV15" s="482"/>
    </row>
    <row r="16" spans="1:48" s="48" customFormat="1" ht="69" customHeight="1">
      <c r="A16" s="330">
        <v>12</v>
      </c>
      <c r="B16" s="6" t="s">
        <v>695</v>
      </c>
      <c r="C16" s="86" t="s">
        <v>97</v>
      </c>
      <c r="D16" s="35">
        <v>6393347.0300000003</v>
      </c>
      <c r="E16" s="35">
        <v>5850149.2300000004</v>
      </c>
      <c r="F16" s="35">
        <f>E16</f>
        <v>5850149.2300000004</v>
      </c>
      <c r="G16" s="37">
        <v>0</v>
      </c>
      <c r="H16" s="37">
        <v>0</v>
      </c>
      <c r="I16" s="37">
        <v>0</v>
      </c>
      <c r="J16" s="37">
        <v>0</v>
      </c>
      <c r="K16" s="37">
        <v>0</v>
      </c>
      <c r="L16" s="37">
        <v>0</v>
      </c>
      <c r="M16" s="37">
        <v>0</v>
      </c>
      <c r="N16" s="37">
        <v>0</v>
      </c>
      <c r="O16" s="37">
        <v>0</v>
      </c>
      <c r="P16" s="37">
        <v>0</v>
      </c>
      <c r="Q16" s="101">
        <v>0</v>
      </c>
      <c r="R16" s="101">
        <v>0</v>
      </c>
      <c r="S16" s="101">
        <v>0</v>
      </c>
      <c r="T16" s="101">
        <v>0</v>
      </c>
      <c r="U16" s="101">
        <v>0</v>
      </c>
      <c r="V16" s="37">
        <v>0</v>
      </c>
      <c r="W16" s="37">
        <v>0</v>
      </c>
      <c r="X16" s="37">
        <v>0</v>
      </c>
      <c r="Y16" s="37"/>
      <c r="Z16" s="37">
        <f t="shared" si="8"/>
        <v>0</v>
      </c>
      <c r="AA16" s="101">
        <f>SUM(F16-Z16)</f>
        <v>5850149.2300000004</v>
      </c>
      <c r="AB16" s="101">
        <v>0</v>
      </c>
      <c r="AC16" s="101">
        <v>0</v>
      </c>
      <c r="AD16" s="35">
        <v>0</v>
      </c>
      <c r="AE16" s="35">
        <v>0</v>
      </c>
      <c r="AF16" s="35">
        <v>0</v>
      </c>
      <c r="AG16" s="35">
        <f t="shared" si="10"/>
        <v>0</v>
      </c>
      <c r="AH16" s="35">
        <f t="shared" si="25"/>
        <v>0</v>
      </c>
      <c r="AI16" s="35">
        <v>0</v>
      </c>
      <c r="AJ16" s="35">
        <f t="shared" si="11"/>
        <v>0</v>
      </c>
      <c r="AK16" s="35">
        <f t="shared" si="12"/>
        <v>0</v>
      </c>
      <c r="AL16" s="35">
        <f t="shared" si="13"/>
        <v>5850149.2300000004</v>
      </c>
      <c r="AM16" s="101">
        <v>0</v>
      </c>
      <c r="AN16" s="303" t="s">
        <v>541</v>
      </c>
      <c r="AQ16" s="351"/>
      <c r="AR16" s="223">
        <v>0</v>
      </c>
      <c r="AS16" s="223">
        <f t="shared" si="14"/>
        <v>0</v>
      </c>
      <c r="AT16" s="223">
        <f t="shared" si="15"/>
        <v>0</v>
      </c>
      <c r="AU16" s="223">
        <f t="shared" si="16"/>
        <v>5850149.2300000004</v>
      </c>
      <c r="AV16" s="483"/>
    </row>
    <row r="17" spans="1:48" s="48" customFormat="1" ht="81" customHeight="1">
      <c r="A17" s="330">
        <v>13</v>
      </c>
      <c r="B17" s="29" t="s">
        <v>696</v>
      </c>
      <c r="C17" s="88" t="s">
        <v>96</v>
      </c>
      <c r="D17" s="35">
        <v>9258575.0999999996</v>
      </c>
      <c r="E17" s="35">
        <v>0</v>
      </c>
      <c r="F17" s="35">
        <v>9258575.0999999996</v>
      </c>
      <c r="G17" s="37">
        <v>0</v>
      </c>
      <c r="H17" s="37">
        <v>0</v>
      </c>
      <c r="I17" s="151">
        <v>0</v>
      </c>
      <c r="J17" s="151">
        <v>0</v>
      </c>
      <c r="K17" s="151">
        <v>0</v>
      </c>
      <c r="L17" s="37">
        <v>0</v>
      </c>
      <c r="M17" s="37">
        <v>0</v>
      </c>
      <c r="N17" s="37">
        <v>0</v>
      </c>
      <c r="O17" s="37">
        <v>0</v>
      </c>
      <c r="P17" s="37">
        <v>0</v>
      </c>
      <c r="Q17" s="101">
        <v>0</v>
      </c>
      <c r="R17" s="101">
        <v>0</v>
      </c>
      <c r="S17" s="101">
        <v>0</v>
      </c>
      <c r="T17" s="101">
        <v>0</v>
      </c>
      <c r="U17" s="101">
        <v>0</v>
      </c>
      <c r="V17" s="37">
        <v>0</v>
      </c>
      <c r="W17" s="37">
        <v>0</v>
      </c>
      <c r="X17" s="37">
        <v>0</v>
      </c>
      <c r="Y17" s="37"/>
      <c r="Z17" s="37">
        <f t="shared" ref="Z17" si="27">P17+R17+W17+Y17</f>
        <v>0</v>
      </c>
      <c r="AA17" s="101">
        <f t="shared" ref="AA17" si="28">SUM(F17-Z17)</f>
        <v>9258575.0999999996</v>
      </c>
      <c r="AB17" s="235">
        <v>0</v>
      </c>
      <c r="AC17" s="101">
        <v>0</v>
      </c>
      <c r="AD17" s="35">
        <v>0</v>
      </c>
      <c r="AE17" s="35">
        <v>0</v>
      </c>
      <c r="AF17" s="35">
        <v>0</v>
      </c>
      <c r="AG17" s="35">
        <f t="shared" ref="AG17" si="29">AD17+AE17+AF17</f>
        <v>0</v>
      </c>
      <c r="AH17" s="35">
        <f t="shared" si="25"/>
        <v>0</v>
      </c>
      <c r="AI17" s="35">
        <v>0</v>
      </c>
      <c r="AJ17" s="35">
        <f t="shared" ref="AJ17" si="30">AG17+AI17</f>
        <v>0</v>
      </c>
      <c r="AK17" s="35">
        <f t="shared" ref="AK17" si="31">Z17+AJ17</f>
        <v>0</v>
      </c>
      <c r="AL17" s="35">
        <f t="shared" si="13"/>
        <v>9258575.0999999996</v>
      </c>
      <c r="AM17" s="101">
        <v>0</v>
      </c>
      <c r="AN17" s="303" t="s">
        <v>429</v>
      </c>
      <c r="AQ17" s="351"/>
      <c r="AR17" s="223">
        <v>0</v>
      </c>
      <c r="AS17" s="223">
        <f t="shared" si="14"/>
        <v>0</v>
      </c>
      <c r="AT17" s="223">
        <f t="shared" si="15"/>
        <v>0</v>
      </c>
      <c r="AU17" s="223">
        <f t="shared" si="16"/>
        <v>9258575.0999999996</v>
      </c>
      <c r="AV17" s="483"/>
    </row>
    <row r="18" spans="1:48" s="48" customFormat="1" ht="106.5" customHeight="1">
      <c r="A18" s="330">
        <v>14</v>
      </c>
      <c r="B18" s="29" t="s">
        <v>631</v>
      </c>
      <c r="C18" s="88" t="s">
        <v>112</v>
      </c>
      <c r="D18" s="35">
        <v>150000</v>
      </c>
      <c r="E18" s="35">
        <v>0</v>
      </c>
      <c r="F18" s="35">
        <v>150000</v>
      </c>
      <c r="G18" s="37">
        <v>0</v>
      </c>
      <c r="H18" s="37">
        <v>0</v>
      </c>
      <c r="I18" s="151">
        <v>0</v>
      </c>
      <c r="J18" s="151">
        <v>0</v>
      </c>
      <c r="K18" s="151">
        <v>0</v>
      </c>
      <c r="L18" s="37">
        <v>0</v>
      </c>
      <c r="M18" s="37">
        <v>0</v>
      </c>
      <c r="N18" s="37">
        <v>0</v>
      </c>
      <c r="O18" s="37">
        <v>0</v>
      </c>
      <c r="P18" s="37">
        <v>0</v>
      </c>
      <c r="Q18" s="101">
        <v>0</v>
      </c>
      <c r="R18" s="101">
        <v>0</v>
      </c>
      <c r="S18" s="101">
        <v>0</v>
      </c>
      <c r="T18" s="101">
        <v>0</v>
      </c>
      <c r="U18" s="101">
        <v>0</v>
      </c>
      <c r="V18" s="37">
        <v>0</v>
      </c>
      <c r="W18" s="37">
        <v>0</v>
      </c>
      <c r="X18" s="37">
        <v>0</v>
      </c>
      <c r="Y18" s="37"/>
      <c r="Z18" s="37">
        <f t="shared" si="8"/>
        <v>0</v>
      </c>
      <c r="AA18" s="101">
        <f t="shared" si="9"/>
        <v>150000</v>
      </c>
      <c r="AB18" s="235">
        <v>0</v>
      </c>
      <c r="AC18" s="101">
        <v>0</v>
      </c>
      <c r="AD18" s="35">
        <v>0</v>
      </c>
      <c r="AE18" s="35">
        <v>0</v>
      </c>
      <c r="AF18" s="35">
        <v>0</v>
      </c>
      <c r="AG18" s="35">
        <f t="shared" si="10"/>
        <v>0</v>
      </c>
      <c r="AH18" s="35">
        <f t="shared" si="25"/>
        <v>0</v>
      </c>
      <c r="AI18" s="35">
        <v>0</v>
      </c>
      <c r="AJ18" s="35">
        <f t="shared" si="11"/>
        <v>0</v>
      </c>
      <c r="AK18" s="35">
        <f t="shared" si="12"/>
        <v>0</v>
      </c>
      <c r="AL18" s="35">
        <f t="shared" si="13"/>
        <v>150000</v>
      </c>
      <c r="AM18" s="101">
        <v>0</v>
      </c>
      <c r="AN18" s="303" t="s">
        <v>611</v>
      </c>
      <c r="AQ18" s="351"/>
      <c r="AR18" s="223">
        <v>0</v>
      </c>
      <c r="AS18" s="223">
        <f t="shared" si="14"/>
        <v>0</v>
      </c>
      <c r="AT18" s="223">
        <f t="shared" si="15"/>
        <v>0</v>
      </c>
      <c r="AU18" s="223">
        <f t="shared" si="16"/>
        <v>150000</v>
      </c>
      <c r="AV18" s="483"/>
    </row>
    <row r="19" spans="1:48" ht="116.25" customHeight="1">
      <c r="A19" s="330">
        <v>15</v>
      </c>
      <c r="B19" s="29" t="s">
        <v>632</v>
      </c>
      <c r="C19" s="88" t="s">
        <v>101</v>
      </c>
      <c r="D19" s="35">
        <v>605844.80000000005</v>
      </c>
      <c r="E19" s="35">
        <v>0</v>
      </c>
      <c r="F19" s="35">
        <v>605844.80000000005</v>
      </c>
      <c r="G19" s="37">
        <v>0</v>
      </c>
      <c r="H19" s="37">
        <f t="shared" ref="H19" si="32">F19-G19</f>
        <v>605844.80000000005</v>
      </c>
      <c r="I19" s="151">
        <v>0</v>
      </c>
      <c r="J19" s="151">
        <v>0</v>
      </c>
      <c r="K19" s="151">
        <v>0</v>
      </c>
      <c r="L19" s="37">
        <f t="shared" ref="L19" si="33">SUM(I19:K19)</f>
        <v>0</v>
      </c>
      <c r="M19" s="37">
        <v>0</v>
      </c>
      <c r="N19" s="37">
        <f t="shared" ref="N19" si="34">L19+M19</f>
        <v>0</v>
      </c>
      <c r="O19" s="37">
        <v>0</v>
      </c>
      <c r="P19" s="37">
        <f t="shared" ref="P19" si="35">G19+O19</f>
        <v>0</v>
      </c>
      <c r="Q19" s="101">
        <f t="shared" ref="Q19" si="36">F19-P19</f>
        <v>605844.80000000005</v>
      </c>
      <c r="R19" s="101">
        <v>595.32000000000005</v>
      </c>
      <c r="S19" s="101">
        <v>8382.4</v>
      </c>
      <c r="T19" s="101">
        <v>0</v>
      </c>
      <c r="U19" s="101">
        <f t="shared" ref="U19" si="37">SUM(R19:T19)</f>
        <v>8977.7199999999993</v>
      </c>
      <c r="V19" s="37">
        <v>0</v>
      </c>
      <c r="W19" s="37">
        <v>24168.83</v>
      </c>
      <c r="X19" s="37">
        <f t="shared" ref="X19" si="38">U19+V19</f>
        <v>8977.7199999999993</v>
      </c>
      <c r="Y19" s="37"/>
      <c r="Z19" s="37">
        <v>0</v>
      </c>
      <c r="AA19" s="101">
        <f t="shared" si="9"/>
        <v>605844.80000000005</v>
      </c>
      <c r="AB19" s="235">
        <v>471030.52</v>
      </c>
      <c r="AC19" s="101">
        <v>449479.2</v>
      </c>
      <c r="AD19" s="35">
        <v>0</v>
      </c>
      <c r="AE19" s="35">
        <v>0</v>
      </c>
      <c r="AF19" s="35">
        <v>0</v>
      </c>
      <c r="AG19" s="35">
        <f t="shared" ref="AG19" si="39">AD19+AE19+AF19</f>
        <v>0</v>
      </c>
      <c r="AH19" s="35">
        <f t="shared" si="25"/>
        <v>0</v>
      </c>
      <c r="AI19" s="35">
        <v>0</v>
      </c>
      <c r="AJ19" s="35">
        <f t="shared" ref="AJ19" si="40">AG19+AI19</f>
        <v>0</v>
      </c>
      <c r="AK19" s="35">
        <f t="shared" ref="AK19" si="41">Z19+AJ19</f>
        <v>0</v>
      </c>
      <c r="AL19" s="35">
        <f t="shared" si="13"/>
        <v>605844.80000000005</v>
      </c>
      <c r="AM19" s="101">
        <v>78759.820000000007</v>
      </c>
      <c r="AN19" s="303" t="s">
        <v>559</v>
      </c>
      <c r="AR19" s="223">
        <v>0</v>
      </c>
      <c r="AS19" s="223">
        <f t="shared" si="14"/>
        <v>0</v>
      </c>
      <c r="AT19" s="223">
        <f t="shared" si="15"/>
        <v>0</v>
      </c>
      <c r="AU19" s="223">
        <f t="shared" si="16"/>
        <v>605844.80000000005</v>
      </c>
      <c r="AV19" s="223"/>
    </row>
    <row r="20" spans="1:48" s="472" customFormat="1" ht="58.5" customHeight="1">
      <c r="A20" s="330">
        <v>16</v>
      </c>
      <c r="B20" s="29" t="s">
        <v>697</v>
      </c>
      <c r="C20" s="88" t="s">
        <v>107</v>
      </c>
      <c r="D20" s="35">
        <v>417353.85</v>
      </c>
      <c r="E20" s="35">
        <v>0</v>
      </c>
      <c r="F20" s="35">
        <v>417353.85</v>
      </c>
      <c r="G20" s="37">
        <v>0</v>
      </c>
      <c r="H20" s="37">
        <v>0</v>
      </c>
      <c r="I20" s="151">
        <v>0</v>
      </c>
      <c r="J20" s="151">
        <v>0</v>
      </c>
      <c r="K20" s="151">
        <v>0</v>
      </c>
      <c r="L20" s="37">
        <v>0</v>
      </c>
      <c r="M20" s="37">
        <v>0</v>
      </c>
      <c r="N20" s="37">
        <v>0</v>
      </c>
      <c r="O20" s="37">
        <v>0</v>
      </c>
      <c r="P20" s="37">
        <v>0</v>
      </c>
      <c r="Q20" s="101">
        <v>0</v>
      </c>
      <c r="R20" s="101">
        <v>0</v>
      </c>
      <c r="S20" s="101">
        <v>0</v>
      </c>
      <c r="T20" s="101">
        <v>0</v>
      </c>
      <c r="U20" s="101">
        <v>0</v>
      </c>
      <c r="V20" s="37">
        <v>0</v>
      </c>
      <c r="W20" s="37">
        <v>0</v>
      </c>
      <c r="X20" s="37">
        <v>0</v>
      </c>
      <c r="Y20" s="37"/>
      <c r="Z20" s="37">
        <f t="shared" ref="Z20" si="42">P20+R20+W20+Y20</f>
        <v>0</v>
      </c>
      <c r="AA20" s="101">
        <f t="shared" ref="AA20" si="43">SUM(F20-Z20)</f>
        <v>417353.85</v>
      </c>
      <c r="AB20" s="235">
        <v>0</v>
      </c>
      <c r="AC20" s="101">
        <v>0</v>
      </c>
      <c r="AD20" s="35">
        <v>0</v>
      </c>
      <c r="AE20" s="35">
        <v>0</v>
      </c>
      <c r="AF20" s="35">
        <v>0</v>
      </c>
      <c r="AG20" s="35">
        <f t="shared" ref="AG20" si="44">AD20+AE20+AF20</f>
        <v>0</v>
      </c>
      <c r="AH20" s="35">
        <f t="shared" si="25"/>
        <v>0</v>
      </c>
      <c r="AI20" s="35">
        <v>0</v>
      </c>
      <c r="AJ20" s="35">
        <f t="shared" ref="AJ20" si="45">AG20+AI20</f>
        <v>0</v>
      </c>
      <c r="AK20" s="35">
        <f t="shared" ref="AK20" si="46">Z20+AJ20</f>
        <v>0</v>
      </c>
      <c r="AL20" s="35">
        <f t="shared" si="13"/>
        <v>417353.85</v>
      </c>
      <c r="AM20" s="101">
        <v>0</v>
      </c>
      <c r="AN20" s="303" t="s">
        <v>698</v>
      </c>
      <c r="AQ20" s="484"/>
      <c r="AR20" s="485">
        <v>0</v>
      </c>
      <c r="AS20" s="485">
        <f t="shared" si="14"/>
        <v>0</v>
      </c>
      <c r="AT20" s="485">
        <f t="shared" si="15"/>
        <v>0</v>
      </c>
      <c r="AU20" s="485">
        <f t="shared" si="16"/>
        <v>417353.85</v>
      </c>
      <c r="AV20" s="486"/>
    </row>
    <row r="21" spans="1:48" s="472" customFormat="1" ht="58.5" customHeight="1">
      <c r="A21" s="330">
        <v>17</v>
      </c>
      <c r="B21" s="29" t="s">
        <v>765</v>
      </c>
      <c r="C21" s="88" t="s">
        <v>106</v>
      </c>
      <c r="D21" s="35">
        <v>106393.62</v>
      </c>
      <c r="E21" s="35">
        <v>0</v>
      </c>
      <c r="F21" s="35">
        <f>D21</f>
        <v>106393.62</v>
      </c>
      <c r="G21" s="37">
        <v>0</v>
      </c>
      <c r="H21" s="37">
        <v>0</v>
      </c>
      <c r="I21" s="151">
        <v>0</v>
      </c>
      <c r="J21" s="151">
        <v>0</v>
      </c>
      <c r="K21" s="151">
        <v>0</v>
      </c>
      <c r="L21" s="37">
        <v>0</v>
      </c>
      <c r="M21" s="37">
        <v>0</v>
      </c>
      <c r="N21" s="37">
        <v>0</v>
      </c>
      <c r="O21" s="37">
        <v>0</v>
      </c>
      <c r="P21" s="37">
        <v>0</v>
      </c>
      <c r="Q21" s="101">
        <v>0</v>
      </c>
      <c r="R21" s="101">
        <v>0</v>
      </c>
      <c r="S21" s="101">
        <v>0</v>
      </c>
      <c r="T21" s="101">
        <v>0</v>
      </c>
      <c r="U21" s="101">
        <v>0</v>
      </c>
      <c r="V21" s="37">
        <v>0</v>
      </c>
      <c r="W21" s="37">
        <v>0</v>
      </c>
      <c r="X21" s="37">
        <v>0</v>
      </c>
      <c r="Y21" s="37"/>
      <c r="Z21" s="37">
        <f t="shared" ref="Z21:Z22" si="47">P21+R21+W21+Y21</f>
        <v>0</v>
      </c>
      <c r="AA21" s="101">
        <f t="shared" ref="AA21:AA22" si="48">SUM(F21-Z21)</f>
        <v>106393.62</v>
      </c>
      <c r="AB21" s="235">
        <v>0</v>
      </c>
      <c r="AC21" s="101">
        <v>0</v>
      </c>
      <c r="AD21" s="35">
        <v>0</v>
      </c>
      <c r="AE21" s="35">
        <v>0</v>
      </c>
      <c r="AF21" s="35">
        <v>0</v>
      </c>
      <c r="AG21" s="35">
        <f t="shared" ref="AG21:AG22" si="49">AD21+AE21+AF21</f>
        <v>0</v>
      </c>
      <c r="AH21" s="35">
        <f t="shared" ref="AH21:AH22" si="50">Z21+AS21</f>
        <v>0</v>
      </c>
      <c r="AI21" s="35">
        <v>0</v>
      </c>
      <c r="AJ21" s="35">
        <f t="shared" ref="AJ21:AJ22" si="51">AG21+AI21</f>
        <v>0</v>
      </c>
      <c r="AK21" s="35">
        <f t="shared" ref="AK21:AK22" si="52">Z21+AJ21</f>
        <v>0</v>
      </c>
      <c r="AL21" s="35">
        <f t="shared" ref="AL21:AL22" si="53">F21-AH21</f>
        <v>106393.62</v>
      </c>
      <c r="AM21" s="101">
        <v>0</v>
      </c>
      <c r="AN21" s="303" t="s">
        <v>698</v>
      </c>
      <c r="AQ21" s="484"/>
      <c r="AR21" s="485">
        <v>0</v>
      </c>
      <c r="AS21" s="485">
        <f t="shared" ref="AS21:AS22" si="54">AD21+AR21</f>
        <v>0</v>
      </c>
      <c r="AT21" s="485">
        <f t="shared" ref="AT21:AT22" si="55">Z21+AS21</f>
        <v>0</v>
      </c>
      <c r="AU21" s="485">
        <f t="shared" ref="AU21:AU22" si="56">F21-AT21</f>
        <v>106393.62</v>
      </c>
      <c r="AV21" s="486"/>
    </row>
    <row r="22" spans="1:48" s="472" customFormat="1" ht="58.5" customHeight="1">
      <c r="A22" s="330">
        <v>16</v>
      </c>
      <c r="B22" s="29" t="s">
        <v>766</v>
      </c>
      <c r="C22" s="88" t="s">
        <v>96</v>
      </c>
      <c r="D22" s="35">
        <v>0</v>
      </c>
      <c r="E22" s="35">
        <v>0</v>
      </c>
      <c r="F22" s="35">
        <v>80000</v>
      </c>
      <c r="G22" s="37">
        <v>0</v>
      </c>
      <c r="H22" s="37">
        <v>0</v>
      </c>
      <c r="I22" s="151">
        <v>0</v>
      </c>
      <c r="J22" s="151">
        <v>0</v>
      </c>
      <c r="K22" s="151">
        <v>0</v>
      </c>
      <c r="L22" s="37">
        <v>0</v>
      </c>
      <c r="M22" s="37">
        <v>0</v>
      </c>
      <c r="N22" s="37">
        <v>0</v>
      </c>
      <c r="O22" s="37">
        <v>0</v>
      </c>
      <c r="P22" s="37">
        <v>0</v>
      </c>
      <c r="Q22" s="101">
        <v>0</v>
      </c>
      <c r="R22" s="101">
        <v>0</v>
      </c>
      <c r="S22" s="101">
        <v>0</v>
      </c>
      <c r="T22" s="101">
        <v>0</v>
      </c>
      <c r="U22" s="101">
        <v>0</v>
      </c>
      <c r="V22" s="37">
        <v>0</v>
      </c>
      <c r="W22" s="37">
        <v>0</v>
      </c>
      <c r="X22" s="37">
        <v>0</v>
      </c>
      <c r="Y22" s="37"/>
      <c r="Z22" s="37">
        <f t="shared" si="47"/>
        <v>0</v>
      </c>
      <c r="AA22" s="101">
        <f t="shared" si="48"/>
        <v>80000</v>
      </c>
      <c r="AB22" s="235">
        <v>0</v>
      </c>
      <c r="AC22" s="101">
        <v>0</v>
      </c>
      <c r="AD22" s="35">
        <v>0</v>
      </c>
      <c r="AE22" s="35">
        <v>0</v>
      </c>
      <c r="AF22" s="35">
        <v>0</v>
      </c>
      <c r="AG22" s="35">
        <f t="shared" si="49"/>
        <v>0</v>
      </c>
      <c r="AH22" s="35">
        <f t="shared" si="50"/>
        <v>0</v>
      </c>
      <c r="AI22" s="35">
        <v>0</v>
      </c>
      <c r="AJ22" s="35">
        <f t="shared" si="51"/>
        <v>0</v>
      </c>
      <c r="AK22" s="35">
        <f t="shared" si="52"/>
        <v>0</v>
      </c>
      <c r="AL22" s="35">
        <f t="shared" si="53"/>
        <v>80000</v>
      </c>
      <c r="AM22" s="101">
        <v>0</v>
      </c>
      <c r="AN22" s="303" t="s">
        <v>698</v>
      </c>
      <c r="AQ22" s="484"/>
      <c r="AR22" s="485">
        <v>0</v>
      </c>
      <c r="AS22" s="485">
        <f t="shared" si="54"/>
        <v>0</v>
      </c>
      <c r="AT22" s="485">
        <f t="shared" si="55"/>
        <v>0</v>
      </c>
      <c r="AU22" s="485">
        <f t="shared" si="56"/>
        <v>80000</v>
      </c>
      <c r="AV22" s="486"/>
    </row>
    <row r="23" spans="1:48" s="93" customFormat="1" ht="18.75" customHeight="1" thickBot="1">
      <c r="A23" s="534" t="s">
        <v>68</v>
      </c>
      <c r="B23" s="535"/>
      <c r="C23" s="445"/>
      <c r="D23" s="237">
        <f>SUM(D5:D22)</f>
        <v>20534842.440000005</v>
      </c>
      <c r="E23" s="237">
        <f t="shared" ref="E23:AM23" si="57">SUM(E5:E22)</f>
        <v>8883871.1799999997</v>
      </c>
      <c r="F23" s="237">
        <f t="shared" si="57"/>
        <v>19819489.760000005</v>
      </c>
      <c r="G23" s="237">
        <f t="shared" si="57"/>
        <v>568108.89</v>
      </c>
      <c r="H23" s="237">
        <f t="shared" si="57"/>
        <v>2725995.33</v>
      </c>
      <c r="I23" s="237">
        <f t="shared" si="57"/>
        <v>0</v>
      </c>
      <c r="J23" s="237">
        <f t="shared" si="57"/>
        <v>0</v>
      </c>
      <c r="K23" s="237">
        <f t="shared" si="57"/>
        <v>0</v>
      </c>
      <c r="L23" s="237">
        <f t="shared" si="57"/>
        <v>0</v>
      </c>
      <c r="M23" s="237">
        <f t="shared" si="57"/>
        <v>79611.38</v>
      </c>
      <c r="N23" s="237">
        <f t="shared" si="57"/>
        <v>79611.38</v>
      </c>
      <c r="O23" s="237">
        <f t="shared" si="57"/>
        <v>0</v>
      </c>
      <c r="P23" s="237">
        <f t="shared" si="57"/>
        <v>568108.89</v>
      </c>
      <c r="Q23" s="237">
        <f t="shared" si="57"/>
        <v>2725995.33</v>
      </c>
      <c r="R23" s="237">
        <f t="shared" si="57"/>
        <v>61707.28</v>
      </c>
      <c r="S23" s="237">
        <f t="shared" si="57"/>
        <v>16764.8</v>
      </c>
      <c r="T23" s="237">
        <f t="shared" si="57"/>
        <v>0</v>
      </c>
      <c r="U23" s="237">
        <f t="shared" si="57"/>
        <v>78472.08</v>
      </c>
      <c r="V23" s="237">
        <f t="shared" si="57"/>
        <v>0</v>
      </c>
      <c r="W23" s="237">
        <f t="shared" si="57"/>
        <v>105143.91</v>
      </c>
      <c r="X23" s="237">
        <f t="shared" si="57"/>
        <v>78472.08</v>
      </c>
      <c r="Y23" s="237">
        <f t="shared" si="57"/>
        <v>538239.23</v>
      </c>
      <c r="Z23" s="237">
        <f t="shared" si="57"/>
        <v>1248435.1599999999</v>
      </c>
      <c r="AA23" s="237">
        <f t="shared" si="57"/>
        <v>18571054.600000001</v>
      </c>
      <c r="AB23" s="237">
        <f t="shared" si="57"/>
        <v>2899856.52</v>
      </c>
      <c r="AC23" s="237">
        <f t="shared" si="57"/>
        <v>1923755.52</v>
      </c>
      <c r="AD23" s="237">
        <f t="shared" si="57"/>
        <v>54063.3</v>
      </c>
      <c r="AE23" s="237">
        <f t="shared" si="57"/>
        <v>0</v>
      </c>
      <c r="AF23" s="237">
        <f t="shared" si="57"/>
        <v>0</v>
      </c>
      <c r="AG23" s="237">
        <f t="shared" si="57"/>
        <v>54063.3</v>
      </c>
      <c r="AH23" s="237">
        <f t="shared" si="57"/>
        <v>1711695.7799999998</v>
      </c>
      <c r="AI23" s="237">
        <f t="shared" si="57"/>
        <v>336094.82</v>
      </c>
      <c r="AJ23" s="237">
        <f t="shared" si="57"/>
        <v>390158.12</v>
      </c>
      <c r="AK23" s="237">
        <f t="shared" si="57"/>
        <v>1638593.28</v>
      </c>
      <c r="AL23" s="237">
        <f t="shared" si="57"/>
        <v>18107793.980000004</v>
      </c>
      <c r="AM23" s="237">
        <f t="shared" si="57"/>
        <v>564115.38</v>
      </c>
      <c r="AN23" s="237"/>
      <c r="AQ23" s="352"/>
    </row>
    <row r="24" spans="1:48" ht="15.75" thickTop="1">
      <c r="AD24" s="15"/>
      <c r="AE24" s="15"/>
      <c r="AF24" s="15"/>
      <c r="AG24" s="15"/>
      <c r="AH24" s="15"/>
      <c r="AI24" s="15"/>
      <c r="AJ24" s="15"/>
      <c r="AK24" s="15"/>
      <c r="AL24" s="15"/>
    </row>
    <row r="25" spans="1:48">
      <c r="B25" s="15" t="s">
        <v>567</v>
      </c>
      <c r="AD25" s="15"/>
      <c r="AE25" s="15"/>
      <c r="AF25" s="15"/>
      <c r="AG25" s="15"/>
      <c r="AH25" s="15"/>
      <c r="AI25" s="15"/>
      <c r="AJ25" s="15"/>
      <c r="AK25" s="15"/>
      <c r="AL25" s="15"/>
    </row>
    <row r="26" spans="1:48">
      <c r="AD26" s="15"/>
      <c r="AE26" s="15"/>
      <c r="AF26" s="15"/>
      <c r="AG26" s="15"/>
      <c r="AH26" s="15"/>
      <c r="AI26" s="15"/>
      <c r="AJ26" s="15"/>
      <c r="AK26" s="15"/>
      <c r="AL26" s="15"/>
    </row>
    <row r="27" spans="1:48">
      <c r="AD27" s="15"/>
      <c r="AE27" s="15"/>
      <c r="AF27" s="15"/>
      <c r="AG27" s="15"/>
      <c r="AH27" s="15"/>
      <c r="AI27" s="15"/>
      <c r="AJ27" s="15"/>
      <c r="AK27" s="15"/>
      <c r="AL27" s="15"/>
    </row>
    <row r="28" spans="1:48">
      <c r="AD28" s="15"/>
      <c r="AE28" s="15"/>
      <c r="AF28" s="15"/>
      <c r="AG28" s="15"/>
      <c r="AH28" s="15"/>
      <c r="AI28" s="15"/>
      <c r="AJ28" s="15"/>
      <c r="AK28" s="15"/>
      <c r="AL28" s="15"/>
    </row>
    <row r="29" spans="1:48">
      <c r="AD29" s="15"/>
      <c r="AE29" s="15"/>
      <c r="AF29" s="15"/>
      <c r="AG29" s="15"/>
      <c r="AH29" s="15"/>
      <c r="AI29" s="15"/>
      <c r="AJ29" s="15"/>
      <c r="AK29" s="15"/>
      <c r="AL29" s="15"/>
    </row>
    <row r="30" spans="1:48">
      <c r="AD30" s="15"/>
      <c r="AE30" s="15"/>
      <c r="AF30" s="15"/>
      <c r="AG30" s="15"/>
      <c r="AH30" s="15"/>
      <c r="AI30" s="15"/>
      <c r="AJ30" s="15"/>
      <c r="AK30" s="15"/>
      <c r="AL30" s="15"/>
    </row>
    <row r="31" spans="1:48">
      <c r="AD31" s="15"/>
      <c r="AE31" s="15"/>
      <c r="AF31" s="15"/>
      <c r="AG31" s="15"/>
      <c r="AH31" s="15"/>
      <c r="AI31" s="15"/>
      <c r="AJ31" s="15"/>
      <c r="AK31" s="15"/>
      <c r="AL31" s="15"/>
    </row>
    <row r="32" spans="1:48">
      <c r="AD32" s="15"/>
      <c r="AE32" s="15"/>
      <c r="AF32" s="15"/>
      <c r="AG32" s="15"/>
      <c r="AH32" s="15"/>
      <c r="AI32" s="15"/>
      <c r="AJ32" s="15"/>
      <c r="AK32" s="15"/>
      <c r="AL32" s="15"/>
    </row>
  </sheetData>
  <autoFilter ref="A3:AN23"/>
  <mergeCells count="2">
    <mergeCell ref="A1:AN2"/>
    <mergeCell ref="A23:B23"/>
  </mergeCells>
  <printOptions horizontalCentered="1"/>
  <pageMargins left="0.31496062992125984" right="0.31496062992125984" top="0.94488188976377963" bottom="0.55118110236220474" header="0.31496062992125984" footer="0.31496062992125984"/>
  <pageSetup paperSize="9" scale="90" orientation="landscape" horizontalDpi="4294967295" verticalDpi="4294967295" r:id="rId1"/>
  <headerFooter>
    <oddHeader>&amp;L&amp;10ΠΕΡΙΦΕΡΕΙΑ ΝΟΤΙΟΥ ΑΙΓΑΙΟΥ
ΓΕΝΙΚΗ Δ/ΝΣΗ ΑΠΠΥ
Δ/ΝΣΗ ΑΝΑΠΤΥΞΙΑΚΟΥ ΠΡΟΓΡΑΜΜΑΤΙΣΜΟΥ (ΔΙΑΠ)</oddHeader>
    <oddFooter>&amp;R&amp;P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14</vt:i4>
      </vt:variant>
      <vt:variant>
        <vt:lpstr>Περιοχές με ονόματα</vt:lpstr>
      </vt:variant>
      <vt:variant>
        <vt:i4>14</vt:i4>
      </vt:variant>
    </vt:vector>
  </HeadingPairs>
  <TitlesOfParts>
    <vt:vector size="28" baseType="lpstr">
      <vt:lpstr>ΠΙΝ1_ΑΔΙΑΘ.ΥΠΟΛΟΙΠΑ</vt:lpstr>
      <vt:lpstr>ΠΙΝ1Α ΔΡΑΣΕΙΣ ΚΟΙΝ.ΜΕΡΙΜΝΑΣ</vt:lpstr>
      <vt:lpstr>ΠΙΝ1Β ΔΡΑΣΕΙΣ_ΤΜ_ΠΟΛΙΤ_ΑΘΛ</vt:lpstr>
      <vt:lpstr>100_ΕΡΓΑ_ΠΡΟΣ_ΑΠΟΠΛΗΡΩΜΗ</vt:lpstr>
      <vt:lpstr>ΠΙΝ 2 ΚΑΠ ΟΔ. ΔΙΚΤΥΟ &amp; ΕΠΕΝΔ</vt:lpstr>
      <vt:lpstr>ΠΙΝ 3 ΣΑΕΠ_067 &amp; 0672</vt:lpstr>
      <vt:lpstr>ΠΙΝ4 ΥΠΟΛΟΓΟΣ ΠΤΑ</vt:lpstr>
      <vt:lpstr>ΠΙΝ 5 ΙΔΙΩΤΙΚΕΣ ΕΠΕΝΔΥΣΕΙΣ</vt:lpstr>
      <vt:lpstr>ΠΙΝ 6 ΧΡΗΜΑΤΟΔΟΤΗΣΗ ΤΡΙΤΟΥΣ</vt:lpstr>
      <vt:lpstr>ΣΥΓΚΕΝΤΡΩΤΙΚΟΣ</vt:lpstr>
      <vt:lpstr>ΣΥΓΚΕΝΤΡΩΤΙΚΟΣ (2)</vt:lpstr>
      <vt:lpstr>ΣΥΓΚΕΝΤΡΩΤΙΚΟΣ (3)</vt:lpstr>
      <vt:lpstr>ΠΡΟΣ ΔΙΑΓΡΑΦΗ ΚΑΤΑΡΤ</vt:lpstr>
      <vt:lpstr>ΠΡΟΣ ΔΙΑΓΡΑΦΗ 1η ΤΡΟΠΟΠ</vt:lpstr>
      <vt:lpstr>'100_ΕΡΓΑ_ΠΡΟΣ_ΑΠΟΠΛΗΡΩΜΗ'!Print_Area</vt:lpstr>
      <vt:lpstr>'ΠΙΝ 2 ΚΑΠ ΟΔ. ΔΙΚΤΥΟ &amp; ΕΠΕΝΔ'!Print_Area</vt:lpstr>
      <vt:lpstr>'ΠΙΝ 3 ΣΑΕΠ_067 &amp; 0672'!Print_Area</vt:lpstr>
      <vt:lpstr>'ΠΙΝ 5 ΙΔΙΩΤΙΚΕΣ ΕΠΕΝΔΥΣΕΙΣ'!Print_Area</vt:lpstr>
      <vt:lpstr>'ΠΙΝ 6 ΧΡΗΜΑΤΟΔΟΤΗΣΗ ΤΡΙΤΟΥΣ'!Print_Area</vt:lpstr>
      <vt:lpstr>ΠΙΝ1_ΑΔΙΑΘ.ΥΠΟΛΟΙΠΑ!Print_Area</vt:lpstr>
      <vt:lpstr>'ΠΙΝ1Α ΔΡΑΣΕΙΣ ΚΟΙΝ.ΜΕΡΙΜΝΑΣ'!Print_Area</vt:lpstr>
      <vt:lpstr>'ΠΙΝ1Β ΔΡΑΣΕΙΣ_ΤΜ_ΠΟΛΙΤ_ΑΘΛ'!Print_Area</vt:lpstr>
      <vt:lpstr>'100_ΕΡΓΑ_ΠΡΟΣ_ΑΠΟΠΛΗΡΩΜΗ'!Print_Titles</vt:lpstr>
      <vt:lpstr>'ΠΙΝ 2 ΚΑΠ ΟΔ. ΔΙΚΤΥΟ &amp; ΕΠΕΝΔ'!Print_Titles</vt:lpstr>
      <vt:lpstr>'ΠΙΝ 3 ΣΑΕΠ_067 &amp; 0672'!Print_Titles</vt:lpstr>
      <vt:lpstr>'ΠΙΝ 5 ΙΔΙΩΤΙΚΕΣ ΕΠΕΝΔΥΣΕΙΣ'!Print_Titles</vt:lpstr>
      <vt:lpstr>'ΠΙΝ 6 ΧΡΗΜΑΤΟΔΟΤΗΣΗ ΤΡΙΤΟΥΣ'!Print_Titles</vt:lpstr>
      <vt:lpstr>ΠΙΝ1_ΑΔΙΑΘ.ΥΠΟΛΟΙΠΑ!Print_Titles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2019-11-29T09:54:46Z</cp:lastPrinted>
  <dcterms:created xsi:type="dcterms:W3CDTF">2014-06-11T07:15:49Z</dcterms:created>
  <dcterms:modified xsi:type="dcterms:W3CDTF">2020-02-17T07:08:04Z</dcterms:modified>
</cp:coreProperties>
</file>