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4505" windowHeight="12795" tabRatio="651" firstSheet="5" activeTab="10"/>
  </bookViews>
  <sheets>
    <sheet name="ΠΙΝ1_ΑΔΙΑΘ.ΥΠΟΛΟΙΠΑ" sheetId="1" r:id="rId1"/>
    <sheet name="100_ΕΡΓΑ_ΠΡΟΣ_ΑΠΟΠΛΗΡΩΜΗ" sheetId="2" r:id="rId2"/>
    <sheet name="ΠΙΝ 2 ΣΑΕΠ_067 &amp; 0672" sheetId="19" r:id="rId3"/>
    <sheet name="ΠΙΝ 3 ΣΑΕΠ 0678 &amp; ΣΑΝΑ 0288" sheetId="4" r:id="rId4"/>
    <sheet name="ΠΙΝ 4 ΥΠΟΛΟΓΟΣ ΠΤΑ" sheetId="6" r:id="rId5"/>
    <sheet name="ΠΙΝ 5 ΧΡΗΜΑΤΟΔΟΤΗΣΗ ΤΡΙΤΟΥΣ" sheetId="7" r:id="rId6"/>
    <sheet name="ΠΙΝ 6 ΙΔΙΩΤΙΚΕΣ ΕΠΕΝΔΥΣΕΙΣ" sheetId="24" r:id="rId7"/>
    <sheet name="ΣΥΓΚΕΝΤΡΩΤΙΚΟΣ" sheetId="29" r:id="rId8"/>
    <sheet name="ΣΥΓΚΕΝΤΡΩΤΙΚΟΣ (2)" sheetId="30" r:id="rId9"/>
    <sheet name="ΣΥΓΚΕΝΤΡΩΤΙΚΟΣ (3)" sheetId="32" r:id="rId10"/>
    <sheet name="ΕΡΓΑ_072" sheetId="20" r:id="rId11"/>
  </sheets>
  <externalReferences>
    <externalReference r:id="rId12"/>
  </externalReferences>
  <definedNames>
    <definedName name="_xlnm._FilterDatabase" localSheetId="1" hidden="1">'100_ΕΡΓΑ_ΠΡΟΣ_ΑΠΟΠΛΗΡΩΜΗ'!$A$3:$AD$24</definedName>
    <definedName name="_xlnm._FilterDatabase" localSheetId="2" hidden="1">'ΠΙΝ 2 ΣΑΕΠ_067 &amp; 0672'!$A$4:$AD$42</definedName>
    <definedName name="_xlnm._FilterDatabase" localSheetId="3" hidden="1">'ΠΙΝ 3 ΣΑΕΠ 0678 &amp; ΣΑΝΑ 0288'!$A$4:$AD$4</definedName>
    <definedName name="_xlnm._FilterDatabase" localSheetId="4" hidden="1">'ΠΙΝ 4 ΥΠΟΛΟΓΟΣ ΠΤΑ'!$A$4:$AD$100</definedName>
    <definedName name="_xlnm._FilterDatabase" localSheetId="5" hidden="1">'ΠΙΝ 5 ΧΡΗΜΑΤΟΔΟΤΗΣΗ ΤΡΙΤΟΥΣ'!$A$3:$AC$14</definedName>
    <definedName name="_xlnm._FilterDatabase" localSheetId="6" hidden="1">'ΠΙΝ 6 ΙΔΙΩΤΙΚΕΣ ΕΠΕΝΔΥΣΕΙΣ'!$A$3:$V$10</definedName>
    <definedName name="_xlnm._FilterDatabase" localSheetId="0" hidden="1">ΠΙΝ1_ΑΔΙΑΘ.ΥΠΟΛΟΙΠΑ!$A$4:$AD$108</definedName>
    <definedName name="_xlnm.Print_Area" localSheetId="1">'100_ΕΡΓΑ_ΠΡΟΣ_ΑΠΟΠΛΗΡΩΜΗ'!$A$1:$AD$24</definedName>
    <definedName name="_xlnm.Print_Area" localSheetId="10">ΕΡΓΑ_072!$A$1:$AC$20</definedName>
    <definedName name="_xlnm.Print_Area" localSheetId="2">'ΠΙΝ 2 ΣΑΕΠ_067 &amp; 0672'!$A$1:$AD$41</definedName>
    <definedName name="_xlnm.Print_Area" localSheetId="3">'ΠΙΝ 3 ΣΑΕΠ 0678 &amp; ΣΑΝΑ 0288'!$A$1:$AD$9</definedName>
    <definedName name="_xlnm.Print_Area" localSheetId="4">'ΠΙΝ 4 ΥΠΟΛΟΓΟΣ ΠΤΑ'!$A$1:$AD$101</definedName>
    <definedName name="_xlnm.Print_Area" localSheetId="5">'ΠΙΝ 5 ΧΡΗΜΑΤΟΔΟΤΗΣΗ ΤΡΙΤΟΥΣ'!$A$1:$AC$14</definedName>
    <definedName name="_xlnm.Print_Area" localSheetId="6">'ΠΙΝ 6 ΙΔΙΩΤΙΚΕΣ ΕΠΕΝΔΥΣΕΙΣ'!$A$1:$V$10</definedName>
    <definedName name="_xlnm.Print_Area" localSheetId="0">ΠΙΝ1_ΑΔΙΑΘ.ΥΠΟΛΟΙΠΑ!$A$1:$AD$102</definedName>
    <definedName name="_xlnm.Print_Titles" localSheetId="1">'100_ΕΡΓΑ_ΠΡΟΣ_ΑΠΟΠΛΗΡΩΜΗ'!$3:$4</definedName>
    <definedName name="_xlnm.Print_Titles" localSheetId="2">'ΠΙΝ 2 ΣΑΕΠ_067 &amp; 0672'!$4:$5</definedName>
    <definedName name="_xlnm.Print_Titles" localSheetId="4">'ΠΙΝ 4 ΥΠΟΛΟΓΟΣ ΠΤΑ'!$4:$5</definedName>
    <definedName name="_xlnm.Print_Titles" localSheetId="5">'ΠΙΝ 5 ΧΡΗΜΑΤΟΔΟΤΗΣΗ ΤΡΙΤΟΥΣ'!$3:$4</definedName>
    <definedName name="_xlnm.Print_Titles" localSheetId="6">'ΠΙΝ 6 ΙΔΙΩΤΙΚΕΣ ΕΠΕΝΔΥΣΕΙΣ'!$3:$4</definedName>
    <definedName name="_xlnm.Print_Titles" localSheetId="0">ΠΙΝ1_ΑΔΙΑΘ.ΥΠΟΛΟΙΠΑ!$4:$5</definedName>
  </definedNames>
  <calcPr calcId="125725"/>
</workbook>
</file>

<file path=xl/calcChain.xml><?xml version="1.0" encoding="utf-8"?>
<calcChain xmlns="http://schemas.openxmlformats.org/spreadsheetml/2006/main">
  <c r="F20" i="32"/>
  <c r="F17"/>
  <c r="F14"/>
  <c r="F10"/>
  <c r="F7"/>
  <c r="F11" s="1"/>
  <c r="F21" s="1"/>
  <c r="AA20"/>
  <c r="Y20"/>
  <c r="X20"/>
  <c r="W20"/>
  <c r="V20"/>
  <c r="U20"/>
  <c r="S20"/>
  <c r="R20"/>
  <c r="Q20"/>
  <c r="P20"/>
  <c r="O20"/>
  <c r="N20"/>
  <c r="M20"/>
  <c r="L20"/>
  <c r="K20"/>
  <c r="J20"/>
  <c r="AD19"/>
  <c r="AD20" s="1"/>
  <c r="AC19"/>
  <c r="AC20" s="1"/>
  <c r="AB19"/>
  <c r="AB20" s="1"/>
  <c r="Z19"/>
  <c r="Z20" s="1"/>
  <c r="S19"/>
  <c r="I19"/>
  <c r="I20" s="1"/>
  <c r="H19"/>
  <c r="H20" s="1"/>
  <c r="G19"/>
  <c r="G20" s="1"/>
  <c r="R17"/>
  <c r="Q17"/>
  <c r="P17"/>
  <c r="O17"/>
  <c r="N17"/>
  <c r="M17"/>
  <c r="L17"/>
  <c r="K17"/>
  <c r="J17"/>
  <c r="H17"/>
  <c r="AD16"/>
  <c r="AD17" s="1"/>
  <c r="AC16"/>
  <c r="AC17" s="1"/>
  <c r="AB16"/>
  <c r="AB17" s="1"/>
  <c r="Z16"/>
  <c r="Z17" s="1"/>
  <c r="Y16"/>
  <c r="Y17" s="1"/>
  <c r="W16"/>
  <c r="W17" s="1"/>
  <c r="V16"/>
  <c r="V17" s="1"/>
  <c r="U16"/>
  <c r="U17" s="1"/>
  <c r="T16"/>
  <c r="T17" s="1"/>
  <c r="S16"/>
  <c r="S17" s="1"/>
  <c r="I16"/>
  <c r="I17" s="1"/>
  <c r="H16"/>
  <c r="G16"/>
  <c r="G17" s="1"/>
  <c r="U14"/>
  <c r="AD13"/>
  <c r="AD14" s="1"/>
  <c r="AC13"/>
  <c r="AC14" s="1"/>
  <c r="AB13"/>
  <c r="AB14" s="1"/>
  <c r="Z13"/>
  <c r="Z14" s="1"/>
  <c r="Y13"/>
  <c r="Y14" s="1"/>
  <c r="W13"/>
  <c r="W14" s="1"/>
  <c r="V13"/>
  <c r="X13" s="1"/>
  <c r="U13"/>
  <c r="S13"/>
  <c r="S14" s="1"/>
  <c r="R13"/>
  <c r="Q13"/>
  <c r="Q14" s="1"/>
  <c r="P13"/>
  <c r="P14" s="1"/>
  <c r="O13"/>
  <c r="O14" s="1"/>
  <c r="N13"/>
  <c r="N14" s="1"/>
  <c r="M13"/>
  <c r="M14" s="1"/>
  <c r="L13"/>
  <c r="L14" s="1"/>
  <c r="K13"/>
  <c r="K14" s="1"/>
  <c r="J13"/>
  <c r="J14" s="1"/>
  <c r="I13"/>
  <c r="I14" s="1"/>
  <c r="H13"/>
  <c r="H14" s="1"/>
  <c r="G13"/>
  <c r="G14" s="1"/>
  <c r="AD9"/>
  <c r="AC9"/>
  <c r="AB9"/>
  <c r="Z9"/>
  <c r="Y9"/>
  <c r="W9"/>
  <c r="V9"/>
  <c r="U9"/>
  <c r="S9"/>
  <c r="R9"/>
  <c r="Q9"/>
  <c r="P9"/>
  <c r="O9"/>
  <c r="N9"/>
  <c r="M9"/>
  <c r="L9"/>
  <c r="K9"/>
  <c r="J9"/>
  <c r="I9"/>
  <c r="T9" s="1"/>
  <c r="H9"/>
  <c r="G9"/>
  <c r="AD8"/>
  <c r="AD10" s="1"/>
  <c r="AC8"/>
  <c r="AC10" s="1"/>
  <c r="AB8"/>
  <c r="AB10" s="1"/>
  <c r="Z8"/>
  <c r="Z10" s="1"/>
  <c r="Y8"/>
  <c r="Y10" s="1"/>
  <c r="W8"/>
  <c r="W10" s="1"/>
  <c r="V8"/>
  <c r="V10" s="1"/>
  <c r="U8"/>
  <c r="U10" s="1"/>
  <c r="S8"/>
  <c r="S10" s="1"/>
  <c r="R8"/>
  <c r="R10" s="1"/>
  <c r="Q8"/>
  <c r="Q10" s="1"/>
  <c r="P8"/>
  <c r="P10" s="1"/>
  <c r="O8"/>
  <c r="O10" s="1"/>
  <c r="N8"/>
  <c r="N10" s="1"/>
  <c r="M8"/>
  <c r="M10" s="1"/>
  <c r="L8"/>
  <c r="L10" s="1"/>
  <c r="K8"/>
  <c r="K10" s="1"/>
  <c r="J8"/>
  <c r="J10" s="1"/>
  <c r="I8"/>
  <c r="I10" s="1"/>
  <c r="H8"/>
  <c r="H10" s="1"/>
  <c r="G8"/>
  <c r="G10" s="1"/>
  <c r="Z6"/>
  <c r="Z7" s="1"/>
  <c r="Z11" s="1"/>
  <c r="Y6"/>
  <c r="Y7" s="1"/>
  <c r="W6"/>
  <c r="W7" s="1"/>
  <c r="W11" s="1"/>
  <c r="V6"/>
  <c r="U6"/>
  <c r="U7" s="1"/>
  <c r="U11" s="1"/>
  <c r="S6"/>
  <c r="S7" s="1"/>
  <c r="S11" s="1"/>
  <c r="R6"/>
  <c r="R7" s="1"/>
  <c r="R11" s="1"/>
  <c r="R21" s="1"/>
  <c r="Q6"/>
  <c r="Q7" s="1"/>
  <c r="Q11" s="1"/>
  <c r="Q21" s="1"/>
  <c r="P6"/>
  <c r="P7" s="1"/>
  <c r="P11" s="1"/>
  <c r="P21" s="1"/>
  <c r="O6"/>
  <c r="O7" s="1"/>
  <c r="O11" s="1"/>
  <c r="O21" s="1"/>
  <c r="N6"/>
  <c r="N7" s="1"/>
  <c r="N11" s="1"/>
  <c r="N21" s="1"/>
  <c r="M6"/>
  <c r="M7" s="1"/>
  <c r="M11" s="1"/>
  <c r="M21" s="1"/>
  <c r="L6"/>
  <c r="L7" s="1"/>
  <c r="L11" s="1"/>
  <c r="L21" s="1"/>
  <c r="K6"/>
  <c r="K7" s="1"/>
  <c r="K11" s="1"/>
  <c r="K21" s="1"/>
  <c r="J6"/>
  <c r="J7" s="1"/>
  <c r="J11" s="1"/>
  <c r="J21" s="1"/>
  <c r="AC19" i="30"/>
  <c r="AB19"/>
  <c r="AA19"/>
  <c r="H19"/>
  <c r="G19"/>
  <c r="F19"/>
  <c r="AC16"/>
  <c r="AB16"/>
  <c r="AA16"/>
  <c r="H16"/>
  <c r="G16"/>
  <c r="F16"/>
  <c r="AC13"/>
  <c r="AB13"/>
  <c r="AA13"/>
  <c r="H13"/>
  <c r="G13"/>
  <c r="F13"/>
  <c r="AC9"/>
  <c r="AB9"/>
  <c r="AA9"/>
  <c r="AA8" i="29"/>
  <c r="H9" i="30"/>
  <c r="G9"/>
  <c r="F9"/>
  <c r="AC8"/>
  <c r="AB8"/>
  <c r="AA7" i="29"/>
  <c r="AA8" i="30" s="1"/>
  <c r="H8"/>
  <c r="G8"/>
  <c r="F8"/>
  <c r="AC17" i="29"/>
  <c r="AB17"/>
  <c r="AA17"/>
  <c r="H17"/>
  <c r="G17"/>
  <c r="F17"/>
  <c r="AC14"/>
  <c r="AB14"/>
  <c r="AA14"/>
  <c r="H14"/>
  <c r="G14"/>
  <c r="F14"/>
  <c r="AC11"/>
  <c r="AB11"/>
  <c r="AA11"/>
  <c r="H11"/>
  <c r="G11"/>
  <c r="F11"/>
  <c r="AC8"/>
  <c r="AB8"/>
  <c r="H8"/>
  <c r="G8"/>
  <c r="F8"/>
  <c r="AB7"/>
  <c r="H7"/>
  <c r="G7"/>
  <c r="F7"/>
  <c r="X6" i="32" l="1"/>
  <c r="T8"/>
  <c r="T10" s="1"/>
  <c r="X9"/>
  <c r="AA9" s="1"/>
  <c r="T13"/>
  <c r="T14" s="1"/>
  <c r="X16"/>
  <c r="AA16" s="1"/>
  <c r="AA17" s="1"/>
  <c r="X14"/>
  <c r="AA13"/>
  <c r="AA14" s="1"/>
  <c r="Y11"/>
  <c r="Y21" s="1"/>
  <c r="S21"/>
  <c r="W21"/>
  <c r="AA6"/>
  <c r="AA7" s="1"/>
  <c r="X7"/>
  <c r="U21"/>
  <c r="Z21"/>
  <c r="V7"/>
  <c r="V11" s="1"/>
  <c r="X17"/>
  <c r="V14"/>
  <c r="T19"/>
  <c r="T20" s="1"/>
  <c r="X8"/>
  <c r="F24" i="2"/>
  <c r="G24"/>
  <c r="H24"/>
  <c r="I24"/>
  <c r="J24"/>
  <c r="K24"/>
  <c r="L24"/>
  <c r="M24"/>
  <c r="N24"/>
  <c r="O24"/>
  <c r="P24"/>
  <c r="Q24"/>
  <c r="R24"/>
  <c r="S24"/>
  <c r="T24"/>
  <c r="U24"/>
  <c r="V24"/>
  <c r="W24"/>
  <c r="X24"/>
  <c r="Y24"/>
  <c r="Z24"/>
  <c r="AA24"/>
  <c r="AB24"/>
  <c r="AC24"/>
  <c r="E24"/>
  <c r="V15" i="19"/>
  <c r="Y15" s="1"/>
  <c r="R15"/>
  <c r="Q15"/>
  <c r="Z15" s="1"/>
  <c r="AA15" s="1"/>
  <c r="M15"/>
  <c r="I15"/>
  <c r="Z32" i="6"/>
  <c r="Z100" i="1"/>
  <c r="AA100" s="1"/>
  <c r="V100"/>
  <c r="Y100" s="1"/>
  <c r="R100"/>
  <c r="M100"/>
  <c r="O100" s="1"/>
  <c r="I100"/>
  <c r="Z20" i="30"/>
  <c r="X20"/>
  <c r="W20"/>
  <c r="V20"/>
  <c r="U20"/>
  <c r="T20"/>
  <c r="Q20"/>
  <c r="P20"/>
  <c r="O20"/>
  <c r="N20"/>
  <c r="M20"/>
  <c r="L20"/>
  <c r="K20"/>
  <c r="J20"/>
  <c r="I20"/>
  <c r="AC20"/>
  <c r="AA20"/>
  <c r="Y19"/>
  <c r="Y20" s="1"/>
  <c r="R19"/>
  <c r="R20" s="1"/>
  <c r="H20"/>
  <c r="G20"/>
  <c r="F20"/>
  <c r="Q17"/>
  <c r="P17"/>
  <c r="O17"/>
  <c r="N17"/>
  <c r="M17"/>
  <c r="L17"/>
  <c r="K17"/>
  <c r="J17"/>
  <c r="I17"/>
  <c r="AA17"/>
  <c r="Y16"/>
  <c r="Y17" s="1"/>
  <c r="X16"/>
  <c r="X17" s="1"/>
  <c r="V16"/>
  <c r="V17" s="1"/>
  <c r="U16"/>
  <c r="U17" s="1"/>
  <c r="T16"/>
  <c r="S16"/>
  <c r="S17" s="1"/>
  <c r="R16"/>
  <c r="R17" s="1"/>
  <c r="H17"/>
  <c r="G17"/>
  <c r="F17"/>
  <c r="AC14"/>
  <c r="AA14"/>
  <c r="Y13"/>
  <c r="Y14" s="1"/>
  <c r="X13"/>
  <c r="X14" s="1"/>
  <c r="V13"/>
  <c r="V14" s="1"/>
  <c r="U13"/>
  <c r="U14" s="1"/>
  <c r="T13"/>
  <c r="T14" s="1"/>
  <c r="R13"/>
  <c r="R14" s="1"/>
  <c r="Q13"/>
  <c r="P13"/>
  <c r="P14" s="1"/>
  <c r="O13"/>
  <c r="O14" s="1"/>
  <c r="N13"/>
  <c r="N14" s="1"/>
  <c r="M13"/>
  <c r="M14" s="1"/>
  <c r="L13"/>
  <c r="L14" s="1"/>
  <c r="K13"/>
  <c r="K14" s="1"/>
  <c r="J13"/>
  <c r="J14" s="1"/>
  <c r="I13"/>
  <c r="I14" s="1"/>
  <c r="H14"/>
  <c r="G14"/>
  <c r="F14"/>
  <c r="Y9"/>
  <c r="X9"/>
  <c r="V9"/>
  <c r="U9"/>
  <c r="T9"/>
  <c r="R9"/>
  <c r="Q9"/>
  <c r="P9"/>
  <c r="O9"/>
  <c r="N9"/>
  <c r="M9"/>
  <c r="L9"/>
  <c r="K9"/>
  <c r="J9"/>
  <c r="I9"/>
  <c r="AC10"/>
  <c r="AA10"/>
  <c r="Y8"/>
  <c r="Y10" s="1"/>
  <c r="X8"/>
  <c r="X10" s="1"/>
  <c r="V8"/>
  <c r="V10" s="1"/>
  <c r="U8"/>
  <c r="U10" s="1"/>
  <c r="T8"/>
  <c r="R8"/>
  <c r="R10" s="1"/>
  <c r="Q8"/>
  <c r="Q10" s="1"/>
  <c r="P8"/>
  <c r="P10" s="1"/>
  <c r="O8"/>
  <c r="O10" s="1"/>
  <c r="N8"/>
  <c r="N10" s="1"/>
  <c r="M8"/>
  <c r="M10" s="1"/>
  <c r="L8"/>
  <c r="L10" s="1"/>
  <c r="K8"/>
  <c r="K10" s="1"/>
  <c r="J8"/>
  <c r="J10" s="1"/>
  <c r="I8"/>
  <c r="I10" s="1"/>
  <c r="G10"/>
  <c r="F10"/>
  <c r="Y6"/>
  <c r="Y7" s="1"/>
  <c r="Y11" s="1"/>
  <c r="X6"/>
  <c r="X7" s="1"/>
  <c r="X11" s="1"/>
  <c r="X21" s="1"/>
  <c r="V6"/>
  <c r="V7" s="1"/>
  <c r="V11" s="1"/>
  <c r="U6"/>
  <c r="U7" s="1"/>
  <c r="U11" s="1"/>
  <c r="T6"/>
  <c r="R6"/>
  <c r="R7" s="1"/>
  <c r="R11" s="1"/>
  <c r="R21" s="1"/>
  <c r="Q6"/>
  <c r="Q7" s="1"/>
  <c r="Q11" s="1"/>
  <c r="Q21" s="1"/>
  <c r="P6"/>
  <c r="P7" s="1"/>
  <c r="P11" s="1"/>
  <c r="P21" s="1"/>
  <c r="O6"/>
  <c r="O7" s="1"/>
  <c r="O11" s="1"/>
  <c r="O21" s="1"/>
  <c r="N6"/>
  <c r="N7" s="1"/>
  <c r="N11" s="1"/>
  <c r="M6"/>
  <c r="M7" s="1"/>
  <c r="M11" s="1"/>
  <c r="M21" s="1"/>
  <c r="L6"/>
  <c r="L7" s="1"/>
  <c r="L11" s="1"/>
  <c r="L21" s="1"/>
  <c r="K6"/>
  <c r="K7" s="1"/>
  <c r="K11" s="1"/>
  <c r="K21" s="1"/>
  <c r="J6"/>
  <c r="J7" s="1"/>
  <c r="J11" s="1"/>
  <c r="I6"/>
  <c r="I7" s="1"/>
  <c r="I11" s="1"/>
  <c r="I21" s="1"/>
  <c r="Z18" i="29"/>
  <c r="X18"/>
  <c r="W18"/>
  <c r="V18"/>
  <c r="U18"/>
  <c r="T18"/>
  <c r="Q18"/>
  <c r="P18"/>
  <c r="O18"/>
  <c r="N18"/>
  <c r="M18"/>
  <c r="L18"/>
  <c r="K18"/>
  <c r="J18"/>
  <c r="I18"/>
  <c r="AC18"/>
  <c r="AA18"/>
  <c r="Y17"/>
  <c r="Y18" s="1"/>
  <c r="R17"/>
  <c r="R18" s="1"/>
  <c r="H18"/>
  <c r="G18"/>
  <c r="F18"/>
  <c r="Q15"/>
  <c r="P15"/>
  <c r="O15"/>
  <c r="N15"/>
  <c r="M15"/>
  <c r="L15"/>
  <c r="K15"/>
  <c r="J15"/>
  <c r="I15"/>
  <c r="AA15"/>
  <c r="Y14"/>
  <c r="Y15" s="1"/>
  <c r="X14"/>
  <c r="X15" s="1"/>
  <c r="V14"/>
  <c r="V15" s="1"/>
  <c r="U14"/>
  <c r="U15" s="1"/>
  <c r="T14"/>
  <c r="T15" s="1"/>
  <c r="S14"/>
  <c r="S15" s="1"/>
  <c r="R14"/>
  <c r="R15" s="1"/>
  <c r="H15"/>
  <c r="G15"/>
  <c r="F15"/>
  <c r="AC12"/>
  <c r="AA12"/>
  <c r="Y11"/>
  <c r="Y12" s="1"/>
  <c r="X11"/>
  <c r="X12" s="1"/>
  <c r="V11"/>
  <c r="V12" s="1"/>
  <c r="U11"/>
  <c r="U12" s="1"/>
  <c r="T11"/>
  <c r="T12" s="1"/>
  <c r="R11"/>
  <c r="R12" s="1"/>
  <c r="Q11"/>
  <c r="P11"/>
  <c r="P12" s="1"/>
  <c r="O11"/>
  <c r="O12" s="1"/>
  <c r="N11"/>
  <c r="N12" s="1"/>
  <c r="M11"/>
  <c r="M12" s="1"/>
  <c r="L11"/>
  <c r="L12" s="1"/>
  <c r="K11"/>
  <c r="K12" s="1"/>
  <c r="J11"/>
  <c r="J12" s="1"/>
  <c r="I11"/>
  <c r="I12" s="1"/>
  <c r="S11"/>
  <c r="S12" s="1"/>
  <c r="G12"/>
  <c r="F12"/>
  <c r="Y8"/>
  <c r="X8"/>
  <c r="V8"/>
  <c r="U8"/>
  <c r="T8"/>
  <c r="R8"/>
  <c r="Q8"/>
  <c r="P8"/>
  <c r="O8"/>
  <c r="N8"/>
  <c r="M8"/>
  <c r="L8"/>
  <c r="K8"/>
  <c r="J8"/>
  <c r="I8"/>
  <c r="S8"/>
  <c r="Y7"/>
  <c r="X7"/>
  <c r="V7"/>
  <c r="U7"/>
  <c r="T7"/>
  <c r="R7"/>
  <c r="Q7"/>
  <c r="P7"/>
  <c r="O7"/>
  <c r="N7"/>
  <c r="M7"/>
  <c r="L7"/>
  <c r="K7"/>
  <c r="J7"/>
  <c r="I7"/>
  <c r="S7"/>
  <c r="Y6"/>
  <c r="Y9" s="1"/>
  <c r="Y19" s="1"/>
  <c r="X6"/>
  <c r="X9" s="1"/>
  <c r="X19" s="1"/>
  <c r="V6"/>
  <c r="V9" s="1"/>
  <c r="U6"/>
  <c r="U9" s="1"/>
  <c r="U19" s="1"/>
  <c r="T6"/>
  <c r="R6"/>
  <c r="R9" s="1"/>
  <c r="R19" s="1"/>
  <c r="Q6"/>
  <c r="Q9" s="1"/>
  <c r="Q19" s="1"/>
  <c r="P6"/>
  <c r="P9" s="1"/>
  <c r="P19" s="1"/>
  <c r="O6"/>
  <c r="O9" s="1"/>
  <c r="N6"/>
  <c r="N9" s="1"/>
  <c r="N19" s="1"/>
  <c r="M6"/>
  <c r="M9" s="1"/>
  <c r="M19" s="1"/>
  <c r="L6"/>
  <c r="L9" s="1"/>
  <c r="L19" s="1"/>
  <c r="K6"/>
  <c r="K9" s="1"/>
  <c r="J6"/>
  <c r="J9" s="1"/>
  <c r="J19" s="1"/>
  <c r="I6"/>
  <c r="I9" s="1"/>
  <c r="I19" s="1"/>
  <c r="V29" i="1"/>
  <c r="Y29" s="1"/>
  <c r="Q29"/>
  <c r="N29"/>
  <c r="M29"/>
  <c r="O29" s="1"/>
  <c r="I29"/>
  <c r="V21" i="32" l="1"/>
  <c r="AA8"/>
  <c r="AA10" s="1"/>
  <c r="AA11" s="1"/>
  <c r="AA21" s="1"/>
  <c r="X10"/>
  <c r="X11" s="1"/>
  <c r="X21" s="1"/>
  <c r="S13" i="30"/>
  <c r="S14" s="1"/>
  <c r="K19" i="29"/>
  <c r="O19"/>
  <c r="W7"/>
  <c r="Z7" s="1"/>
  <c r="W8"/>
  <c r="Z8" s="1"/>
  <c r="S8" i="30"/>
  <c r="W6"/>
  <c r="Y21"/>
  <c r="W8"/>
  <c r="Z8" s="1"/>
  <c r="Z10" s="1"/>
  <c r="W9"/>
  <c r="Z9" s="1"/>
  <c r="W13"/>
  <c r="W14" s="1"/>
  <c r="J21"/>
  <c r="N21"/>
  <c r="W6" i="29"/>
  <c r="W11"/>
  <c r="W12" s="1"/>
  <c r="W16" i="30"/>
  <c r="W17" s="1"/>
  <c r="S9"/>
  <c r="S10" s="1"/>
  <c r="Z16"/>
  <c r="Z17" s="1"/>
  <c r="V19" i="29"/>
  <c r="V21" i="30"/>
  <c r="U21"/>
  <c r="Z6" i="29"/>
  <c r="Z9" s="1"/>
  <c r="W9"/>
  <c r="W7" i="30"/>
  <c r="Z6"/>
  <c r="Z7" s="1"/>
  <c r="W10"/>
  <c r="W14" i="29"/>
  <c r="Z13" i="30"/>
  <c r="Z14" s="1"/>
  <c r="AB17"/>
  <c r="T17"/>
  <c r="T9" i="29"/>
  <c r="T19" s="1"/>
  <c r="AB12"/>
  <c r="H12"/>
  <c r="S17"/>
  <c r="S18" s="1"/>
  <c r="AB18"/>
  <c r="T7" i="30"/>
  <c r="H10"/>
  <c r="T10"/>
  <c r="AB14"/>
  <c r="S19"/>
  <c r="S20" s="1"/>
  <c r="Z11" i="29"/>
  <c r="Z12" s="1"/>
  <c r="AB15"/>
  <c r="AB20" i="30"/>
  <c r="Z29" i="1"/>
  <c r="AA29" s="1"/>
  <c r="R29"/>
  <c r="Z11" i="30" l="1"/>
  <c r="Z21" s="1"/>
  <c r="Z14" i="29"/>
  <c r="Z15" s="1"/>
  <c r="Z19" s="1"/>
  <c r="W15"/>
  <c r="AB10" i="30"/>
  <c r="W11"/>
  <c r="W21" s="1"/>
  <c r="T11"/>
  <c r="T21" s="1"/>
  <c r="W19" i="29"/>
  <c r="AA99" i="1"/>
  <c r="R99"/>
  <c r="V99"/>
  <c r="Y99" s="1"/>
  <c r="AA32" i="6"/>
  <c r="V32"/>
  <c r="Y32" s="1"/>
  <c r="R32"/>
  <c r="AA31" i="1"/>
  <c r="V31"/>
  <c r="Y31" s="1"/>
  <c r="R31"/>
  <c r="N31"/>
  <c r="M31"/>
  <c r="I31"/>
  <c r="O31" l="1"/>
  <c r="Q10" i="24"/>
  <c r="R10"/>
  <c r="S10"/>
  <c r="T10"/>
  <c r="U10"/>
  <c r="S6"/>
  <c r="S7"/>
  <c r="S8"/>
  <c r="S9"/>
  <c r="S5"/>
  <c r="R9"/>
  <c r="R8"/>
  <c r="R6"/>
  <c r="R5"/>
  <c r="R7"/>
  <c r="X73" i="6"/>
  <c r="X70"/>
  <c r="AC12"/>
  <c r="AB12"/>
  <c r="G86"/>
  <c r="H86"/>
  <c r="I86"/>
  <c r="J86"/>
  <c r="K86"/>
  <c r="L86"/>
  <c r="M86"/>
  <c r="N86"/>
  <c r="O86"/>
  <c r="P86"/>
  <c r="Q86"/>
  <c r="S86"/>
  <c r="T86"/>
  <c r="U86"/>
  <c r="V86"/>
  <c r="W86"/>
  <c r="X86"/>
  <c r="AB86"/>
  <c r="AC86"/>
  <c r="F86"/>
  <c r="G65"/>
  <c r="H65"/>
  <c r="J65"/>
  <c r="K65"/>
  <c r="L65"/>
  <c r="N65"/>
  <c r="P65"/>
  <c r="S65"/>
  <c r="T65"/>
  <c r="U65"/>
  <c r="W65"/>
  <c r="X65"/>
  <c r="AB65"/>
  <c r="AC65"/>
  <c r="F65"/>
  <c r="AB55"/>
  <c r="AC55"/>
  <c r="S55"/>
  <c r="T55"/>
  <c r="U55"/>
  <c r="V55"/>
  <c r="W55"/>
  <c r="X55"/>
  <c r="G55"/>
  <c r="H55"/>
  <c r="I55"/>
  <c r="J55"/>
  <c r="K55"/>
  <c r="L55"/>
  <c r="M55"/>
  <c r="N55"/>
  <c r="O55"/>
  <c r="P55"/>
  <c r="Q55"/>
  <c r="F55"/>
  <c r="T51"/>
  <c r="U51"/>
  <c r="W51"/>
  <c r="X51"/>
  <c r="AB51"/>
  <c r="AC51"/>
  <c r="G51"/>
  <c r="H51"/>
  <c r="I51"/>
  <c r="J51"/>
  <c r="K51"/>
  <c r="L51"/>
  <c r="M51"/>
  <c r="N51"/>
  <c r="O51"/>
  <c r="P51"/>
  <c r="Q51"/>
  <c r="S51"/>
  <c r="F51"/>
  <c r="X35"/>
  <c r="AB35"/>
  <c r="AC35"/>
  <c r="S35"/>
  <c r="T35"/>
  <c r="U35"/>
  <c r="W35"/>
  <c r="G35"/>
  <c r="H35"/>
  <c r="I35"/>
  <c r="J35"/>
  <c r="K35"/>
  <c r="L35"/>
  <c r="M35"/>
  <c r="N35"/>
  <c r="O35"/>
  <c r="P35"/>
  <c r="Q35"/>
  <c r="F35"/>
  <c r="X12"/>
  <c r="H12"/>
  <c r="H100" s="1"/>
  <c r="I12"/>
  <c r="J12"/>
  <c r="K12"/>
  <c r="K100" s="1"/>
  <c r="L12"/>
  <c r="L100" s="1"/>
  <c r="M12"/>
  <c r="N12"/>
  <c r="O12"/>
  <c r="P12"/>
  <c r="Q12"/>
  <c r="S12"/>
  <c r="T12"/>
  <c r="U12"/>
  <c r="U100" s="1"/>
  <c r="W12"/>
  <c r="G12"/>
  <c r="F12"/>
  <c r="W100" l="1"/>
  <c r="F100"/>
  <c r="X100"/>
  <c r="Z86"/>
  <c r="AA86" s="1"/>
  <c r="AC100"/>
  <c r="AB100"/>
  <c r="Z51"/>
  <c r="AA51" s="1"/>
  <c r="Z55"/>
  <c r="AA55" s="1"/>
  <c r="Z35"/>
  <c r="AA35" s="1"/>
  <c r="Z12"/>
  <c r="AA12" s="1"/>
  <c r="V50" l="1"/>
  <c r="V49"/>
  <c r="V48"/>
  <c r="V47"/>
  <c r="V46"/>
  <c r="V45"/>
  <c r="V44"/>
  <c r="V43"/>
  <c r="V42"/>
  <c r="V41"/>
  <c r="V40"/>
  <c r="V39"/>
  <c r="V38"/>
  <c r="V14"/>
  <c r="V15"/>
  <c r="V16"/>
  <c r="V17"/>
  <c r="V18"/>
  <c r="V19"/>
  <c r="V20"/>
  <c r="V21"/>
  <c r="V22"/>
  <c r="V23"/>
  <c r="V24"/>
  <c r="V25"/>
  <c r="V26"/>
  <c r="V27"/>
  <c r="V28"/>
  <c r="V29"/>
  <c r="V30"/>
  <c r="V31"/>
  <c r="V33"/>
  <c r="V13"/>
  <c r="Z13"/>
  <c r="Z14"/>
  <c r="Z15"/>
  <c r="Z16"/>
  <c r="Z17"/>
  <c r="Z18"/>
  <c r="Z19"/>
  <c r="Z20"/>
  <c r="Z21"/>
  <c r="Z22"/>
  <c r="Z23"/>
  <c r="Z24"/>
  <c r="Z25"/>
  <c r="Z26"/>
  <c r="Z27"/>
  <c r="Z28"/>
  <c r="Z29"/>
  <c r="Z30"/>
  <c r="Z31"/>
  <c r="Z33"/>
  <c r="Z36"/>
  <c r="Z37"/>
  <c r="Z38"/>
  <c r="Z39"/>
  <c r="Z40"/>
  <c r="Z41"/>
  <c r="Z42"/>
  <c r="Z43"/>
  <c r="Z44"/>
  <c r="Z45"/>
  <c r="Z46"/>
  <c r="Z47"/>
  <c r="Z48"/>
  <c r="Z49"/>
  <c r="Z50"/>
  <c r="Z52"/>
  <c r="Z53"/>
  <c r="Z54"/>
  <c r="Z56"/>
  <c r="Z57"/>
  <c r="Z58"/>
  <c r="Z59"/>
  <c r="Z60"/>
  <c r="Z61"/>
  <c r="Z62"/>
  <c r="Z63"/>
  <c r="Z64"/>
  <c r="Z87"/>
  <c r="Z88"/>
  <c r="Z90"/>
  <c r="Z91"/>
  <c r="Z95"/>
  <c r="Z96"/>
  <c r="O10" i="24"/>
  <c r="M10"/>
  <c r="K10"/>
  <c r="J10"/>
  <c r="I10"/>
  <c r="G10"/>
  <c r="F10"/>
  <c r="E10"/>
  <c r="D10"/>
  <c r="N9"/>
  <c r="L9"/>
  <c r="H9"/>
  <c r="N8"/>
  <c r="L8"/>
  <c r="H8"/>
  <c r="L7"/>
  <c r="N7" s="1"/>
  <c r="H7"/>
  <c r="P6"/>
  <c r="P10" s="1"/>
  <c r="L6"/>
  <c r="N6" s="1"/>
  <c r="H6"/>
  <c r="L5"/>
  <c r="L10" s="1"/>
  <c r="H5"/>
  <c r="H10" s="1"/>
  <c r="V12" i="6" l="1"/>
  <c r="N5" i="24"/>
  <c r="N10" s="1"/>
  <c r="Z21" i="1"/>
  <c r="AA21" s="1"/>
  <c r="V21"/>
  <c r="Y21" s="1"/>
  <c r="F41" i="19"/>
  <c r="G41"/>
  <c r="AB41"/>
  <c r="E41"/>
  <c r="V34"/>
  <c r="Y34" s="1"/>
  <c r="Q34"/>
  <c r="M34"/>
  <c r="O34" s="1"/>
  <c r="I34"/>
  <c r="X25"/>
  <c r="X23"/>
  <c r="X22" s="1"/>
  <c r="X17"/>
  <c r="X11"/>
  <c r="X6"/>
  <c r="X41" l="1"/>
  <c r="Z34"/>
  <c r="AA34" s="1"/>
  <c r="R34"/>
  <c r="U12" i="7"/>
  <c r="X12" s="1"/>
  <c r="Q12"/>
  <c r="P12"/>
  <c r="Y12" s="1"/>
  <c r="Z12" s="1"/>
  <c r="L12"/>
  <c r="N12" s="1"/>
  <c r="H12"/>
  <c r="U11"/>
  <c r="X11" s="1"/>
  <c r="P11"/>
  <c r="Y11" s="1"/>
  <c r="Z11" s="1"/>
  <c r="L11"/>
  <c r="N11" s="1"/>
  <c r="H11"/>
  <c r="U10"/>
  <c r="X10" s="1"/>
  <c r="P10"/>
  <c r="Y10" s="1"/>
  <c r="Z10" s="1"/>
  <c r="L10"/>
  <c r="N10" s="1"/>
  <c r="H10"/>
  <c r="W14"/>
  <c r="G49" i="1"/>
  <c r="E49"/>
  <c r="F49"/>
  <c r="Q10" i="7" l="1"/>
  <c r="Q11"/>
  <c r="AB106" i="1" l="1"/>
  <c r="N106"/>
  <c r="L106"/>
  <c r="K106"/>
  <c r="J106"/>
  <c r="H106"/>
  <c r="X105"/>
  <c r="G105"/>
  <c r="F105"/>
  <c r="E105"/>
  <c r="AC104"/>
  <c r="AB104"/>
  <c r="X104"/>
  <c r="U104"/>
  <c r="T104"/>
  <c r="S104"/>
  <c r="G104"/>
  <c r="E104"/>
  <c r="AC103"/>
  <c r="AB103"/>
  <c r="X103"/>
  <c r="U103"/>
  <c r="T103"/>
  <c r="S103"/>
  <c r="P103"/>
  <c r="N103"/>
  <c r="L103"/>
  <c r="K103"/>
  <c r="J103"/>
  <c r="H103"/>
  <c r="G103"/>
  <c r="F103"/>
  <c r="E103"/>
  <c r="Z98"/>
  <c r="Z97"/>
  <c r="Z96"/>
  <c r="Z74"/>
  <c r="Z48"/>
  <c r="Z30"/>
  <c r="Z28"/>
  <c r="Z20"/>
  <c r="Z19"/>
  <c r="Z18"/>
  <c r="Z17"/>
  <c r="X5" i="2"/>
  <c r="X101" i="1" s="1"/>
  <c r="X106" s="1"/>
  <c r="X102" l="1"/>
  <c r="W104" l="1"/>
  <c r="W103"/>
  <c r="AA88" i="6" l="1"/>
  <c r="R88"/>
  <c r="Y87"/>
  <c r="R87"/>
  <c r="Y64"/>
  <c r="AA64" s="1"/>
  <c r="R64"/>
  <c r="Y63"/>
  <c r="AA63" s="1"/>
  <c r="Y62"/>
  <c r="AA62" s="1"/>
  <c r="Y61"/>
  <c r="AA61" s="1"/>
  <c r="Y60"/>
  <c r="AA60" s="1"/>
  <c r="Y59"/>
  <c r="AA59" s="1"/>
  <c r="Y58"/>
  <c r="AA58" s="1"/>
  <c r="Y57"/>
  <c r="AA57" s="1"/>
  <c r="Y56"/>
  <c r="R63"/>
  <c r="R62"/>
  <c r="R61"/>
  <c r="R60"/>
  <c r="R59"/>
  <c r="R58"/>
  <c r="R57"/>
  <c r="R56"/>
  <c r="R55" l="1"/>
  <c r="AA56"/>
  <c r="Y55"/>
  <c r="AA87"/>
  <c r="Y86"/>
  <c r="R86"/>
  <c r="V52"/>
  <c r="V51" s="1"/>
  <c r="Y54"/>
  <c r="AA54" s="1"/>
  <c r="Y53"/>
  <c r="AA53" s="1"/>
  <c r="R54"/>
  <c r="R53"/>
  <c r="R52"/>
  <c r="Y50"/>
  <c r="R50"/>
  <c r="Y49"/>
  <c r="AA49" s="1"/>
  <c r="R49"/>
  <c r="Y48"/>
  <c r="AA48" s="1"/>
  <c r="R48"/>
  <c r="AA47"/>
  <c r="R47"/>
  <c r="Y46"/>
  <c r="AA46" s="1"/>
  <c r="R46"/>
  <c r="Y45"/>
  <c r="AA45" s="1"/>
  <c r="R45"/>
  <c r="Y44"/>
  <c r="AA44" s="1"/>
  <c r="R44"/>
  <c r="Y43"/>
  <c r="AA43" s="1"/>
  <c r="R43"/>
  <c r="Y42"/>
  <c r="AA42" s="1"/>
  <c r="R42"/>
  <c r="Y41"/>
  <c r="AA41" s="1"/>
  <c r="R41"/>
  <c r="Y40"/>
  <c r="AA40" s="1"/>
  <c r="R40"/>
  <c r="R39"/>
  <c r="R38"/>
  <c r="V37"/>
  <c r="Y37" s="1"/>
  <c r="AA37" s="1"/>
  <c r="Y39"/>
  <c r="AA39" s="1"/>
  <c r="Y38"/>
  <c r="AA38" s="1"/>
  <c r="R37"/>
  <c r="Y33"/>
  <c r="AA33" s="1"/>
  <c r="R33"/>
  <c r="Y31"/>
  <c r="AA31" s="1"/>
  <c r="R31"/>
  <c r="R30"/>
  <c r="Y29"/>
  <c r="AA29" s="1"/>
  <c r="R29"/>
  <c r="Y28"/>
  <c r="AA28" s="1"/>
  <c r="R28"/>
  <c r="Y30"/>
  <c r="AA30" s="1"/>
  <c r="Y27"/>
  <c r="AA27" s="1"/>
  <c r="R27"/>
  <c r="Y26"/>
  <c r="AA26" s="1"/>
  <c r="R26"/>
  <c r="R25"/>
  <c r="R24"/>
  <c r="R23"/>
  <c r="R22"/>
  <c r="Y24"/>
  <c r="AA24" s="1"/>
  <c r="Y23"/>
  <c r="AA23" s="1"/>
  <c r="Y22"/>
  <c r="AA22" s="1"/>
  <c r="Y21"/>
  <c r="AA21" s="1"/>
  <c r="Y20"/>
  <c r="AA20" s="1"/>
  <c r="Y25"/>
  <c r="AA25" s="1"/>
  <c r="R21"/>
  <c r="R20"/>
  <c r="Y19"/>
  <c r="AA19" s="1"/>
  <c r="R19"/>
  <c r="Y18"/>
  <c r="AA18" s="1"/>
  <c r="R18"/>
  <c r="R17"/>
  <c r="AA16"/>
  <c r="Y17"/>
  <c r="Y15"/>
  <c r="AA15" s="1"/>
  <c r="Y14"/>
  <c r="AA14" s="1"/>
  <c r="R16"/>
  <c r="R15"/>
  <c r="R14"/>
  <c r="Y13"/>
  <c r="R13"/>
  <c r="V36"/>
  <c r="V35" s="1"/>
  <c r="R36"/>
  <c r="R12" l="1"/>
  <c r="R35"/>
  <c r="AA13"/>
  <c r="Y12"/>
  <c r="R51"/>
  <c r="AA50"/>
  <c r="Y36"/>
  <c r="Y35" s="1"/>
  <c r="Y52"/>
  <c r="AA17"/>
  <c r="T34"/>
  <c r="T100" s="1"/>
  <c r="S34"/>
  <c r="S100" s="1"/>
  <c r="Q34"/>
  <c r="M34"/>
  <c r="O34" s="1"/>
  <c r="I34"/>
  <c r="AA98" i="1"/>
  <c r="V98"/>
  <c r="Y98" s="1"/>
  <c r="R98"/>
  <c r="V97"/>
  <c r="Y97" s="1"/>
  <c r="AA97" s="1"/>
  <c r="R97"/>
  <c r="AA20"/>
  <c r="V20"/>
  <c r="Y20" s="1"/>
  <c r="AA19"/>
  <c r="V19"/>
  <c r="Y19" s="1"/>
  <c r="AA18"/>
  <c r="V18"/>
  <c r="Y18" s="1"/>
  <c r="AA17"/>
  <c r="V17"/>
  <c r="Y17" s="1"/>
  <c r="AA52" i="6" l="1"/>
  <c r="Y51"/>
  <c r="R34"/>
  <c r="Z34"/>
  <c r="V34"/>
  <c r="Y34" s="1"/>
  <c r="AA36"/>
  <c r="AB49" i="1"/>
  <c r="AB105" s="1"/>
  <c r="AB102" s="1"/>
  <c r="AC49"/>
  <c r="AC105" s="1"/>
  <c r="V61"/>
  <c r="Y61" s="1"/>
  <c r="Q61"/>
  <c r="R61" s="1"/>
  <c r="M61"/>
  <c r="O61" s="1"/>
  <c r="I61"/>
  <c r="AA34" i="6" l="1"/>
  <c r="Z61" i="1"/>
  <c r="AA61" s="1"/>
  <c r="F20" i="20"/>
  <c r="G20"/>
  <c r="H20"/>
  <c r="J20"/>
  <c r="K20"/>
  <c r="L20"/>
  <c r="M20"/>
  <c r="N20"/>
  <c r="O20"/>
  <c r="P20"/>
  <c r="Q20"/>
  <c r="S20"/>
  <c r="T20"/>
  <c r="U20"/>
  <c r="V20"/>
  <c r="W20"/>
  <c r="X20"/>
  <c r="Y20"/>
  <c r="AA20"/>
  <c r="AB20"/>
  <c r="E20"/>
  <c r="V28" i="1"/>
  <c r="Y28" s="1"/>
  <c r="AA28" s="1"/>
  <c r="AA74"/>
  <c r="V74"/>
  <c r="Y74" s="1"/>
  <c r="AA96"/>
  <c r="V96"/>
  <c r="Y96" s="1"/>
  <c r="R96"/>
  <c r="R74"/>
  <c r="R28"/>
  <c r="V40" i="19" l="1"/>
  <c r="Y40" s="1"/>
  <c r="Q40"/>
  <c r="Z40" s="1"/>
  <c r="M40"/>
  <c r="O40" s="1"/>
  <c r="I40"/>
  <c r="V85" i="6"/>
  <c r="Y85" s="1"/>
  <c r="V93"/>
  <c r="V97"/>
  <c r="Y97" s="1"/>
  <c r="V98"/>
  <c r="V99"/>
  <c r="V66"/>
  <c r="V67"/>
  <c r="V68"/>
  <c r="V69"/>
  <c r="V70"/>
  <c r="V71"/>
  <c r="V72"/>
  <c r="V73"/>
  <c r="V74"/>
  <c r="V75"/>
  <c r="V76"/>
  <c r="V77"/>
  <c r="V78"/>
  <c r="V79"/>
  <c r="V80"/>
  <c r="V81"/>
  <c r="V82"/>
  <c r="V83"/>
  <c r="V84"/>
  <c r="V23" i="2"/>
  <c r="Y23" s="1"/>
  <c r="M23"/>
  <c r="O23" s="1"/>
  <c r="P23" s="1"/>
  <c r="I23"/>
  <c r="V19" i="20"/>
  <c r="X19" s="1"/>
  <c r="M19"/>
  <c r="O19" s="1"/>
  <c r="P19" s="1"/>
  <c r="Q19" s="1"/>
  <c r="I19"/>
  <c r="V18"/>
  <c r="X18" s="1"/>
  <c r="Q18"/>
  <c r="R18" s="1"/>
  <c r="M18"/>
  <c r="O18" s="1"/>
  <c r="I18"/>
  <c r="V17"/>
  <c r="X17" s="1"/>
  <c r="Q17"/>
  <c r="M17"/>
  <c r="O17" s="1"/>
  <c r="I17"/>
  <c r="V16"/>
  <c r="X16" s="1"/>
  <c r="Q16"/>
  <c r="M16"/>
  <c r="O16" s="1"/>
  <c r="I16"/>
  <c r="X15"/>
  <c r="V15"/>
  <c r="Q15"/>
  <c r="R15" s="1"/>
  <c r="M15"/>
  <c r="O15" s="1"/>
  <c r="I15"/>
  <c r="V14"/>
  <c r="X14" s="1"/>
  <c r="Q14"/>
  <c r="M14"/>
  <c r="O14" s="1"/>
  <c r="I14"/>
  <c r="V13"/>
  <c r="X13" s="1"/>
  <c r="Q13"/>
  <c r="M13"/>
  <c r="O13" s="1"/>
  <c r="I13"/>
  <c r="V12"/>
  <c r="X12" s="1"/>
  <c r="Q12"/>
  <c r="M12"/>
  <c r="O12" s="1"/>
  <c r="I12"/>
  <c r="V22" i="2"/>
  <c r="Y22" s="1"/>
  <c r="Q22"/>
  <c r="M22"/>
  <c r="O22" s="1"/>
  <c r="I22"/>
  <c r="V21"/>
  <c r="Y21" s="1"/>
  <c r="Q21"/>
  <c r="Z21" s="1"/>
  <c r="M21"/>
  <c r="O21" s="1"/>
  <c r="I21"/>
  <c r="V11" i="20"/>
  <c r="X11" s="1"/>
  <c r="Q11"/>
  <c r="M11"/>
  <c r="O11" s="1"/>
  <c r="I11"/>
  <c r="I20" s="1"/>
  <c r="V10"/>
  <c r="X10" s="1"/>
  <c r="Q10"/>
  <c r="R10" s="1"/>
  <c r="M10"/>
  <c r="O10" s="1"/>
  <c r="I10"/>
  <c r="V9"/>
  <c r="X9" s="1"/>
  <c r="Q9"/>
  <c r="M9"/>
  <c r="O9" s="1"/>
  <c r="I9"/>
  <c r="V8"/>
  <c r="X8" s="1"/>
  <c r="Q8"/>
  <c r="R8" s="1"/>
  <c r="M8"/>
  <c r="O8" s="1"/>
  <c r="I8"/>
  <c r="V20" i="2"/>
  <c r="Y20" s="1"/>
  <c r="Q20"/>
  <c r="Z20" s="1"/>
  <c r="M20"/>
  <c r="O20" s="1"/>
  <c r="I20"/>
  <c r="V19"/>
  <c r="Y19" s="1"/>
  <c r="Q19"/>
  <c r="Z19" s="1"/>
  <c r="M19"/>
  <c r="O19" s="1"/>
  <c r="I19"/>
  <c r="V18"/>
  <c r="Y18" s="1"/>
  <c r="Q18"/>
  <c r="M18"/>
  <c r="O18" s="1"/>
  <c r="I18"/>
  <c r="V17"/>
  <c r="Y17" s="1"/>
  <c r="Q17"/>
  <c r="Z17" s="1"/>
  <c r="M17"/>
  <c r="O17" s="1"/>
  <c r="I17"/>
  <c r="V7" i="20"/>
  <c r="X7" s="1"/>
  <c r="Q7"/>
  <c r="M7"/>
  <c r="O7" s="1"/>
  <c r="I7"/>
  <c r="V6"/>
  <c r="X6" s="1"/>
  <c r="Q6"/>
  <c r="R6" s="1"/>
  <c r="M6"/>
  <c r="O6" s="1"/>
  <c r="I6"/>
  <c r="V5"/>
  <c r="X5" s="1"/>
  <c r="Q5"/>
  <c r="M5"/>
  <c r="O5" s="1"/>
  <c r="I5"/>
  <c r="V16" i="2"/>
  <c r="Y16" s="1"/>
  <c r="Q16"/>
  <c r="Z16" s="1"/>
  <c r="M16"/>
  <c r="I16"/>
  <c r="V71" i="1"/>
  <c r="Y71" s="1"/>
  <c r="Q71"/>
  <c r="M71"/>
  <c r="O71" s="1"/>
  <c r="I71"/>
  <c r="X13" i="7"/>
  <c r="Q98" i="6"/>
  <c r="M98"/>
  <c r="I98"/>
  <c r="Q97"/>
  <c r="M97"/>
  <c r="O97" s="1"/>
  <c r="I97"/>
  <c r="P13" i="7"/>
  <c r="Y13" s="1"/>
  <c r="L13"/>
  <c r="N13" s="1"/>
  <c r="H13"/>
  <c r="I99" i="6"/>
  <c r="M99"/>
  <c r="O99" s="1"/>
  <c r="Q99"/>
  <c r="Y99"/>
  <c r="AC25" i="19"/>
  <c r="W25"/>
  <c r="AC22"/>
  <c r="W22"/>
  <c r="U22"/>
  <c r="T22"/>
  <c r="S22"/>
  <c r="Z22" s="1"/>
  <c r="AC17"/>
  <c r="W17"/>
  <c r="T17"/>
  <c r="U17"/>
  <c r="S17"/>
  <c r="Z17" s="1"/>
  <c r="AC11"/>
  <c r="W11"/>
  <c r="U11"/>
  <c r="T11"/>
  <c r="S11"/>
  <c r="Z11" s="1"/>
  <c r="U6"/>
  <c r="T6"/>
  <c r="AC6"/>
  <c r="W6"/>
  <c r="S6"/>
  <c r="AC41" l="1"/>
  <c r="AC7" i="29" s="1"/>
  <c r="W41" i="19"/>
  <c r="O98" i="6"/>
  <c r="Y98"/>
  <c r="V65"/>
  <c r="R97"/>
  <c r="Z97"/>
  <c r="AA97" s="1"/>
  <c r="R98"/>
  <c r="Z98"/>
  <c r="R99"/>
  <c r="Z99"/>
  <c r="AA99" s="1"/>
  <c r="Z6" i="19"/>
  <c r="R18" i="2"/>
  <c r="Z18"/>
  <c r="AA18" s="1"/>
  <c r="R22"/>
  <c r="Z22"/>
  <c r="AA22" s="1"/>
  <c r="Z13" i="7"/>
  <c r="Q13"/>
  <c r="O16" i="2"/>
  <c r="Q23"/>
  <c r="Z23" s="1"/>
  <c r="AA23" s="1"/>
  <c r="R71" i="1"/>
  <c r="Z71"/>
  <c r="AA71" s="1"/>
  <c r="Y14" i="20"/>
  <c r="Z14" s="1"/>
  <c r="Y13"/>
  <c r="Z13" s="1"/>
  <c r="Y15"/>
  <c r="Z15" s="1"/>
  <c r="R13"/>
  <c r="Y16"/>
  <c r="Z16" s="1"/>
  <c r="Y18"/>
  <c r="Z18" s="1"/>
  <c r="AA40" i="19"/>
  <c r="R40"/>
  <c r="AA19" i="2"/>
  <c r="AA20"/>
  <c r="AA17"/>
  <c r="Y19" i="20"/>
  <c r="Z19" s="1"/>
  <c r="R19"/>
  <c r="Y17"/>
  <c r="Z17" s="1"/>
  <c r="R17"/>
  <c r="R16"/>
  <c r="Y12"/>
  <c r="Z12" s="1"/>
  <c r="R14"/>
  <c r="R12"/>
  <c r="AA21" i="2"/>
  <c r="R21"/>
  <c r="Y11" i="20"/>
  <c r="Z11" s="1"/>
  <c r="Z20" s="1"/>
  <c r="R11"/>
  <c r="Y8"/>
  <c r="Z8" s="1"/>
  <c r="Y6"/>
  <c r="Z6" s="1"/>
  <c r="Y9"/>
  <c r="Z9" s="1"/>
  <c r="Y10"/>
  <c r="Z10" s="1"/>
  <c r="R9"/>
  <c r="R20" i="2"/>
  <c r="R19"/>
  <c r="R17"/>
  <c r="Y5" i="20"/>
  <c r="Z5" s="1"/>
  <c r="Y7"/>
  <c r="Z7" s="1"/>
  <c r="R7"/>
  <c r="R5"/>
  <c r="AA16" i="2"/>
  <c r="R16"/>
  <c r="V17" i="19"/>
  <c r="R23" i="2" l="1"/>
  <c r="AA98" i="6"/>
  <c r="R20" i="20"/>
  <c r="Y84" i="6"/>
  <c r="Q84"/>
  <c r="Z84" s="1"/>
  <c r="M84"/>
  <c r="O84" s="1"/>
  <c r="I84"/>
  <c r="V24" i="19"/>
  <c r="Y24" s="1"/>
  <c r="Q24"/>
  <c r="Z24" s="1"/>
  <c r="M24"/>
  <c r="O24" s="1"/>
  <c r="I24"/>
  <c r="S8" i="4"/>
  <c r="S9"/>
  <c r="T9"/>
  <c r="U9"/>
  <c r="W9"/>
  <c r="V7"/>
  <c r="Y7" s="1"/>
  <c r="V8"/>
  <c r="Y8" s="1"/>
  <c r="Y6"/>
  <c r="Z6" s="1"/>
  <c r="AA6" s="1"/>
  <c r="V6"/>
  <c r="V37" i="19"/>
  <c r="V38"/>
  <c r="Y38" s="1"/>
  <c r="V39"/>
  <c r="Y39" s="1"/>
  <c r="T25"/>
  <c r="T41" s="1"/>
  <c r="U25"/>
  <c r="U41" s="1"/>
  <c r="S25"/>
  <c r="S41" s="1"/>
  <c r="S5" i="2"/>
  <c r="S101" i="1" s="1"/>
  <c r="S106" s="1"/>
  <c r="T5" i="2"/>
  <c r="T101" i="1" s="1"/>
  <c r="T106" s="1"/>
  <c r="U5" i="2"/>
  <c r="U101" i="1" s="1"/>
  <c r="U106" s="1"/>
  <c r="W5" i="2"/>
  <c r="W101" i="1" s="1"/>
  <c r="W106" s="1"/>
  <c r="AB5" i="2"/>
  <c r="AC5"/>
  <c r="AC101" i="1" s="1"/>
  <c r="AC106" s="1"/>
  <c r="AC102" s="1"/>
  <c r="AC6" i="29" s="1"/>
  <c r="AC9" s="1"/>
  <c r="S49" i="1"/>
  <c r="S105" s="1"/>
  <c r="T49"/>
  <c r="T105" s="1"/>
  <c r="U49"/>
  <c r="U105" s="1"/>
  <c r="W49"/>
  <c r="W105" s="1"/>
  <c r="F23"/>
  <c r="F104" s="1"/>
  <c r="AD6" i="32" l="1"/>
  <c r="AD7" s="1"/>
  <c r="AD11" s="1"/>
  <c r="AD21" s="1"/>
  <c r="AC6" i="30"/>
  <c r="AC7" s="1"/>
  <c r="AC11" s="1"/>
  <c r="Z25" i="19"/>
  <c r="R84" i="6"/>
  <c r="AA84"/>
  <c r="U102" i="1"/>
  <c r="S102"/>
  <c r="T102"/>
  <c r="W102"/>
  <c r="V25" i="19"/>
  <c r="AA24"/>
  <c r="R24"/>
  <c r="Y9" i="4"/>
  <c r="Z8"/>
  <c r="V9"/>
  <c r="R14" i="7"/>
  <c r="S14"/>
  <c r="T14"/>
  <c r="V14"/>
  <c r="U9"/>
  <c r="X9" s="1"/>
  <c r="U8"/>
  <c r="X8" s="1"/>
  <c r="U7"/>
  <c r="X7" s="1"/>
  <c r="U6"/>
  <c r="X6" s="1"/>
  <c r="U5"/>
  <c r="X5" s="1"/>
  <c r="Y66" i="6"/>
  <c r="Y67"/>
  <c r="Y68"/>
  <c r="Y69"/>
  <c r="Y70"/>
  <c r="Y71"/>
  <c r="Y72"/>
  <c r="Y73"/>
  <c r="Y74"/>
  <c r="Y75"/>
  <c r="Y76"/>
  <c r="Y77"/>
  <c r="Y78"/>
  <c r="Y79"/>
  <c r="Y80"/>
  <c r="Y81"/>
  <c r="Y82"/>
  <c r="Y83"/>
  <c r="Y93"/>
  <c r="V9"/>
  <c r="Y9" s="1"/>
  <c r="V96"/>
  <c r="Y96" s="1"/>
  <c r="AA96" s="1"/>
  <c r="V95"/>
  <c r="V94"/>
  <c r="Y94" s="1"/>
  <c r="V92"/>
  <c r="Y92" s="1"/>
  <c r="V89"/>
  <c r="Y89" s="1"/>
  <c r="V91"/>
  <c r="V11"/>
  <c r="Y11" s="1"/>
  <c r="V8"/>
  <c r="V10"/>
  <c r="Y10" s="1"/>
  <c r="V7"/>
  <c r="Y7" s="1"/>
  <c r="V6"/>
  <c r="Y37" i="19"/>
  <c r="V36"/>
  <c r="Y36" s="1"/>
  <c r="V35"/>
  <c r="Y35" s="1"/>
  <c r="V33"/>
  <c r="Y33" s="1"/>
  <c r="V32"/>
  <c r="Y32" s="1"/>
  <c r="V31"/>
  <c r="Y31" s="1"/>
  <c r="V30"/>
  <c r="Y30" s="1"/>
  <c r="V29"/>
  <c r="Y29" s="1"/>
  <c r="V28"/>
  <c r="Y28" s="1"/>
  <c r="V27"/>
  <c r="Y27" s="1"/>
  <c r="V26"/>
  <c r="Y26" s="1"/>
  <c r="V23"/>
  <c r="Y23" s="1"/>
  <c r="V22"/>
  <c r="Y22" s="1"/>
  <c r="AA22" s="1"/>
  <c r="V21"/>
  <c r="Y21" s="1"/>
  <c r="V20"/>
  <c r="Y20" s="1"/>
  <c r="V19"/>
  <c r="Y19" s="1"/>
  <c r="V18"/>
  <c r="Y18" s="1"/>
  <c r="Y17"/>
  <c r="AA17" s="1"/>
  <c r="V14"/>
  <c r="Y14" s="1"/>
  <c r="V16"/>
  <c r="Y16" s="1"/>
  <c r="V13"/>
  <c r="Y13" s="1"/>
  <c r="V12"/>
  <c r="Y12" s="1"/>
  <c r="V11"/>
  <c r="Y11" s="1"/>
  <c r="V10"/>
  <c r="Y10" s="1"/>
  <c r="V9"/>
  <c r="Y9" s="1"/>
  <c r="V8"/>
  <c r="Y8" s="1"/>
  <c r="V7"/>
  <c r="Y7" s="1"/>
  <c r="V6"/>
  <c r="V41" l="1"/>
  <c r="Y65" i="6"/>
  <c r="Y6" i="19"/>
  <c r="Y8" i="6"/>
  <c r="Y6"/>
  <c r="U14" i="7"/>
  <c r="AA8" i="4"/>
  <c r="X14" i="7"/>
  <c r="Y95" i="6"/>
  <c r="AA95" s="1"/>
  <c r="Y91"/>
  <c r="AA91" s="1"/>
  <c r="V90"/>
  <c r="V100" s="1"/>
  <c r="AA11" i="19" l="1"/>
  <c r="Y25"/>
  <c r="Y41" s="1"/>
  <c r="Y90" i="6" l="1"/>
  <c r="Y100" s="1"/>
  <c r="AA25" i="19" l="1"/>
  <c r="AA90" i="6"/>
  <c r="Q39" i="19" l="1"/>
  <c r="M39"/>
  <c r="O39" s="1"/>
  <c r="I39"/>
  <c r="Q38"/>
  <c r="Z38" s="1"/>
  <c r="M38"/>
  <c r="O38" s="1"/>
  <c r="I38"/>
  <c r="Q37"/>
  <c r="M37"/>
  <c r="O37" s="1"/>
  <c r="I37"/>
  <c r="Q36"/>
  <c r="Z36" s="1"/>
  <c r="J36"/>
  <c r="M36" s="1"/>
  <c r="O36" s="1"/>
  <c r="I36"/>
  <c r="Q35"/>
  <c r="Z35" s="1"/>
  <c r="M35"/>
  <c r="O35" s="1"/>
  <c r="I35"/>
  <c r="Q33"/>
  <c r="Z33" s="1"/>
  <c r="M33"/>
  <c r="O33" s="1"/>
  <c r="I33"/>
  <c r="Q32"/>
  <c r="M32"/>
  <c r="O32" s="1"/>
  <c r="I32"/>
  <c r="Q31"/>
  <c r="Z31" s="1"/>
  <c r="M31"/>
  <c r="O31" s="1"/>
  <c r="I31"/>
  <c r="Q30"/>
  <c r="M30"/>
  <c r="O30" s="1"/>
  <c r="I30"/>
  <c r="Q29"/>
  <c r="M29"/>
  <c r="O29" s="1"/>
  <c r="I29"/>
  <c r="Q28"/>
  <c r="Z28" s="1"/>
  <c r="M28"/>
  <c r="O28" s="1"/>
  <c r="I28"/>
  <c r="Q27"/>
  <c r="M27"/>
  <c r="O27" s="1"/>
  <c r="I27"/>
  <c r="Q26"/>
  <c r="Z26" s="1"/>
  <c r="M26"/>
  <c r="O26" s="1"/>
  <c r="I26"/>
  <c r="R25"/>
  <c r="P25"/>
  <c r="N25"/>
  <c r="L25"/>
  <c r="K25"/>
  <c r="J25"/>
  <c r="H25"/>
  <c r="I25" s="1"/>
  <c r="Q23"/>
  <c r="Z23" s="1"/>
  <c r="M23"/>
  <c r="O23" s="1"/>
  <c r="I23"/>
  <c r="R22"/>
  <c r="P22"/>
  <c r="N22"/>
  <c r="L22"/>
  <c r="K22"/>
  <c r="J22"/>
  <c r="H22"/>
  <c r="I22" s="1"/>
  <c r="Q21"/>
  <c r="Z21" s="1"/>
  <c r="M21"/>
  <c r="O21" s="1"/>
  <c r="I21"/>
  <c r="Q20"/>
  <c r="M20"/>
  <c r="O20" s="1"/>
  <c r="I20"/>
  <c r="Q19"/>
  <c r="Z19" s="1"/>
  <c r="M19"/>
  <c r="O19" s="1"/>
  <c r="I19"/>
  <c r="Q18"/>
  <c r="M18"/>
  <c r="O18" s="1"/>
  <c r="I18"/>
  <c r="R17"/>
  <c r="P17"/>
  <c r="N17"/>
  <c r="L17"/>
  <c r="K17"/>
  <c r="J17"/>
  <c r="I17"/>
  <c r="Q14"/>
  <c r="Z14" s="1"/>
  <c r="M14"/>
  <c r="O14" s="1"/>
  <c r="I14"/>
  <c r="Q16"/>
  <c r="M16"/>
  <c r="O16" s="1"/>
  <c r="I16"/>
  <c r="Q13"/>
  <c r="Z13" s="1"/>
  <c r="M13"/>
  <c r="O13" s="1"/>
  <c r="I13"/>
  <c r="Q12"/>
  <c r="M12"/>
  <c r="O12" s="1"/>
  <c r="I12"/>
  <c r="R11"/>
  <c r="P11"/>
  <c r="N11"/>
  <c r="L11"/>
  <c r="K11"/>
  <c r="J11"/>
  <c r="H11"/>
  <c r="H41" s="1"/>
  <c r="Q10"/>
  <c r="M10"/>
  <c r="O10" s="1"/>
  <c r="I10"/>
  <c r="Q9"/>
  <c r="Z9" s="1"/>
  <c r="M9"/>
  <c r="O9" s="1"/>
  <c r="I9"/>
  <c r="Q8"/>
  <c r="N8"/>
  <c r="N6" s="1"/>
  <c r="N41" s="1"/>
  <c r="M8"/>
  <c r="I8"/>
  <c r="Q7"/>
  <c r="M7"/>
  <c r="O7" s="1"/>
  <c r="I7"/>
  <c r="L6"/>
  <c r="L41" s="1"/>
  <c r="K6"/>
  <c r="I6"/>
  <c r="K41" l="1"/>
  <c r="J41"/>
  <c r="P41"/>
  <c r="Q41"/>
  <c r="Z30"/>
  <c r="Z7"/>
  <c r="AA7" s="1"/>
  <c r="Z20"/>
  <c r="AA20" s="1"/>
  <c r="Z29"/>
  <c r="AA29" s="1"/>
  <c r="Z32"/>
  <c r="AA32" s="1"/>
  <c r="Z39"/>
  <c r="AA39" s="1"/>
  <c r="Z8"/>
  <c r="AA8" s="1"/>
  <c r="Z12"/>
  <c r="AA12" s="1"/>
  <c r="Z18"/>
  <c r="AA18" s="1"/>
  <c r="Z27"/>
  <c r="AA27" s="1"/>
  <c r="Z37"/>
  <c r="AA37" s="1"/>
  <c r="Z10"/>
  <c r="AA10" s="1"/>
  <c r="Z16"/>
  <c r="AA16" s="1"/>
  <c r="AA6"/>
  <c r="AA30"/>
  <c r="R27"/>
  <c r="R37"/>
  <c r="R39"/>
  <c r="R12"/>
  <c r="R8"/>
  <c r="O8"/>
  <c r="R16"/>
  <c r="M17"/>
  <c r="O17" s="1"/>
  <c r="R29"/>
  <c r="R18"/>
  <c r="R30"/>
  <c r="R10"/>
  <c r="I11"/>
  <c r="I41" s="1"/>
  <c r="R20"/>
  <c r="R32"/>
  <c r="R19"/>
  <c r="AA19"/>
  <c r="R21"/>
  <c r="AA21"/>
  <c r="R26"/>
  <c r="AA26"/>
  <c r="R28"/>
  <c r="AA28"/>
  <c r="R31"/>
  <c r="AA31"/>
  <c r="R33"/>
  <c r="AA33"/>
  <c r="R36"/>
  <c r="AA36"/>
  <c r="R38"/>
  <c r="AA38"/>
  <c r="M25"/>
  <c r="O25" s="1"/>
  <c r="R13"/>
  <c r="AA13"/>
  <c r="R14"/>
  <c r="AA14"/>
  <c r="R9"/>
  <c r="AA9"/>
  <c r="M11"/>
  <c r="R7"/>
  <c r="R23"/>
  <c r="AA23"/>
  <c r="R35"/>
  <c r="AA35"/>
  <c r="M22"/>
  <c r="O22" s="1"/>
  <c r="R6"/>
  <c r="R41" l="1"/>
  <c r="AA41"/>
  <c r="Z41"/>
  <c r="O11"/>
  <c r="O41" s="1"/>
  <c r="M41"/>
  <c r="R30" i="1" l="1"/>
  <c r="V8" i="2" l="1"/>
  <c r="Y8" s="1"/>
  <c r="V9"/>
  <c r="Y9" s="1"/>
  <c r="V10"/>
  <c r="Y10" s="1"/>
  <c r="V11"/>
  <c r="Y11" s="1"/>
  <c r="V12"/>
  <c r="Y12" s="1"/>
  <c r="V13"/>
  <c r="Y13" s="1"/>
  <c r="V14"/>
  <c r="Y14" s="1"/>
  <c r="V15"/>
  <c r="V7"/>
  <c r="V7" i="1"/>
  <c r="Y7" s="1"/>
  <c r="V8"/>
  <c r="Y8" s="1"/>
  <c r="V9"/>
  <c r="Y9" s="1"/>
  <c r="V10"/>
  <c r="Y10" s="1"/>
  <c r="V11"/>
  <c r="Y11" s="1"/>
  <c r="V12"/>
  <c r="Y12" s="1"/>
  <c r="V13"/>
  <c r="Y13" s="1"/>
  <c r="V14"/>
  <c r="Y14" s="1"/>
  <c r="V15"/>
  <c r="Y15" s="1"/>
  <c r="V16"/>
  <c r="Y16" s="1"/>
  <c r="V22"/>
  <c r="V23"/>
  <c r="Y23" s="1"/>
  <c r="V24"/>
  <c r="Y24" s="1"/>
  <c r="V25"/>
  <c r="Y25" s="1"/>
  <c r="V26"/>
  <c r="Y26" s="1"/>
  <c r="V27"/>
  <c r="Y27" s="1"/>
  <c r="V30"/>
  <c r="V32"/>
  <c r="V33"/>
  <c r="Y33" s="1"/>
  <c r="V34"/>
  <c r="Y34" s="1"/>
  <c r="V35"/>
  <c r="Y35" s="1"/>
  <c r="V36"/>
  <c r="Y36" s="1"/>
  <c r="V37"/>
  <c r="Y37" s="1"/>
  <c r="V38"/>
  <c r="Y38" s="1"/>
  <c r="V39"/>
  <c r="Y39" s="1"/>
  <c r="V40"/>
  <c r="Y40" s="1"/>
  <c r="V41"/>
  <c r="Y41" s="1"/>
  <c r="V42"/>
  <c r="Y42" s="1"/>
  <c r="V43"/>
  <c r="Y43" s="1"/>
  <c r="V44"/>
  <c r="Y44" s="1"/>
  <c r="V45"/>
  <c r="Y45" s="1"/>
  <c r="V46"/>
  <c r="Y46" s="1"/>
  <c r="V47"/>
  <c r="Y47" s="1"/>
  <c r="V48"/>
  <c r="Y48" s="1"/>
  <c r="V50"/>
  <c r="V51"/>
  <c r="Y51" s="1"/>
  <c r="V52"/>
  <c r="Y52" s="1"/>
  <c r="V53"/>
  <c r="Y53" s="1"/>
  <c r="V54"/>
  <c r="Y54" s="1"/>
  <c r="V55"/>
  <c r="Y55" s="1"/>
  <c r="V56"/>
  <c r="Y56" s="1"/>
  <c r="V57"/>
  <c r="Y57" s="1"/>
  <c r="V58"/>
  <c r="Y58" s="1"/>
  <c r="V59"/>
  <c r="Y59" s="1"/>
  <c r="V60"/>
  <c r="Y60" s="1"/>
  <c r="V62"/>
  <c r="V63"/>
  <c r="Y63" s="1"/>
  <c r="V64"/>
  <c r="Y64" s="1"/>
  <c r="V65"/>
  <c r="Y65" s="1"/>
  <c r="V66"/>
  <c r="Y66" s="1"/>
  <c r="V67"/>
  <c r="Y67" s="1"/>
  <c r="V68"/>
  <c r="Y68" s="1"/>
  <c r="V69"/>
  <c r="Y69" s="1"/>
  <c r="V70"/>
  <c r="Y70" s="1"/>
  <c r="V72"/>
  <c r="Y72" s="1"/>
  <c r="V73"/>
  <c r="Y73" s="1"/>
  <c r="V75"/>
  <c r="Y75" s="1"/>
  <c r="V76"/>
  <c r="Y76" s="1"/>
  <c r="V77"/>
  <c r="Y77" s="1"/>
  <c r="V78"/>
  <c r="Y78" s="1"/>
  <c r="V79"/>
  <c r="Y79" s="1"/>
  <c r="V80"/>
  <c r="Y80" s="1"/>
  <c r="V81"/>
  <c r="Y81" s="1"/>
  <c r="V82"/>
  <c r="Y82" s="1"/>
  <c r="V83"/>
  <c r="Y83" s="1"/>
  <c r="V84"/>
  <c r="Y84" s="1"/>
  <c r="V85"/>
  <c r="Y85" s="1"/>
  <c r="V86"/>
  <c r="Y86" s="1"/>
  <c r="V87"/>
  <c r="Y87" s="1"/>
  <c r="V88"/>
  <c r="Y88" s="1"/>
  <c r="V89"/>
  <c r="Y89" s="1"/>
  <c r="V90"/>
  <c r="Y90" s="1"/>
  <c r="V91"/>
  <c r="Y91" s="1"/>
  <c r="V92"/>
  <c r="Y92" s="1"/>
  <c r="V93"/>
  <c r="Y93" s="1"/>
  <c r="V94"/>
  <c r="Y94" s="1"/>
  <c r="V95"/>
  <c r="Y95" s="1"/>
  <c r="V6"/>
  <c r="Q83" i="6"/>
  <c r="Z83" s="1"/>
  <c r="M83"/>
  <c r="O83" s="1"/>
  <c r="I83"/>
  <c r="Q68"/>
  <c r="Z68" s="1"/>
  <c r="M68"/>
  <c r="O68" s="1"/>
  <c r="I68"/>
  <c r="Q67"/>
  <c r="Z67" s="1"/>
  <c r="M67"/>
  <c r="O67" s="1"/>
  <c r="I67"/>
  <c r="Q66"/>
  <c r="M66"/>
  <c r="I66"/>
  <c r="Q71"/>
  <c r="Z71" s="1"/>
  <c r="M71"/>
  <c r="O71" s="1"/>
  <c r="I71"/>
  <c r="Q70"/>
  <c r="Z70" s="1"/>
  <c r="M70"/>
  <c r="O70" s="1"/>
  <c r="I70"/>
  <c r="Q69"/>
  <c r="Z69" s="1"/>
  <c r="M69"/>
  <c r="O69" s="1"/>
  <c r="I69"/>
  <c r="Q74"/>
  <c r="Z74" s="1"/>
  <c r="M74"/>
  <c r="O74" s="1"/>
  <c r="I74"/>
  <c r="Q73"/>
  <c r="Z73" s="1"/>
  <c r="M73"/>
  <c r="O73" s="1"/>
  <c r="I73"/>
  <c r="Q72"/>
  <c r="Z72" s="1"/>
  <c r="M72"/>
  <c r="O72" s="1"/>
  <c r="I72"/>
  <c r="Q77"/>
  <c r="Z77" s="1"/>
  <c r="M77"/>
  <c r="O77" s="1"/>
  <c r="I77"/>
  <c r="Q76"/>
  <c r="Z76" s="1"/>
  <c r="M76"/>
  <c r="O76" s="1"/>
  <c r="I76"/>
  <c r="Q75"/>
  <c r="Z75" s="1"/>
  <c r="M75"/>
  <c r="O75" s="1"/>
  <c r="I75"/>
  <c r="Q80"/>
  <c r="Z80" s="1"/>
  <c r="M80"/>
  <c r="O80" s="1"/>
  <c r="I80"/>
  <c r="Q79"/>
  <c r="Z79" s="1"/>
  <c r="M79"/>
  <c r="O79" s="1"/>
  <c r="I79"/>
  <c r="Q78"/>
  <c r="Z78" s="1"/>
  <c r="M78"/>
  <c r="O78" s="1"/>
  <c r="I78"/>
  <c r="Q82"/>
  <c r="Z82" s="1"/>
  <c r="M82"/>
  <c r="O82" s="1"/>
  <c r="I82"/>
  <c r="Q81"/>
  <c r="Z81" s="1"/>
  <c r="M81"/>
  <c r="O81" s="1"/>
  <c r="I81"/>
  <c r="M94" i="1"/>
  <c r="O94" s="1"/>
  <c r="P94" s="1"/>
  <c r="Q94" s="1"/>
  <c r="Z94" s="1"/>
  <c r="I94"/>
  <c r="M93"/>
  <c r="O93" s="1"/>
  <c r="P93" s="1"/>
  <c r="Q93" s="1"/>
  <c r="Z93" s="1"/>
  <c r="I93"/>
  <c r="M92"/>
  <c r="O92" s="1"/>
  <c r="P92" s="1"/>
  <c r="Q92" s="1"/>
  <c r="I92"/>
  <c r="M91"/>
  <c r="O91" s="1"/>
  <c r="P91" s="1"/>
  <c r="Q91" s="1"/>
  <c r="Z91" s="1"/>
  <c r="I91"/>
  <c r="Q60"/>
  <c r="M60"/>
  <c r="O60" s="1"/>
  <c r="I60"/>
  <c r="M90"/>
  <c r="O90" s="1"/>
  <c r="P90" s="1"/>
  <c r="Q90" s="1"/>
  <c r="Z90" s="1"/>
  <c r="I90"/>
  <c r="N30"/>
  <c r="M30"/>
  <c r="I30"/>
  <c r="Z66" i="6" l="1"/>
  <c r="O66"/>
  <c r="R79"/>
  <c r="AA79"/>
  <c r="R77"/>
  <c r="AA77"/>
  <c r="R69"/>
  <c r="AA69"/>
  <c r="R67"/>
  <c r="AA67"/>
  <c r="R81"/>
  <c r="AA81"/>
  <c r="R80"/>
  <c r="AA80"/>
  <c r="R72"/>
  <c r="AA72"/>
  <c r="R70"/>
  <c r="AA70"/>
  <c r="R68"/>
  <c r="AA68"/>
  <c r="R82"/>
  <c r="AA82"/>
  <c r="R75"/>
  <c r="AA75"/>
  <c r="R73"/>
  <c r="AA73"/>
  <c r="R71"/>
  <c r="AA71"/>
  <c r="R83"/>
  <c r="AA83"/>
  <c r="R78"/>
  <c r="AA78"/>
  <c r="R76"/>
  <c r="AA76"/>
  <c r="R74"/>
  <c r="AA74"/>
  <c r="R66"/>
  <c r="AA66"/>
  <c r="Y15" i="2"/>
  <c r="V5"/>
  <c r="V101" i="1" s="1"/>
  <c r="V106" s="1"/>
  <c r="R92"/>
  <c r="Z92"/>
  <c r="AA92" s="1"/>
  <c r="R60"/>
  <c r="Z60"/>
  <c r="AA60" s="1"/>
  <c r="Y32"/>
  <c r="Y22"/>
  <c r="Y104" s="1"/>
  <c r="V104"/>
  <c r="Y6"/>
  <c r="Y103" s="1"/>
  <c r="V103"/>
  <c r="Y62"/>
  <c r="Y50"/>
  <c r="Y49" s="1"/>
  <c r="V49"/>
  <c r="V105" s="1"/>
  <c r="AA91"/>
  <c r="R91"/>
  <c r="AA93"/>
  <c r="R93"/>
  <c r="AA94"/>
  <c r="R94"/>
  <c r="AA90"/>
  <c r="R90"/>
  <c r="Y30"/>
  <c r="AA30" s="1"/>
  <c r="Y7" i="2"/>
  <c r="O30" i="1"/>
  <c r="M89"/>
  <c r="O89" s="1"/>
  <c r="P89" s="1"/>
  <c r="Q89" s="1"/>
  <c r="Z89" s="1"/>
  <c r="I89"/>
  <c r="Y5" i="2" l="1"/>
  <c r="Y101" i="1" s="1"/>
  <c r="Y106" s="1"/>
  <c r="Y105"/>
  <c r="V102"/>
  <c r="AA89"/>
  <c r="R89"/>
  <c r="Y102" l="1"/>
  <c r="M86"/>
  <c r="O86" s="1"/>
  <c r="P86" s="1"/>
  <c r="I86"/>
  <c r="Q86" l="1"/>
  <c r="Z86" s="1"/>
  <c r="AA86" s="1"/>
  <c r="R86" l="1"/>
  <c r="P94" i="6"/>
  <c r="G94"/>
  <c r="G100" s="1"/>
  <c r="P90"/>
  <c r="P100" l="1"/>
  <c r="E14" i="7"/>
  <c r="F14"/>
  <c r="G14"/>
  <c r="I14"/>
  <c r="J14"/>
  <c r="K14"/>
  <c r="M14"/>
  <c r="O14"/>
  <c r="AA14"/>
  <c r="AB14"/>
  <c r="D14"/>
  <c r="P6"/>
  <c r="Y6" s="1"/>
  <c r="P7"/>
  <c r="Y7" s="1"/>
  <c r="P8"/>
  <c r="Y8" s="1"/>
  <c r="P9"/>
  <c r="Y9" s="1"/>
  <c r="P5"/>
  <c r="Y5" s="1"/>
  <c r="P91" i="6"/>
  <c r="Q7" i="7" l="1"/>
  <c r="Z7"/>
  <c r="Q9"/>
  <c r="Z9"/>
  <c r="Q8"/>
  <c r="Z8"/>
  <c r="Z5"/>
  <c r="Q6"/>
  <c r="Z6"/>
  <c r="P14"/>
  <c r="Q5"/>
  <c r="M95" i="1"/>
  <c r="O95" s="1"/>
  <c r="P95" s="1"/>
  <c r="Q95" s="1"/>
  <c r="Z95" s="1"/>
  <c r="I95"/>
  <c r="M88"/>
  <c r="O88" s="1"/>
  <c r="P88" s="1"/>
  <c r="Q88" s="1"/>
  <c r="Z88" s="1"/>
  <c r="I88"/>
  <c r="M87"/>
  <c r="O87" s="1"/>
  <c r="P87" s="1"/>
  <c r="I87"/>
  <c r="Q84"/>
  <c r="Z84" s="1"/>
  <c r="M84"/>
  <c r="O84" s="1"/>
  <c r="I84"/>
  <c r="Q83"/>
  <c r="Z83" s="1"/>
  <c r="M83"/>
  <c r="O83" s="1"/>
  <c r="I83"/>
  <c r="Q87" l="1"/>
  <c r="Z87" s="1"/>
  <c r="AA87" s="1"/>
  <c r="P106"/>
  <c r="Z14" i="7"/>
  <c r="Y14"/>
  <c r="Q14"/>
  <c r="AA83" i="1"/>
  <c r="R83"/>
  <c r="AA88"/>
  <c r="R88"/>
  <c r="AA84"/>
  <c r="R84"/>
  <c r="AA95"/>
  <c r="R95"/>
  <c r="Q7" i="6"/>
  <c r="Z7" s="1"/>
  <c r="Q10"/>
  <c r="Q8"/>
  <c r="Z8" s="1"/>
  <c r="Q11"/>
  <c r="Q89"/>
  <c r="Q92"/>
  <c r="Q94"/>
  <c r="Q9"/>
  <c r="Q85"/>
  <c r="Q65" s="1"/>
  <c r="Z65" s="1"/>
  <c r="AA65" s="1"/>
  <c r="Q93"/>
  <c r="Z93" s="1"/>
  <c r="Q6"/>
  <c r="Q7" i="4"/>
  <c r="Z7" s="1"/>
  <c r="Q8"/>
  <c r="Q6"/>
  <c r="P9"/>
  <c r="M93" i="6"/>
  <c r="O93" s="1"/>
  <c r="I93"/>
  <c r="AB9" i="4"/>
  <c r="P28" i="1"/>
  <c r="P104" s="1"/>
  <c r="AA7" i="4" l="1"/>
  <c r="AA9" s="1"/>
  <c r="Z9"/>
  <c r="Z6" i="6"/>
  <c r="Q100"/>
  <c r="Z92"/>
  <c r="AA92" s="1"/>
  <c r="Z94"/>
  <c r="AA94" s="1"/>
  <c r="Z11"/>
  <c r="AA11" s="1"/>
  <c r="Z9"/>
  <c r="AA9" s="1"/>
  <c r="Z89"/>
  <c r="AA89" s="1"/>
  <c r="Z85"/>
  <c r="AA85" s="1"/>
  <c r="Z10"/>
  <c r="AA10" s="1"/>
  <c r="R87" i="1"/>
  <c r="R93" i="6"/>
  <c r="AA93"/>
  <c r="AA7"/>
  <c r="AA8"/>
  <c r="P5" i="2"/>
  <c r="Q8"/>
  <c r="Z8" s="1"/>
  <c r="Q9"/>
  <c r="Z9" s="1"/>
  <c r="Q10"/>
  <c r="Z10" s="1"/>
  <c r="Q11"/>
  <c r="Z11" s="1"/>
  <c r="Q12"/>
  <c r="Z12" s="1"/>
  <c r="Q13"/>
  <c r="Z13" s="1"/>
  <c r="Q14"/>
  <c r="Z14" s="1"/>
  <c r="Q15"/>
  <c r="Q7"/>
  <c r="Z7" s="1"/>
  <c r="Q85" i="1"/>
  <c r="Z85" s="1"/>
  <c r="M85"/>
  <c r="O85" s="1"/>
  <c r="I85"/>
  <c r="Q64"/>
  <c r="Z64" s="1"/>
  <c r="Q57"/>
  <c r="Z57" s="1"/>
  <c r="P49"/>
  <c r="P105" s="1"/>
  <c r="P102" s="1"/>
  <c r="K28"/>
  <c r="K104" s="1"/>
  <c r="L28"/>
  <c r="L104" s="1"/>
  <c r="Z100" i="6" l="1"/>
  <c r="Z15" i="2"/>
  <c r="AA6" i="6"/>
  <c r="AA100" s="1"/>
  <c r="R85" i="1"/>
  <c r="AA64"/>
  <c r="R64"/>
  <c r="AA57"/>
  <c r="R57"/>
  <c r="R15" i="2"/>
  <c r="R14"/>
  <c r="AA14"/>
  <c r="R9"/>
  <c r="AA9"/>
  <c r="R8"/>
  <c r="AA8"/>
  <c r="R12"/>
  <c r="AA12"/>
  <c r="R10"/>
  <c r="AA10"/>
  <c r="R7"/>
  <c r="R13"/>
  <c r="R11"/>
  <c r="AA11"/>
  <c r="Q15" i="1"/>
  <c r="Z15" s="1"/>
  <c r="Q16"/>
  <c r="Z16" s="1"/>
  <c r="Q22"/>
  <c r="Q23"/>
  <c r="Z23" s="1"/>
  <c r="Q24"/>
  <c r="Z24" s="1"/>
  <c r="Q25"/>
  <c r="Z25" s="1"/>
  <c r="Q26"/>
  <c r="Z26" s="1"/>
  <c r="Q27"/>
  <c r="Z27" s="1"/>
  <c r="Q32"/>
  <c r="Q33"/>
  <c r="Z33" s="1"/>
  <c r="Q34"/>
  <c r="Z34" s="1"/>
  <c r="Q35"/>
  <c r="Z35" s="1"/>
  <c r="Q36"/>
  <c r="Z36" s="1"/>
  <c r="Q37"/>
  <c r="Z37" s="1"/>
  <c r="Q38"/>
  <c r="Z38" s="1"/>
  <c r="Q39"/>
  <c r="Z39" s="1"/>
  <c r="Q40"/>
  <c r="Z40" s="1"/>
  <c r="Q41"/>
  <c r="Z41" s="1"/>
  <c r="Q42"/>
  <c r="Z42" s="1"/>
  <c r="Q43"/>
  <c r="Z43" s="1"/>
  <c r="Q44"/>
  <c r="Z44" s="1"/>
  <c r="Q45"/>
  <c r="Z45" s="1"/>
  <c r="Q46"/>
  <c r="Z46" s="1"/>
  <c r="Q47"/>
  <c r="Z47" s="1"/>
  <c r="Q50"/>
  <c r="Z50" s="1"/>
  <c r="Q51"/>
  <c r="Z51" s="1"/>
  <c r="Q52"/>
  <c r="Z52" s="1"/>
  <c r="Q53"/>
  <c r="Z53" s="1"/>
  <c r="Q54"/>
  <c r="Z54" s="1"/>
  <c r="Q55"/>
  <c r="Z55" s="1"/>
  <c r="Q56"/>
  <c r="Z56" s="1"/>
  <c r="Q58"/>
  <c r="Z58" s="1"/>
  <c r="Q59"/>
  <c r="Z59" s="1"/>
  <c r="Q62"/>
  <c r="Q63"/>
  <c r="Z63" s="1"/>
  <c r="Q65"/>
  <c r="Z65" s="1"/>
  <c r="Q66"/>
  <c r="Z66" s="1"/>
  <c r="Q67"/>
  <c r="Z67" s="1"/>
  <c r="Q68"/>
  <c r="Z68" s="1"/>
  <c r="Q69"/>
  <c r="Z69" s="1"/>
  <c r="Q70"/>
  <c r="Z70" s="1"/>
  <c r="Q72"/>
  <c r="Z72" s="1"/>
  <c r="Q73"/>
  <c r="Z73" s="1"/>
  <c r="Q75"/>
  <c r="Z75" s="1"/>
  <c r="Q76"/>
  <c r="Z76" s="1"/>
  <c r="Q77"/>
  <c r="Z77" s="1"/>
  <c r="Q78"/>
  <c r="Z78" s="1"/>
  <c r="Q79"/>
  <c r="Z79" s="1"/>
  <c r="Q80"/>
  <c r="Z80" s="1"/>
  <c r="Q81"/>
  <c r="Z81" s="1"/>
  <c r="Q82"/>
  <c r="Z82" s="1"/>
  <c r="Q7"/>
  <c r="Z7" s="1"/>
  <c r="Q8"/>
  <c r="Z8" s="1"/>
  <c r="Q9"/>
  <c r="Z9" s="1"/>
  <c r="Q10"/>
  <c r="Z10" s="1"/>
  <c r="Q11"/>
  <c r="Z11" s="1"/>
  <c r="Q12"/>
  <c r="Z12" s="1"/>
  <c r="Q13"/>
  <c r="Z13" s="1"/>
  <c r="Q6"/>
  <c r="AA15" i="2" l="1"/>
  <c r="Z62" i="1"/>
  <c r="Z32"/>
  <c r="AA32" s="1"/>
  <c r="Z6"/>
  <c r="Q104"/>
  <c r="Z22"/>
  <c r="Z104" s="1"/>
  <c r="AA13" i="2"/>
  <c r="Z5"/>
  <c r="AA13" i="1"/>
  <c r="R13"/>
  <c r="AA7"/>
  <c r="R7"/>
  <c r="AA78"/>
  <c r="R78"/>
  <c r="AA69"/>
  <c r="R69"/>
  <c r="AA65"/>
  <c r="R65"/>
  <c r="R62"/>
  <c r="AA56"/>
  <c r="R56"/>
  <c r="AA52"/>
  <c r="R52"/>
  <c r="AA45"/>
  <c r="R45"/>
  <c r="AA38"/>
  <c r="R38"/>
  <c r="R22"/>
  <c r="AA10"/>
  <c r="R10"/>
  <c r="AA79"/>
  <c r="R79"/>
  <c r="AA58"/>
  <c r="R58"/>
  <c r="AA46"/>
  <c r="R46"/>
  <c r="AA40"/>
  <c r="R40"/>
  <c r="AA34"/>
  <c r="R34"/>
  <c r="AA26"/>
  <c r="R26"/>
  <c r="AA23"/>
  <c r="R23"/>
  <c r="R6"/>
  <c r="AA73"/>
  <c r="R73"/>
  <c r="AA66"/>
  <c r="R66"/>
  <c r="AA39"/>
  <c r="R39"/>
  <c r="AA11"/>
  <c r="R11"/>
  <c r="AA9"/>
  <c r="R9"/>
  <c r="AA81"/>
  <c r="R81"/>
  <c r="AA80"/>
  <c r="R80"/>
  <c r="AA76"/>
  <c r="R76"/>
  <c r="AA67"/>
  <c r="R67"/>
  <c r="AA59"/>
  <c r="R59"/>
  <c r="AA54"/>
  <c r="R54"/>
  <c r="R50"/>
  <c r="AA47"/>
  <c r="R47"/>
  <c r="AA43"/>
  <c r="R43"/>
  <c r="AA41"/>
  <c r="R41"/>
  <c r="AA36"/>
  <c r="R36"/>
  <c r="R32"/>
  <c r="AA27"/>
  <c r="R27"/>
  <c r="AA24"/>
  <c r="R24"/>
  <c r="AA15"/>
  <c r="R15"/>
  <c r="R8"/>
  <c r="AA75"/>
  <c r="R75"/>
  <c r="AA70"/>
  <c r="R70"/>
  <c r="AA53"/>
  <c r="R53"/>
  <c r="AA12"/>
  <c r="R12"/>
  <c r="AA82"/>
  <c r="R82"/>
  <c r="AA77"/>
  <c r="R77"/>
  <c r="AA72"/>
  <c r="R72"/>
  <c r="AA68"/>
  <c r="R68"/>
  <c r="AA63"/>
  <c r="R63"/>
  <c r="AA55"/>
  <c r="R55"/>
  <c r="AA51"/>
  <c r="R51"/>
  <c r="AA48"/>
  <c r="R48"/>
  <c r="AA44"/>
  <c r="R44"/>
  <c r="AA42"/>
  <c r="R42"/>
  <c r="AA37"/>
  <c r="R37"/>
  <c r="AA35"/>
  <c r="R35"/>
  <c r="AA33"/>
  <c r="R33"/>
  <c r="AA25"/>
  <c r="R25"/>
  <c r="AA16"/>
  <c r="R16"/>
  <c r="AA7" i="2"/>
  <c r="F5"/>
  <c r="F101" i="1" s="1"/>
  <c r="F106" s="1"/>
  <c r="F102" s="1"/>
  <c r="G6" i="29" s="1"/>
  <c r="G5" i="2"/>
  <c r="G101" i="1" s="1"/>
  <c r="G106" s="1"/>
  <c r="G102" s="1"/>
  <c r="H6" i="29" s="1"/>
  <c r="H5" i="2"/>
  <c r="J5"/>
  <c r="K5"/>
  <c r="L5"/>
  <c r="M5"/>
  <c r="N5"/>
  <c r="O5"/>
  <c r="Q5"/>
  <c r="Q101" i="1" s="1"/>
  <c r="Z101" s="1"/>
  <c r="R5" i="2"/>
  <c r="R101" i="1" s="1"/>
  <c r="I7" i="2"/>
  <c r="I8"/>
  <c r="I9"/>
  <c r="I10"/>
  <c r="I11"/>
  <c r="I12"/>
  <c r="I13"/>
  <c r="I14"/>
  <c r="I15"/>
  <c r="F9" i="4"/>
  <c r="G9"/>
  <c r="H9"/>
  <c r="J9"/>
  <c r="K9"/>
  <c r="L9"/>
  <c r="N9"/>
  <c r="AC9"/>
  <c r="M85" i="6"/>
  <c r="I85"/>
  <c r="I65" s="1"/>
  <c r="J96"/>
  <c r="N91"/>
  <c r="N94"/>
  <c r="M94"/>
  <c r="H6" i="30" l="1"/>
  <c r="I6" i="32"/>
  <c r="S6" i="29"/>
  <c r="S9" s="1"/>
  <c r="S19" s="1"/>
  <c r="H9"/>
  <c r="H19" s="1"/>
  <c r="H6" i="32"/>
  <c r="H7" s="1"/>
  <c r="H11" s="1"/>
  <c r="H21" s="1"/>
  <c r="G6" i="30"/>
  <c r="G7" s="1"/>
  <c r="G11" s="1"/>
  <c r="G21" s="1"/>
  <c r="G9" i="29"/>
  <c r="G19" s="1"/>
  <c r="O85" i="6"/>
  <c r="M65"/>
  <c r="AA5" i="2"/>
  <c r="AA101" i="1" s="1"/>
  <c r="I5" i="2"/>
  <c r="AA22" i="1"/>
  <c r="AA104" s="1"/>
  <c r="Z106"/>
  <c r="Q106"/>
  <c r="AA6"/>
  <c r="R104"/>
  <c r="R106"/>
  <c r="AA8"/>
  <c r="AA62"/>
  <c r="AA50"/>
  <c r="AA49" s="1"/>
  <c r="AA105" s="1"/>
  <c r="R49"/>
  <c r="R105" s="1"/>
  <c r="I7" i="32" l="1"/>
  <c r="I11" s="1"/>
  <c r="I21" s="1"/>
  <c r="T6"/>
  <c r="T7" s="1"/>
  <c r="T11" s="1"/>
  <c r="T21" s="1"/>
  <c r="H7" i="30"/>
  <c r="H11" s="1"/>
  <c r="H21" s="1"/>
  <c r="S6"/>
  <c r="S7" s="1"/>
  <c r="S11" s="1"/>
  <c r="S21" s="1"/>
  <c r="R85" i="6"/>
  <c r="R65" s="1"/>
  <c r="O65"/>
  <c r="AA106" i="1"/>
  <c r="J90" i="6"/>
  <c r="J100" s="1"/>
  <c r="M7" l="1"/>
  <c r="M10"/>
  <c r="O10" s="1"/>
  <c r="R10" s="1"/>
  <c r="M8"/>
  <c r="O8" s="1"/>
  <c r="R8" s="1"/>
  <c r="M11"/>
  <c r="O11" s="1"/>
  <c r="R11" s="1"/>
  <c r="M91"/>
  <c r="O91" s="1"/>
  <c r="R91" s="1"/>
  <c r="M89"/>
  <c r="O89" s="1"/>
  <c r="R89" s="1"/>
  <c r="M92"/>
  <c r="O92" s="1"/>
  <c r="R92" s="1"/>
  <c r="M90"/>
  <c r="O94"/>
  <c r="R94" s="1"/>
  <c r="M95"/>
  <c r="O95" s="1"/>
  <c r="R95" s="1"/>
  <c r="M96"/>
  <c r="O96" s="1"/>
  <c r="R96" s="1"/>
  <c r="M9"/>
  <c r="O9" s="1"/>
  <c r="R9" s="1"/>
  <c r="M6"/>
  <c r="H49" i="1"/>
  <c r="H105" s="1"/>
  <c r="J49"/>
  <c r="J105" s="1"/>
  <c r="K49"/>
  <c r="K105" s="1"/>
  <c r="K102" s="1"/>
  <c r="L49"/>
  <c r="L105" s="1"/>
  <c r="L102" s="1"/>
  <c r="N49"/>
  <c r="N105" s="1"/>
  <c r="M100" i="6" l="1"/>
  <c r="O7"/>
  <c r="Q49" i="1"/>
  <c r="O6" i="6"/>
  <c r="N90"/>
  <c r="N100" s="1"/>
  <c r="O100" l="1"/>
  <c r="Z49" i="1"/>
  <c r="Z105" s="1"/>
  <c r="Q105"/>
  <c r="R7" i="6"/>
  <c r="O90"/>
  <c r="R90" s="1"/>
  <c r="L5" i="7"/>
  <c r="L6"/>
  <c r="N6" s="1"/>
  <c r="L7"/>
  <c r="N7" s="1"/>
  <c r="L8"/>
  <c r="N8" s="1"/>
  <c r="L9"/>
  <c r="N9" s="1"/>
  <c r="M7" i="4"/>
  <c r="O7" s="1"/>
  <c r="R7" s="1"/>
  <c r="M8"/>
  <c r="O8" s="1"/>
  <c r="R8" s="1"/>
  <c r="M6"/>
  <c r="M82" i="1"/>
  <c r="O82" s="1"/>
  <c r="I82"/>
  <c r="L14" i="7" l="1"/>
  <c r="M9" i="4"/>
  <c r="N5" i="7"/>
  <c r="N14" s="1"/>
  <c r="R6" i="6"/>
  <c r="R100" s="1"/>
  <c r="O6" i="4"/>
  <c r="M68" i="1"/>
  <c r="O68" s="1"/>
  <c r="M7"/>
  <c r="M8"/>
  <c r="O8" s="1"/>
  <c r="M9"/>
  <c r="O9" s="1"/>
  <c r="M10"/>
  <c r="O10" s="1"/>
  <c r="M11"/>
  <c r="O11" s="1"/>
  <c r="M12"/>
  <c r="O12" s="1"/>
  <c r="M13"/>
  <c r="M14"/>
  <c r="O14" s="1"/>
  <c r="M15"/>
  <c r="M16"/>
  <c r="O16" s="1"/>
  <c r="M22"/>
  <c r="M23"/>
  <c r="O23" s="1"/>
  <c r="M24"/>
  <c r="O24" s="1"/>
  <c r="M25"/>
  <c r="O25" s="1"/>
  <c r="M26"/>
  <c r="O26" s="1"/>
  <c r="M27"/>
  <c r="O27" s="1"/>
  <c r="M32"/>
  <c r="M33"/>
  <c r="O33" s="1"/>
  <c r="M34"/>
  <c r="O34" s="1"/>
  <c r="M35"/>
  <c r="O35" s="1"/>
  <c r="M36"/>
  <c r="O36" s="1"/>
  <c r="M37"/>
  <c r="O37" s="1"/>
  <c r="M38"/>
  <c r="O38" s="1"/>
  <c r="M39"/>
  <c r="M40"/>
  <c r="O40" s="1"/>
  <c r="M41"/>
  <c r="O41" s="1"/>
  <c r="M42"/>
  <c r="O42" s="1"/>
  <c r="M43"/>
  <c r="O43" s="1"/>
  <c r="M44"/>
  <c r="O44" s="1"/>
  <c r="M45"/>
  <c r="O45" s="1"/>
  <c r="M46"/>
  <c r="O46" s="1"/>
  <c r="M47"/>
  <c r="O47" s="1"/>
  <c r="M48"/>
  <c r="O48" s="1"/>
  <c r="M50"/>
  <c r="M51"/>
  <c r="O51" s="1"/>
  <c r="M52"/>
  <c r="O52" s="1"/>
  <c r="M53"/>
  <c r="O53" s="1"/>
  <c r="M54"/>
  <c r="O54" s="1"/>
  <c r="M55"/>
  <c r="O55" s="1"/>
  <c r="M56"/>
  <c r="O56" s="1"/>
  <c r="M57"/>
  <c r="O57" s="1"/>
  <c r="M58"/>
  <c r="O58" s="1"/>
  <c r="M59"/>
  <c r="O59" s="1"/>
  <c r="M62"/>
  <c r="M63"/>
  <c r="O63" s="1"/>
  <c r="M64"/>
  <c r="O64" s="1"/>
  <c r="M65"/>
  <c r="O65" s="1"/>
  <c r="M66"/>
  <c r="O66" s="1"/>
  <c r="M67"/>
  <c r="O67" s="1"/>
  <c r="M69"/>
  <c r="O69" s="1"/>
  <c r="M70"/>
  <c r="O70" s="1"/>
  <c r="M72"/>
  <c r="O72" s="1"/>
  <c r="M73"/>
  <c r="O73" s="1"/>
  <c r="M75"/>
  <c r="O75" s="1"/>
  <c r="M76"/>
  <c r="O76" s="1"/>
  <c r="M77"/>
  <c r="O77" s="1"/>
  <c r="M78"/>
  <c r="O78" s="1"/>
  <c r="M79"/>
  <c r="O79" s="1"/>
  <c r="M80"/>
  <c r="O80" s="1"/>
  <c r="M81"/>
  <c r="O81" s="1"/>
  <c r="M6"/>
  <c r="M103" l="1"/>
  <c r="O22"/>
  <c r="M106"/>
  <c r="O7"/>
  <c r="N28"/>
  <c r="N104" s="1"/>
  <c r="N102" s="1"/>
  <c r="O9" i="4"/>
  <c r="O62" i="1"/>
  <c r="O106" s="1"/>
  <c r="O15"/>
  <c r="O32"/>
  <c r="O6"/>
  <c r="O50"/>
  <c r="M49"/>
  <c r="M105" s="1"/>
  <c r="O13"/>
  <c r="O39"/>
  <c r="H5" i="7"/>
  <c r="H6"/>
  <c r="H7"/>
  <c r="H8"/>
  <c r="H9"/>
  <c r="O103" i="1" l="1"/>
  <c r="H14" i="7"/>
  <c r="O28" i="1"/>
  <c r="O104" s="1"/>
  <c r="R6" i="4"/>
  <c r="R9" s="1"/>
  <c r="Q9"/>
  <c r="O49" i="1"/>
  <c r="O105" s="1"/>
  <c r="I7" i="4"/>
  <c r="I8"/>
  <c r="I6"/>
  <c r="O102" i="1" l="1"/>
  <c r="I9" i="4"/>
  <c r="I81" i="1" l="1"/>
  <c r="I7" i="6" l="1"/>
  <c r="I10"/>
  <c r="I8"/>
  <c r="I11"/>
  <c r="I91"/>
  <c r="I89"/>
  <c r="I92"/>
  <c r="I90"/>
  <c r="I94"/>
  <c r="I95"/>
  <c r="I96"/>
  <c r="I9"/>
  <c r="I6"/>
  <c r="I100" l="1"/>
  <c r="H28" i="1"/>
  <c r="H104" s="1"/>
  <c r="H102" s="1"/>
  <c r="J28"/>
  <c r="J104" s="1"/>
  <c r="J102" s="1"/>
  <c r="I72"/>
  <c r="I73"/>
  <c r="I75"/>
  <c r="I76"/>
  <c r="I77"/>
  <c r="I78"/>
  <c r="I79"/>
  <c r="I80"/>
  <c r="I51"/>
  <c r="I52"/>
  <c r="I53"/>
  <c r="I54"/>
  <c r="I55"/>
  <c r="I56"/>
  <c r="I57"/>
  <c r="I58"/>
  <c r="I59"/>
  <c r="I62"/>
  <c r="I63"/>
  <c r="I64"/>
  <c r="I65"/>
  <c r="I66"/>
  <c r="I67"/>
  <c r="I68"/>
  <c r="I69"/>
  <c r="I70"/>
  <c r="I50"/>
  <c r="I32"/>
  <c r="I33"/>
  <c r="I34"/>
  <c r="I35"/>
  <c r="I36"/>
  <c r="I37"/>
  <c r="I38"/>
  <c r="I39"/>
  <c r="I40"/>
  <c r="I41"/>
  <c r="I42"/>
  <c r="I43"/>
  <c r="I44"/>
  <c r="I45"/>
  <c r="I46"/>
  <c r="I47"/>
  <c r="I48"/>
  <c r="I15"/>
  <c r="I16"/>
  <c r="I22"/>
  <c r="I23"/>
  <c r="I24"/>
  <c r="I25"/>
  <c r="I26"/>
  <c r="I27"/>
  <c r="I7"/>
  <c r="I8"/>
  <c r="I9"/>
  <c r="I10"/>
  <c r="I11"/>
  <c r="I12"/>
  <c r="I13"/>
  <c r="I6"/>
  <c r="I106" l="1"/>
  <c r="I14"/>
  <c r="I103" s="1"/>
  <c r="Q14"/>
  <c r="M28"/>
  <c r="M104" s="1"/>
  <c r="M102" s="1"/>
  <c r="I49"/>
  <c r="I105" s="1"/>
  <c r="I28"/>
  <c r="I104" s="1"/>
  <c r="I102" l="1"/>
  <c r="Z14"/>
  <c r="Z103" s="1"/>
  <c r="Z102" s="1"/>
  <c r="AA6" i="29" s="1"/>
  <c r="Q103" i="1"/>
  <c r="Q102" s="1"/>
  <c r="R14"/>
  <c r="R103" s="1"/>
  <c r="R102" s="1"/>
  <c r="AB6" i="32" l="1"/>
  <c r="AB7" s="1"/>
  <c r="AB11" s="1"/>
  <c r="AB21" s="1"/>
  <c r="AA6" i="30"/>
  <c r="AA7" s="1"/>
  <c r="AA11" s="1"/>
  <c r="AA21" s="1"/>
  <c r="AA9" i="29"/>
  <c r="AA19" s="1"/>
  <c r="AA14" i="1"/>
  <c r="AA103" s="1"/>
  <c r="AA102" s="1"/>
  <c r="AB6" i="29" s="1"/>
  <c r="AC6" i="32" l="1"/>
  <c r="AC7" s="1"/>
  <c r="AC11" s="1"/>
  <c r="AC21" s="1"/>
  <c r="AB6" i="30"/>
  <c r="AB7" s="1"/>
  <c r="AB11" s="1"/>
  <c r="AB21" s="1"/>
  <c r="AB9" i="29"/>
  <c r="AB19" s="1"/>
  <c r="E5" i="2"/>
  <c r="E101" i="1" s="1"/>
  <c r="E106" s="1"/>
  <c r="E102" s="1"/>
  <c r="F6" i="29" s="1"/>
  <c r="F6" i="30" l="1"/>
  <c r="F7" s="1"/>
  <c r="F11" s="1"/>
  <c r="F21" s="1"/>
  <c r="G6" i="32"/>
  <c r="G7" s="1"/>
  <c r="G11" s="1"/>
  <c r="G21" s="1"/>
  <c r="F9" i="29"/>
  <c r="F19" s="1"/>
  <c r="E9" i="4"/>
  <c r="AC15" i="29" l="1"/>
  <c r="AC19" s="1"/>
  <c r="AC17" i="30"/>
  <c r="AC21" s="1"/>
</calcChain>
</file>

<file path=xl/sharedStrings.xml><?xml version="1.0" encoding="utf-8"?>
<sst xmlns="http://schemas.openxmlformats.org/spreadsheetml/2006/main" count="1786" uniqueCount="636">
  <si>
    <t>α/α</t>
  </si>
  <si>
    <t>Τίτλος Έργου</t>
  </si>
  <si>
    <t>Νομικές Δεσμεύσεις</t>
  </si>
  <si>
    <t>Παρατηρήσεις</t>
  </si>
  <si>
    <t>Μελέτη βελτίωσης αλιευτ. Καταφυγίου Κουφονησίου</t>
  </si>
  <si>
    <t xml:space="preserve">Δράσεις υποστήριξης περιηγητικού τουρισμού ν. Κέας </t>
  </si>
  <si>
    <t>Συμπληρωματικές Δράσεις Ανάπλασης Περιηγητικών Δικτύων ν. Αμοργού</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</si>
  <si>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</si>
  <si>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</si>
  <si>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</si>
  <si>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</si>
  <si>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Μικρά Συμπληρωματικά Έργα</t>
  </si>
  <si>
    <t>Αποκατάσταση στατικής Επάρκειας και Επισκευή κτιρίου Περιφέρειας Ν. Αιγαίου στα Φηρά Θήρας</t>
  </si>
  <si>
    <t>Μ.Π.Ε Καταφυγίου Αλιευτικών Σκαφών Καραβοστασίου Φολεγάνδρου</t>
  </si>
  <si>
    <t>Π.Π.Α Καταφυγίου Αλιευτικών Σκαφών Καραβοστασίου Φολεγάνδρου</t>
  </si>
  <si>
    <t>Π.Σ. Περιφέρειας Νοτίου Αιγαίου και Υπουργείου Πολιτισμού &amp; Τουρισμού για το έργο "Τεκμηρίωση - Ανάδειξη Θεάτρου Αρχαίας Θήρας"</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</si>
  <si>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</si>
  <si>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</si>
  <si>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</si>
  <si>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</si>
  <si>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Αποχιονισμοί κλπ )</t>
  </si>
  <si>
    <t>ΠΣ ΠΝΑ και Δήμου Σύρου - Ερμούπολης  του έργου ''Εκμετάλλευση Απορριπτόμενης Θερμότητας του Εργοστασίου της ΔΕΗ (ΑΣΠ Σύρου) προς Θέρμανση του Δημοτικού Κολυμβητηρίου''</t>
  </si>
  <si>
    <t>Συμπληρωματικές εργασίες στο γήπεδο 5*5 Κιμώλου</t>
  </si>
  <si>
    <t>Επισκευή και Αγορά Εξοπλισμού για το κτήριο του κτηνιατρείου Σύρου</t>
  </si>
  <si>
    <t>Εγκατάσταση Ηλεκτρογεννητριών Κτηρίων ΠΕ Κυκλάδων (Κτηρίων Σύρου κλπ)</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</si>
  <si>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</si>
  <si>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</si>
  <si>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Προγράμματα Κατάρτισης Επιμόρφωσης και Δια βίου Μάθησης (χρήση 2014)</t>
  </si>
  <si>
    <t>Έργα και Ενέργειες Πολιτιστικής Ανάπτυξης ΠΕ Κυκλάδων (χρήση 2014)</t>
  </si>
  <si>
    <t>Έργα και Δράσεις Αθλητικής Ανάπτυξης ΠΕ Κυκλάδων (Χρήση 2014)</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</si>
  <si>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</si>
  <si>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</si>
  <si>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</si>
  <si>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Συντήρηση - Αποκατάσταση φθορών στις αθλητικές εγκαταστάσεις του Δήμου Αμοργού</t>
  </si>
  <si>
    <t>Διάνοιξη Γεώτρησης Δήμου Κέας</t>
  </si>
  <si>
    <t xml:space="preserve">Δράσεις Αντιμετώπισης Κατολισθητικών φαινομένων στο χερσαίο χώρο λιμένα Ανάφης </t>
  </si>
  <si>
    <t xml:space="preserve">Άρση κατάπτωσης στο Λιμάνι της Ανάφης </t>
  </si>
  <si>
    <t xml:space="preserve">Αποκατάσταση Κτηρίου Πρώην Επαρχείου Άνδρου </t>
  </si>
  <si>
    <t xml:space="preserve">Προμήθεια Ειδών Παντοπωλείου για το Κοινωνικό Παντοπωλείο Περιφερειακής Ενότητας Σύρου </t>
  </si>
  <si>
    <t>ΠΣ μεταξύ ΠΝΑ Δ. Κύθνου &amp; ΕΜΠ, για την Αποτύπωση, Ιστορική Τεκμηρίωση και σενάρια Ανάδειξης του Σπηλαίου «Καταφύκι» στη Δρυοπίδα Κύθνου</t>
  </si>
  <si>
    <t>Γενικό Έργο</t>
  </si>
  <si>
    <t xml:space="preserve">Π/Υ </t>
  </si>
  <si>
    <t>Προτειν. Π/Υ Προγραμ.</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</si>
  <si>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</si>
  <si>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</si>
  <si>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</si>
  <si>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</si>
  <si>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</si>
  <si>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</si>
  <si>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</si>
  <si>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</si>
  <si>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Βελτιώσεις-συντηρήσεις επαρχιακού οδικού δικτύου ν. Άνδρου (Χρήση 2009)</t>
  </si>
  <si>
    <t>Έργα, Ενέργειες Δράσεις με Ολοκλήρωμενο Φυσικό Αντικείμενο, προς Αποπληρωμή</t>
  </si>
  <si>
    <t>Επισκευή Μόνωσης Δημοτικού Σχολείου Αντιπάρου</t>
  </si>
  <si>
    <t>Διαγράμμιση επαρχιακού οδικού δικτύου ν. Κέας</t>
  </si>
  <si>
    <t>Επισκευή συντήρηση κτιρίου Αγροτικής Ανάπτυξης ν. Πάρου</t>
  </si>
  <si>
    <t>Συντήρηση κτιρίου Δημ. Σχολείου Αντιπάρου</t>
  </si>
  <si>
    <t>Συντήρηση Επαρχ. οδικού δικτύου ν. Τήνου (χρήση 2009)</t>
  </si>
  <si>
    <t>Αποκατάσταση των Ζημιών από τις Θεομηνίες Ιανουαρίου και Φεβρουαρίου 2011 στα νησιά των Κυκλάδων</t>
  </si>
  <si>
    <t>Συντήρηση Οδικού Δικτύου ν. Σίφνου (Χρήση 2012)</t>
  </si>
  <si>
    <t>Επισκευή υφιστάμενου τμήματος Λιμένα Μέριχα Κύθνου</t>
  </si>
  <si>
    <t>Αντιπλημμυρική Προστασία ΠΕ Κυκλάδων</t>
  </si>
  <si>
    <t>Αποκατάσταση Δικτύου Ύδρευσης νήσου Σερίφου (Πυρκαγιές 2013)</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</si>
  <si>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</si>
  <si>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</si>
  <si>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</si>
  <si>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</si>
  <si>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Επαρχιακή οδός Καμπί - Χαβουνά - Κάτω Μεριά ν. Κέας</t>
  </si>
  <si>
    <t>Κατασκευή ΤΕΕ ν. Θήρας</t>
  </si>
  <si>
    <t>Κατασκευή Γυμνασίου Μεσσαριάς ν. Θήρας</t>
  </si>
  <si>
    <t>Αποκατάσταση ζημιών - συντήρηση οδικού επαρχιακού δικτύου Ν.Νάξου</t>
  </si>
  <si>
    <t>Εξοπλισμός Ειδικών Σχολείων Περιφέρειας Νοτίου Αιγαίου</t>
  </si>
  <si>
    <t>Ενέργειες ενίσχυσης της κοινωνικής συνοχής και βελτίωσης της ποιότητας ζωής ηλικιωμένων και ατόμων που χρήζουν κατ' οίκον βοήθειας</t>
  </si>
  <si>
    <t>Προμήθεια και εγκατάσταση μονάδων παραγωγής και διάθεσης πόσιμου νερού στα μικρά νησιά της ΠΝΑ</t>
  </si>
  <si>
    <t>Προβολή του τουριστικού προϊόντος της Περιφέρειας Νοτίου Αιγαίου</t>
  </si>
  <si>
    <t>Πρόγραμμα ολοκληρωμένης διαχείρισης απορριμάτων Δήμου Σικίνου</t>
  </si>
  <si>
    <t>Πολυδύναμο περιφερειακό Ιατρείο Κουφονησίου</t>
  </si>
  <si>
    <t>Κατασκευή Δημ. Σχολείου ν. Κέας</t>
  </si>
  <si>
    <t>2001ΕΠ06700002</t>
  </si>
  <si>
    <t>2011ΕΠ06780039</t>
  </si>
  <si>
    <t>2009ΕΠ06780001</t>
  </si>
  <si>
    <t>2011ΕΠ06780044</t>
  </si>
  <si>
    <t>2009ΕΠ06780013</t>
  </si>
  <si>
    <t>2012ΕΠ06780016</t>
  </si>
  <si>
    <t>2013ΕΠ06780027</t>
  </si>
  <si>
    <t>2010ΝΑ02880004</t>
  </si>
  <si>
    <t xml:space="preserve">Κωδικός  Εργου  / Μελέτης </t>
  </si>
  <si>
    <t>Προτεινόμενος Π/Υ</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</si>
  <si>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</si>
  <si>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</si>
  <si>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</si>
  <si>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Συντήρηση Επαρχιακού Οδικού Δικτύου Ν. Σύρου (Χρήση 2014)</t>
  </si>
  <si>
    <t>Αποθεματικό Συντήρησης Οδικού Δικτύου νησιών ΠΕ Κυκλάδων</t>
  </si>
  <si>
    <t xml:space="preserve">ΕΡΓΑ ΜΕ ΟΛΟΚΛΗΡΩΜΕΝΟ ΦΥΣΙΚΟ ΑΝΤΙΚΕΙΜΕΝΟ / ΠΡΟΣ ΑΠΟΠΛΗΡΩΜΗ </t>
  </si>
  <si>
    <t>Σ.Α</t>
  </si>
  <si>
    <t>ΣΑΕΠ 067</t>
  </si>
  <si>
    <t>Συντήρηση Οδικού Δικτύου Ν. Σερίφου (2014)</t>
  </si>
  <si>
    <t>Καταφύγιο Αλιευτικών Σκαφών στο Καραβοστάσι Φολεγάνδρου</t>
  </si>
  <si>
    <t>Νέο Λιμάνι Σχοινούσας</t>
  </si>
  <si>
    <t>Δρόμος Χώρας Κύθνου - Δρυοπίδας Ν. Κύθνου</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</si>
  <si>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</si>
  <si>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</si>
  <si>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</si>
  <si>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</si>
  <si>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</si>
  <si>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</si>
  <si>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</si>
  <si>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Επειγ. Έργα/μελετ. Αντιπλημμυρικής προστασίας για αποκατάστ. ζημιών από τη θεομηνία της 28-11-01 στο Δ. Δρυμαλίας Ν. Νάξου</t>
  </si>
  <si>
    <t>2001ΕΠ06700005</t>
  </si>
  <si>
    <t>ΣΥΝΟΛΟ</t>
  </si>
  <si>
    <t>Αποκατάσταση ΧΑΔΑ Δήμου Μυκόνου</t>
  </si>
  <si>
    <t xml:space="preserve">ΣΥΝΟΛΑ </t>
  </si>
  <si>
    <t>Σύνολο</t>
  </si>
  <si>
    <t>ΠΙΝΑΚΑΣ 1  ΑΔΙΑΘΕΤΑ ΥΠΟΛΟΙΠΑ ΠΡΟΗΓΟΥΜΕΝΩΝ ΧΡΗΣΕΩΝ (ΙΔΙΟΙ ΠΟΡΟΙ)</t>
  </si>
  <si>
    <t>Νέο Έργο</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</si>
  <si>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</si>
  <si>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</si>
  <si>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</si>
  <si>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</si>
  <si>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</si>
  <si>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</si>
  <si>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</si>
  <si>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</si>
  <si>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</si>
  <si>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</si>
  <si>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</si>
  <si>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</si>
  <si>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</si>
  <si>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Πληρωμή Συμμετοχής της ΠΝΑ στο δίκτυο CRPM </t>
  </si>
  <si>
    <t xml:space="preserve">Στάδιο Αποπληρωμής </t>
  </si>
  <si>
    <t>Στάδιο Έγκρισης Μελέτης</t>
  </si>
  <si>
    <t>(1)</t>
  </si>
  <si>
    <t>(2)</t>
  </si>
  <si>
    <t>(5)</t>
  </si>
  <si>
    <t>Αδιάθετα Υπόλοιπα Προηγούμενων Χρήσεων (Ίδιοι Πόροι)</t>
  </si>
  <si>
    <t>ΣΥΝΟΛΟ Ι</t>
  </si>
  <si>
    <t>ΣΥΝΟΛΟ ΙΙ</t>
  </si>
  <si>
    <t>ΣΥΝΟΛΟ ΙΙΙ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</si>
  <si>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</si>
  <si>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</si>
  <si>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</si>
  <si>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 xml:space="preserve">Στάδιο Αποπληρωμής. Η πληρωμή εκκρεμεί στην ΥΔΕ </t>
  </si>
  <si>
    <t xml:space="preserve">ΝΗΣΙ </t>
  </si>
  <si>
    <t>ΚΟΥΦΟΝΗΣΙΑ</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</si>
  <si>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</si>
  <si>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</si>
  <si>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</si>
  <si>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</si>
  <si>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</si>
  <si>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</si>
  <si>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</si>
  <si>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</si>
  <si>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</si>
  <si>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</si>
  <si>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</si>
  <si>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</si>
  <si>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</si>
  <si>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</si>
  <si>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</si>
  <si>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</si>
  <si>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</si>
  <si>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</si>
  <si>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</si>
  <si>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ΘΗΡΑΣΙΑ</t>
  </si>
  <si>
    <t>Φορέας Υλοποίησης</t>
  </si>
  <si>
    <t>ΑΝΕΤ ΑΝΔΡΟΥ</t>
  </si>
  <si>
    <t>Προμήθεια εφαρμογών και εξοπλισμού υπηρεσιών Περιφέρειας / software &amp; hardware (χρήση 2015)</t>
  </si>
  <si>
    <t>ΠΣ ΠΝΑ &amp; Δήμος Άνδρου για εκπόνηση ΜΠΕ έργου δρόμου πρόσβασης Λιμένος Γαυρίου</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</si>
  <si>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</si>
  <si>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</si>
  <si>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ΠΝΑ Δ/ΝΣΗ ΤΟΥΡΙΣΜΟΥ</t>
  </si>
  <si>
    <t>Το Φ.Α. έχει ολοκληρωθεί. Εκκρεμεί οικονομική τακτοποίηση / Στάδιο Οριστικής Παραλαβής</t>
  </si>
  <si>
    <t>Μελέτη ανάπλασης λιμένα και παραλιακής ζώνης Καμάρων Σίφνου (τε 2002ΜΠ06730001)</t>
  </si>
  <si>
    <t>ΔΗΜΟΣ ΚΕΑΣ</t>
  </si>
  <si>
    <t>Έργα και Ενέργειες Τουριστικής Ανάπτυξης ΠΕ Κυκλάδων (χρήση 2015)</t>
  </si>
  <si>
    <t>Έργα και Ενέργειες Πολιτιστικής Ανάπτυξης ΠΕ Κυκλάδων (χρήση 2015)</t>
  </si>
  <si>
    <t>Έργα και Δράσεις Αθλητικής Ανάπτυξης ΠΕ Κυκλάδων (Χρήση 2015)</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</si>
  <si>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</si>
  <si>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</si>
  <si>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</si>
  <si>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</si>
  <si>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</si>
  <si>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</si>
  <si>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</si>
  <si>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</si>
  <si>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</si>
  <si>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Βελτιώσεις - συντηρήσεις Αθλητικού Κέντρου Δήμου Σύρου - Ερμούπολης ''Δημήτριος Βικέλας''</t>
  </si>
  <si>
    <t>Στάδιο Υλοποίησης</t>
  </si>
  <si>
    <t>Στάδιο Συνταξης Μελέτης</t>
  </si>
  <si>
    <t>ΠΝΑ Δ/ΝΣΗ ΔΙΑΦΑΝΕΙΑΣ ΚΑΙ ΗΛΕΚΤΡ. ΔΙΑΚΥΒΕΡΝΗΣΗΣ</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</si>
  <si>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</si>
  <si>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</si>
  <si>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Έργο προς περαιτέρω εξειδίκευση</t>
  </si>
  <si>
    <t>Γενικό Έργο (Μη εξειδικευμένο)</t>
  </si>
  <si>
    <t>Στάδιο κλεισίματος οικονομικού αντικειμένου του έργου</t>
  </si>
  <si>
    <t>ΣΕΡΙΦΟΣ</t>
  </si>
  <si>
    <t>ΠΝΑ</t>
  </si>
  <si>
    <t>ΜΗΛΟΣ</t>
  </si>
  <si>
    <t>Διαγραμμίσεις - Στηθαία Ασφαλείας, Ανακλαστήρες Οδοστρώματος κ.λπ., για τα νησιά της ΠΕ Κυκλάδων (Μήλου - Κίμώλου - Σίφνου - Σερίφου)</t>
  </si>
  <si>
    <t>Αποκαταστάσεις από πλημμύρες Ν. Κιμώλου</t>
  </si>
  <si>
    <t>Άρση καταπτώσεων και καθαρισμός τάφρων στο οδικό επαρχιακό δίκτυο Νάξου (χρήση 2014)</t>
  </si>
  <si>
    <t>Αποθεματικο: Διαγραμμίσεις - Στηθαία Ασφαλείας, Ανακλαστήρες Οδοστρώματος κ.λπ., για τα νησιά της ΠΕ Κυκλάδων</t>
  </si>
  <si>
    <t>Απορρόφηση  έως 31/12/2014</t>
  </si>
  <si>
    <t>Υπόλοιπο την 01/01/2015</t>
  </si>
  <si>
    <t>Δράσεις Πολιτικής Προστασίας ΠΕ Κυκλάδων έτους 2015</t>
  </si>
  <si>
    <t>Σήμανση - Ασφάλεια Οδικού Δικτύου Ν. Θήρας</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</si>
  <si>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</si>
  <si>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</si>
  <si>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Μελέτη και Κατασκευή Υδατοδρομίων στο Νομό Κυκλάδων</t>
  </si>
  <si>
    <t xml:space="preserve">ΠΣ ΠΝΑ &amp; Δήμος Νάξου και Μικρών Κυκλάδων για την ολοκλήρωση του Γηπέδου της Δ.Κ Απειράνθου </t>
  </si>
  <si>
    <t>Στάδιο Ωρίμανσης Μελέτης</t>
  </si>
  <si>
    <t xml:space="preserve">Κήρυξη αναδόχου ως έκπτωτου. Το έργο θα επαναδημοπρατηθεί </t>
  </si>
  <si>
    <t>Αποκατάσταση βλάβης στην επαρχιακή οδό στον οικισμό Βουρκωτή ν. Άνδρου (2015)</t>
  </si>
  <si>
    <t>Στάδιο Σύνταξης Μελέτης</t>
  </si>
  <si>
    <t xml:space="preserve">Το Φ.Α. έχει ολοκληρωθεί. Εκκρεμεί οικονομική τακτοποίηση </t>
  </si>
  <si>
    <t>Νησί</t>
  </si>
  <si>
    <t>ΚΟΥΦΟΝΗΣΙ</t>
  </si>
  <si>
    <t>ΣΑ</t>
  </si>
  <si>
    <t>ΣΑΝΑ 028/8</t>
  </si>
  <si>
    <t>ΣΑΕΠ 067/8</t>
  </si>
  <si>
    <t>ΣΑΜΠ 067</t>
  </si>
  <si>
    <t xml:space="preserve">Νησί </t>
  </si>
  <si>
    <t xml:space="preserve">Επισκευή Συντήρηση Α’  Ορόφου κτιρίου Αγροκηπίου Παροικιάς Πάρου  </t>
  </si>
  <si>
    <t>Το Φ.Αντικείμενο έχει ολοκληρωθεί. Επιστροφή δικαιολογητικών από ΥΔΕ</t>
  </si>
  <si>
    <t>Αποκατάσταση του παραλιακού Δρόμου Μπατσίου νήσου Άνδρου</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</si>
  <si>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</si>
  <si>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</si>
  <si>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ΤΜΗΜΑ ΤΟΥΡΙΣΜΟΥ</t>
  </si>
  <si>
    <t>ΠΝΑ ΔΤΕ  (Δ.ΚΥΘΝΟΥ)</t>
  </si>
  <si>
    <t>ΠΝΑ ΔΝΣΗ ΠΟΛΙΤΙΚΗΣ ΠΡΟΣΤΑΣΙΑΣ</t>
  </si>
  <si>
    <t xml:space="preserve">Στάδιο Υλοποιήσης </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</si>
  <si>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</si>
  <si>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</si>
  <si>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</si>
  <si>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Συμμετοχή της Ν.Α.Κ-Επαρχείο Κέας στο Πρόγραμμα ανάδειξης της αρχαίας πόλης της Κύθνου από το Πανεπιστήμιο Θεσσαλίας-Β΄φάση</t>
  </si>
  <si>
    <t>Αλιευτικό Καταφύγιο Χώρας Άνδρου</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</si>
  <si>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</si>
  <si>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</si>
  <si>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</si>
  <si>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</si>
  <si>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</si>
  <si>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</si>
  <si>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</si>
  <si>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</si>
  <si>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</si>
  <si>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</si>
  <si>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</si>
  <si>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</si>
  <si>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</si>
  <si>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</si>
  <si>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</si>
  <si>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</si>
  <si>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</si>
  <si>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</si>
  <si>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</si>
  <si>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</si>
  <si>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</si>
  <si>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</si>
  <si>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</si>
  <si>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</si>
  <si>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</si>
  <si>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 xml:space="preserve">Κάλυψη Αναγκών Επικουρικών Ιατρών ΠΕ Κυκλάδων                                  </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</si>
  <si>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</si>
  <si>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</si>
  <si>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</si>
  <si>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ΠΣ ΠΝΑ &amp; Δήμος Σύρου Ερμούπολης για την εκπόνηση μελέτης Στατικής Επάρκειας Αθλητικού Κέντρου ''Δημήτριος Βικέλας'' Κλειστή Αίθουσα Β'</t>
  </si>
  <si>
    <t>Διαμόρφωση δημοτικού γηπέδου 5χ5 σε γήπεδο μπάσκετ - βόλλεϋ στο Δημοτικό σχολείο Ιουλίδας, Κέας</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</si>
  <si>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</si>
  <si>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</si>
  <si>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</si>
  <si>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</si>
  <si>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</si>
  <si>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</si>
  <si>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</si>
  <si>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</si>
  <si>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</si>
  <si>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</si>
  <si>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Υποέργο 3: Επείγουσες εργασίες επισκευής στον Α΄ όροφο της ανατολικής πλευράς του κτιρίου της Περιφέρειας Νοτίου Αιγαίου</t>
  </si>
  <si>
    <t xml:space="preserve">Συντήρηση Οδικού Δικτύου ν. Μυκόνου (Χρήση 2015)  </t>
  </si>
  <si>
    <t xml:space="preserve">Σήμανση - Ασφάλεια οδικού δικτύου ν. Νάξου, Αμοργού &amp; Ηρακλειάς </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</si>
  <si>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</si>
  <si>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</si>
  <si>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</si>
  <si>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ΠΣ ΠΝΑ &amp; Δ. Μυκονίων για την Αποπεράτωση κλειστού Γυμναστηρίου ν. Μυκόνου</t>
  </si>
  <si>
    <t>Η συμμετοχή της ΠΝΑ ανέρχεται στο ποσό των 50.000€</t>
  </si>
  <si>
    <t>Στάδιο εκπόνησης μελέτης</t>
  </si>
  <si>
    <t>Για τις ΜΠΕ εξετάζεται η δυνατότητα συμπλήρωσης τους από το τμήμα περιβάλλοντος Δωδεκανήσου κατόπιν προτροπής του κ. Οικονόμου. Σε διαφορετική περίπτωση συντάσσεται φάκελος από τη ΔΤΕ να δημοπρατηθούν εκ νέου και οι δύο μελέτες με τον Ν. 3316</t>
  </si>
  <si>
    <t>Το Φ.Α. έχει ολοκληρωθεί. Στάδιο Οριστικής Παραλαβής</t>
  </si>
  <si>
    <t>Το Φ.Α. ολοκληρώθηκε / Στάδιο Οικονομικής Τακτοποίησης &amp; Οριστικής Παραλαβής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</si>
  <si>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</si>
  <si>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</si>
  <si>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ΠΙΝΑΚΑΣ 2 ΕΡΓΑ ΠΔΕ ΧΡΗΜΑΤΟΔΟΤΟΥΜΕΝΑ ΑΠΟ ΣΑΕΠ ΕΘΝΙΚΟΥ ΣΚΕΛΟΥΣ ΤΗΣ ΠΝΑ (ΣΑΕΠ 067, ΣΑΕΠ 767 &amp; ΣΑΕΠ 567)</t>
  </si>
  <si>
    <t>ΠΙΝΑΚΑΣ 3 (ΕΡΓΑ ΕΣΠΑ ΠΕΡΙΟΔΟΥ 2007-2013) ΕΡΓΑ ΠΔΕ ΧΡΗΜΑΤΟΔΟΤΟΥΜΕΝΑ ΑΠΟ ΣΑΕΠ ΠΝΑ ΣΥΓΧΡΗΜΑΤΟΔΟΤΟΥΜΕΝΟΥ ΣΚΕΛΟΥΣ (ΣΑΕΠ 067/8 &amp; ΣΑΝΑ 028/8)</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</si>
  <si>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</si>
  <si>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</si>
  <si>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Έργα και Ενέργειες Τουριστικής Ανάπτυξης ΠΕ Κυκλάδων (χρήση 2016)</t>
  </si>
  <si>
    <t>Έργα και Ενέργειες Πολιτιστικής Ανάπτυξης ΠΕ Κυκλάδων (χρήση 2016)</t>
  </si>
  <si>
    <t>Έργα και Δράσεις Αθλητικής Ανάπτυξης ΠΕ Κυκλάδων (Χρήση 2016)</t>
  </si>
  <si>
    <t>Έργα &amp; Δράσεις Κοινωνικής Μέριμνας ΠΕ Κυκλάδων (2016)</t>
  </si>
  <si>
    <t>Προγράμματα Κατάρτισης Επιμόρφωσης και Δια βίου Μάθησης (2016)</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</si>
  <si>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</si>
  <si>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</si>
  <si>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</si>
  <si>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</si>
  <si>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</si>
  <si>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</si>
  <si>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Έργα ΠΔΕ χρηματοδοτούμενα από ΣΑΕΠ ΠΝΑ Συγχρηματοδοτούμενου Σκέλους                                                                       (ΣΑΕΠ 067/8 &amp; ΣΑΝΑ 028/8)(έργα ΕΣΠΑ περιόδου 2007-2013)</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</si>
  <si>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</si>
  <si>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</si>
  <si>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</si>
  <si>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</si>
  <si>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</si>
  <si>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</si>
  <si>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ΙV</t>
  </si>
  <si>
    <t>Πληρωμές 2015</t>
  </si>
  <si>
    <t>Υπόλοιπο την 01/01/2016</t>
  </si>
  <si>
    <t>Εγκεκριμένη Πίστωση                  έτους 2016</t>
  </si>
  <si>
    <t>Στις 23-05-2014 Υπογράφτηκε η Σϋμβαση με τον Ανάδοχο. Παράταση έως 26/11/2016. Στάδιο Υλοποίησης. Η συμμετοχή της ΠΝΑ ανέρχεται στο ποσό των 34.808,98€</t>
  </si>
  <si>
    <t>Στάδιο Εκπόνησης Μελέτης</t>
  </si>
  <si>
    <t>Έργα &amp; Δράσεις Δημόσιας Υγείας ΠΕ Κυκλάδων (2015)</t>
  </si>
  <si>
    <t>Προμήθεια ψυχρού ασφαλτομίγματος για τις ανάγκες της ΠΕ Κυκλάδων</t>
  </si>
  <si>
    <t>Έργα και Δράσεις για την Προβολή και την Προώθηση Αγροτικών Προϊόντων ΠΕ Κυκλάδων ΠΝΑ</t>
  </si>
  <si>
    <t>Έργα &amp; Δράσεις Δημόσιας Υγείας ΠΕ Κυκλάδων (2016)</t>
  </si>
  <si>
    <t>Η συμμετοχή της ΠΝΑ ανέρχεται στο ποσό των 25.000€</t>
  </si>
  <si>
    <t>Εγκεκριμένη Πίστωση έτους 2016</t>
  </si>
  <si>
    <t>Έργα Καθαρισμού Τάφρων και Τεχνικών στο οδικό δίκτυο της ν. Άνδρου</t>
  </si>
  <si>
    <t>Νέο έργο</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</si>
  <si>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</si>
  <si>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</si>
  <si>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2012ΕΠ06780004</t>
  </si>
  <si>
    <t>ΠΝΑ ΤΜΗΜΑ ΑΘΛΗΤΙΣΜΟΥ ΠΟΛΙΤΙΣΜΟΥ</t>
  </si>
  <si>
    <t>ΔΗΜΟΣ ΦΟΛΕΓΑΝΔΡΟΥ</t>
  </si>
  <si>
    <t>ΠΝΑ Δ/ΝΣΗ                    ΔΗΜ ΥΓΕΙΑΣ</t>
  </si>
  <si>
    <t>ΠΝΑ Δ/ΝΣΗ                 ΔΗΜ ΥΓΕΙΑΣ</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</si>
  <si>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</si>
  <si>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Έργα και Δράσεις Πρωτογενούς Τομέα (2016)</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</si>
  <si>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</si>
  <si>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</si>
  <si>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</si>
  <si>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Η σύμβαση υπογράφτηκε 26/11/2010. Το έργο ολοκληρώθηκε και λειτουργεί. Εγκρίθηκε πρωτόκολλο οριστικής παραλαβής.</t>
  </si>
  <si>
    <t>Η σύμβαση για το Υ5 υπογράφτηκε 14/3/2013 και ολοκληρώθηκε, για την ομάδα 1 του Υ2 28/5/2013 και για την ομάδα 2 4/3/2014, για την ομάδα 1 του Υ1 6/9/2013 και για την ομάδα 5 4/3/2014, για την ομάδα 3 του Υ2 19/12/2013, για τις ομάδες 2 και 4 του Υ3 19/12/2013, για την ομάδα 1 24/10/2014, για το Υ8 24/10/2014 και για το Υ6 9/12/2014. Δημοπρατήθηκε 26/2 η προμήθεια υπολογιστών...διαδραστικών πινάκων, ο διαγωνισμός ήταν άγονος. Η σύμβαση για την προμήθεια ανελκυστήρα υπογράφτηκε 26/11/2015. Προεγκρίθηκε παράταση έως 11/1/2016.</t>
  </si>
  <si>
    <t>Νέο έργο / Χρηματοδότηση από το ΤΕΒΑ</t>
  </si>
  <si>
    <t>Η σύμβαση υπογράφτηκε 26/4/2013. Η προμήθεια ολοκληρώθηκε. Υποβλήθηκε 6/2 έκθεση ολοκλήρωσης.</t>
  </si>
  <si>
    <t>ΣΑΕΠ 067/1</t>
  </si>
  <si>
    <t>Ανάδειξη Διαδρομών Πολιτιστικού Ενδιαφέροντος (Επιλεγμένα Μονοπάτια) και Υπαίθριας Παραδοσιακής Αρχιτεκτονικής στις Κυκλάδες</t>
  </si>
  <si>
    <t>Στάδιο Σύνταξης μελέτης</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</si>
  <si>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</si>
  <si>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</si>
  <si>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</si>
  <si>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Στάδιο Παραλαβής. Εκκρεμεί επιστροφικός λογαριασμός</t>
  </si>
  <si>
    <t xml:space="preserve">Στάδιο Ολοκλήρωσης  ΠΣ με την Εφορεία Αρχαιοτήτων Κυκλάδων. </t>
  </si>
  <si>
    <t xml:space="preserve">Στάδιο Δημοπράτησης για Εκπόνηση Μελέτης </t>
  </si>
  <si>
    <t>Ολοκλήρωση Φ.Α./ Εκκρεμεί Οικ. Τακτοποιηση / Έγινε οριστικη παραλαβή</t>
  </si>
  <si>
    <t>Η σύμβαση υπογράφτηκε 13/9/2010.Εκκρεμεί οικονομική τακτοποίηση. Στάδιο παραλαβής.</t>
  </si>
  <si>
    <t>Στάδιο Εκπόνησης ΜΠΕ</t>
  </si>
  <si>
    <t>Στάδιο υλοποίησης Χρηματοδότηση από πρ. ΤΕΟ ΑΕ</t>
  </si>
  <si>
    <t xml:space="preserve">Στάδιο υλοποίησης Χρηματοδότηση από  πόρους του ΔΛΤ Νάξου. </t>
  </si>
  <si>
    <t>Στάδιο προετοιμασίας φακέλου για ανάθεση της Μελέτης</t>
  </si>
  <si>
    <t>Στάδιο προτειμασίας Φακέλου για Εκπόνηση Μελέτης</t>
  </si>
  <si>
    <t>Αποστολή Μελέτης στην Α.Δ.Α.</t>
  </si>
  <si>
    <t>Στάδιο Οικ. Τακτοποίησης</t>
  </si>
  <si>
    <t>Έρευνα από ΝΥ για το ιδιοκτησιακό του Ακινήτου</t>
  </si>
  <si>
    <t>Αποπεράτωση Σφαγείου Κύθνου</t>
  </si>
  <si>
    <t xml:space="preserve">Στάδιο Εκπόνησης </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</si>
  <si>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</si>
  <si>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</si>
  <si>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</si>
  <si>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</si>
  <si>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</si>
  <si>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Στάδιο Υλοποίησης / Παράταση προθεσμίας εως 15/12/2014 / Χορηγήθηκε νέα παράταση έως 30/05/2016</t>
  </si>
  <si>
    <t>Στάδιο Σύνταξης Μελέτης.   Η συμμετοχή της ΠΝΑ ανέρχεται στο ποσό των 80.000€</t>
  </si>
  <si>
    <t>Απορρόφηση έως 31/12/2015</t>
  </si>
  <si>
    <t>9=7-8</t>
  </si>
  <si>
    <t>Προς εξειδίκευση</t>
  </si>
  <si>
    <t>8=6-7</t>
  </si>
  <si>
    <t>(6)</t>
  </si>
  <si>
    <t>(7=5-6)</t>
  </si>
  <si>
    <t xml:space="preserve">Αριθμός Έργων </t>
  </si>
  <si>
    <t>(8=6-7)</t>
  </si>
  <si>
    <t>ΔΗΜΟΣ ΝΑΞΟΥ &amp; ΜΙΚΡΩΝ ΚΥΚΛΑΔΩΝ</t>
  </si>
  <si>
    <t>ΔΗΜΟΣ ΣΥΡΟΥ - ΕΡΜΟΥΠΟΛΗΣ</t>
  </si>
  <si>
    <t>ΠΝΑ ΤΜΗΜΑ ΔΙΑ ΒΙΟΥ ΜΑΘΗΣΗΣ ΥΠΟΣΤΗΡΙΞΗΣ ΤΗΣ ΕΚΠΑΙΔΕΥΣΗΣ ΚΑΙ ΑΠΑΣΧΟΛΗΣΗΣ</t>
  </si>
  <si>
    <t>Πληρωμή Συμμετοχής της ΠΝΑ στο Πρόγραμμα ΔΑΦΝΗ</t>
  </si>
  <si>
    <t>ΠΝΑ ΔΤΕ                       (Δ. ΑΝΑΦΗΣ)</t>
  </si>
  <si>
    <t>ΠΝΑ Δ/ΝΣΗ ΚΟΙΝ ΜΕΡΙΜΝΑΣ</t>
  </si>
  <si>
    <t xml:space="preserve"> ΠΝΑ ΔΤΕ                  (ΔΗΜΟΣ ΣΕΡΙΦΟΥ)</t>
  </si>
  <si>
    <t>ΤΜΗΜΑ ΠΡΟΒΟΛΗΣ &amp; ΠΡΟΩΘΗΣΗΣ ΠΡΟΪΟΝΤΩΝ</t>
  </si>
  <si>
    <t>Δ/ΝΣΗ ΑΓΡΟΤΙΚΗΣ ΟΙΚΟΝΟΜΙΑΣ</t>
  </si>
  <si>
    <t>ΔΗΜΟΣ ΑΜΟΡΓΟΥ</t>
  </si>
  <si>
    <t>Στάδιο Υλοποίησης. Η συμμετοχή της ΠΝΑ ανέρχεται στο ποσό των 19.000€</t>
  </si>
  <si>
    <t>Στάδιο Οριστικής Παραλαβής / Έγκριση 1ου ΑΠΕ (– 350,55 €)</t>
  </si>
  <si>
    <t>Επιστημονική και τεχνική υποστήριξη της ΔΙΑΠ για την αναμόρφωση και επικαιροποίηση του υφιστάμενου Επιχειρησιακού Προγράμματος της Περιφέρειας</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</si>
  <si>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</si>
  <si>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Διαμόρφωση Υφιστάμενου Χώρου του Κτιρίου Τσιροπινά σε Χώρο Γραφείων</t>
  </si>
  <si>
    <t xml:space="preserve">Ανάδειξη Περιηγητικών Διαδρομών Πολιτιστικού Ενδιαφέροντος Άνδρου </t>
  </si>
  <si>
    <t>Συντήρηση - καθαρισμός τάφρων επαρχιακού οδικού δικτύου ν. Πάρου (2016)</t>
  </si>
  <si>
    <t>Συντήρηση οδικού δικτύου Μήλου (χρήση 2016)</t>
  </si>
  <si>
    <t>Στάδιο δημοπράτησης</t>
  </si>
  <si>
    <t>ΙΟΣ/ΣΙΚΙΝΟΣ/  ΦΟΛΕΓΑΝΔΡΟΣ/ ΘΗΡΑΣΙΑ/ΑΝΑΦΗ</t>
  </si>
  <si>
    <t xml:space="preserve">Το Φυσικό Αντικείμενο έχει ολοκληρωθεί. Εκκρεμεί η Οικονομική Τακτοποίηση </t>
  </si>
  <si>
    <t xml:space="preserve">Στάδιο Υλοποίησης / Εγκρίθηκε παράταση έως τις 10/02/2016 για τα τμήματα α)Φηρά - Οία και β)Φηρά - Πύργος - Αθηνιός </t>
  </si>
  <si>
    <t>Συντήρηση οδικού Δικτύου Ν. Θηρασιάς (2014)</t>
  </si>
  <si>
    <t>Συντήρηση οδικού Δικτύου Ν. Φολεγάνδρου (2014)</t>
  </si>
  <si>
    <t>Συντήρηση οδικού Δικτύου Ν. Μυκόνου (2014)</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</si>
  <si>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</si>
  <si>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</si>
  <si>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</si>
  <si>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</si>
  <si>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</si>
  <si>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Συντήρηση δικτύου ηλεκτροφωτισμού επαρχιακού οδικού δικτύου ν. Μυκόνου</t>
  </si>
  <si>
    <t xml:space="preserve">Η σύμβαση υπογράφτηκε 2/5/2011. Εγκρίθηκε ειδική παράταση έως 9/9/2014. Το φυσικό αντικείμενο ολοκληρώθηκε. Στάδιο παραλαβής. </t>
  </si>
  <si>
    <t>Η σύμβαση για την προμήθεια κοντέινερ υπογράφτηκε 7/11/2014 και έχει παραληφθεί. Οι συμβάσεις για τα υποέργα 5 και 6 υπογράφτηκαν 9/9/2015. Στάδιο παράδοσης. Η προμήθεια ελαστικοφόρου φορτωτή δημοπρατήθηκε 29/9 και ο διαγωνισμός ήταν άγονος. Στάδιο ανάθεσης με διαπραγμάτευση. Προεγκρίθηκε 21/10 η δημοπράτηση της προμήθειας φορτηγού και container.</t>
  </si>
  <si>
    <t>H σύμβαση για το κτίριο υπογράφηκε 5/2/2015. Το φυσικό αντικείμενο ολοκληρώθηκε. Η προμήθεια ιατροτεχνολογικού εξοπλισμού ολοκληρώθηκε.</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</si>
  <si>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</si>
  <si>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</si>
  <si>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</si>
  <si>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</si>
  <si>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</si>
  <si>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</si>
  <si>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</si>
  <si>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</si>
  <si>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</si>
  <si>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</si>
  <si>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</si>
  <si>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</si>
  <si>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</si>
  <si>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</si>
  <si>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</si>
  <si>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</si>
  <si>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</si>
  <si>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</si>
  <si>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</si>
  <si>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</si>
  <si>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</si>
  <si>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t>ΔΣ ΠΝΑ &amp; Δ. Μυκονίων για την Κατασκευή Βρεφονηπιακού Σταθμού ν. Μυκόνου</t>
  </si>
  <si>
    <t>Στάδιο Υλοποίησης / Παράταση προθεσμίας εως 24/06/2016</t>
  </si>
  <si>
    <t xml:space="preserve">Επισκευή Συντήρηση Κτιρίου Κτηνιατρείου Πάρου   </t>
  </si>
  <si>
    <t>Στάδιο Υλοποίησης / Χορηγήθηκε παράταση έως τις 09/02/2016 / Έγκριση 1ου ΑΠΕ (– 3.488,74 €)</t>
  </si>
  <si>
    <t>Συνολικές Εκτιμώμενες πληρωμές εντός 2016</t>
  </si>
  <si>
    <t>Συνολικές πληρωμές έως 31/12/2016</t>
  </si>
  <si>
    <t>Εκτιμώμενο Υπόλοιπο την 01/01/2017</t>
  </si>
  <si>
    <t>Προτεινόμενη Πίστωση                  έτους 2017</t>
  </si>
  <si>
    <t>Πληρωμές Μέχρι 30/06/2016</t>
  </si>
  <si>
    <t>Διάλυση σύμβασης 03/11/2014 και επαναπροκήρυξη μελέτης με το ν. 3316/2005</t>
  </si>
  <si>
    <t>Εκτιμώμενες Απορροφήσεις                       Από 01-07-2016 έως 31-12-2016</t>
  </si>
  <si>
    <t>15=13+14</t>
  </si>
  <si>
    <t>17=7-16</t>
  </si>
  <si>
    <t>18</t>
  </si>
  <si>
    <t>19</t>
  </si>
  <si>
    <t>13=10+11+12</t>
  </si>
  <si>
    <t>5ος λογαριασμός</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</si>
  <si>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</si>
  <si>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</si>
  <si>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</si>
  <si>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</si>
  <si>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</si>
  <si>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12=9+10+11</t>
  </si>
  <si>
    <t>14=12+13</t>
  </si>
  <si>
    <t>17</t>
  </si>
  <si>
    <t>Αποθεματικό: Βελτίωση – Σήμανση οδού Χώρας – Εγγαρών ν. Νάξου </t>
  </si>
  <si>
    <t>Ολοκλήρωση Φυσικού Αντικειμένου / Εκκρεμεί η ολοκλήρωση του οικονομικού αντικειμένου / Έγκριση 1ου ΑΠΕ (– 19.999,36€)</t>
  </si>
  <si>
    <t>Ολοκλήρωση Φυσικού Αντικειμένου / Εκκρεμεί η ολοκλήρωση του οικονομικού αντικειμένου / Έγκριση 1ου ΑΠΕ (– 22.861,88€)</t>
  </si>
  <si>
    <t xml:space="preserve">2016ΕΠ06710015 </t>
  </si>
  <si>
    <t>Αποθεματικό - Αποπληρωμές Περαιωθέντων Έργων, κλπ</t>
  </si>
  <si>
    <t>Η συμμετοχή της ΠΕ Κυκλάδων ανέρχεται στο ποσό των 12.400€</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</si>
  <si>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</si>
  <si>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Προγρ. Σύμβαση Πολιτισμικής Ανάπτυξης  μεταξύ του ΥΠ.ΠΟ.ΑΘ (Εφορεία Αρχ. Κυκλάδων),  του Δήμου Θήρας   και της  ΠΝΑ  για την Εκτέλεση του έργου " Πρόγραμμα Μελετών, Συντήρησης και Προβολής Μνημείων Μνημειακών Συνόλων και Μουσείων στα όρια του Δήμου Θήρας''</t>
  </si>
  <si>
    <t>ΔΗΜΟΣ ΑΝΔΡΟΥ</t>
  </si>
  <si>
    <t xml:space="preserve">Αποθεματικό: Έργα Συντηρήσεων - Επισκευών Σχολικών Κτιρίων σε νησιά της ΠΕ Κυκλάδων </t>
  </si>
  <si>
    <t xml:space="preserve">Στάδιο υλοποίησης. </t>
  </si>
  <si>
    <t>ΔΣ ΠΝΑ &amp; Δ. Κιμώλου για την υλοποίηση του έργου: Κατασκευή Συνοδών Έργων Μονάδας Αφαλάτωσης Κιμώλου</t>
  </si>
  <si>
    <t>ΔΣ ΠΝΑ &amp; Δ. Φολεγάνδρου για την υλοποίηση του έργου: το έργο «Εξωτερικά Δίκτυα Ύδρευσης Χώρας - Αγκάλη - Άνω Μεράς Φολεγάνδρου»</t>
  </si>
  <si>
    <t xml:space="preserve">Έχει εκπνεύσει η προθεσμία της Π.Σ/ τηλεφωνική επικοινωνία με τον Δήμαρχο για σύνταξη νέας ΠΣ. </t>
  </si>
  <si>
    <t>Έργο για την Αντιμετώπιση Επικ. Καιρικών Φαινομένων</t>
  </si>
  <si>
    <t>Έργο για Εγκ/ση Ηλεκτρογεννητριών στα Κτήρια της ΠΕ Κυκλάδων</t>
  </si>
  <si>
    <t>Αναβάθμιση Καλωδιώσης στα κτήρια της ΠΕ Κυκλάδων</t>
  </si>
  <si>
    <t>Αναβάθμιση Τηλεφωνικών Κέντρων Κτηρίων ΠΕ Κυκλάδων</t>
  </si>
  <si>
    <t xml:space="preserve">Στάδιο Υλοποίσηης </t>
  </si>
  <si>
    <t>ΠΣ ΠΝΑ και Δ. Σερίφου για την Μελέτη Κατασκευής Δικτύου Μεταφοράς και Διανομής Ύδατος Σερίφου</t>
  </si>
  <si>
    <t>ΠΣ ΠΝΑ &amp; Δ. Σύρου Ερμούπολης για την Κατασκευή γηπέδου 5χ5 στην περιοχή Καμίνια της Σύρου</t>
  </si>
  <si>
    <t xml:space="preserve">Νέο 'Εργο </t>
  </si>
  <si>
    <t>ΠΣ ΠΝΑ Δήμου Σύρου Ερμούπολης &amp; Πολυδύναμου Κέντρου Κοινωνικής Παρέμβασης Νομού Κυκλάδων για την Χρηματοδότηση της Δομής ΚΔΑΠ ΜΕΑ Σύρου Ερμούπολης για την περίοδο από Σεπτέμβριο 2016 έως Αύγουστο του 2017</t>
  </si>
  <si>
    <t xml:space="preserve">Νέο Έργο </t>
  </si>
  <si>
    <t xml:space="preserve">Γενικό Έργο </t>
  </si>
  <si>
    <t>Γενικό Έργο για την Αποπληρωμή Περαιωθέντων Έργων</t>
  </si>
  <si>
    <t xml:space="preserve">Γενικό 'Εργο </t>
  </si>
  <si>
    <t>Έργο για την Αντιμέτώπιση Έκτάκτων Αναγκών</t>
  </si>
  <si>
    <t>Στάδιο Σύνταξης Μελέτης για την Προμήθεια Υλικών</t>
  </si>
  <si>
    <t>Αίτημα από τον Δήμο για Τροποποίηση της ΠΣ (διάρκεια 2 έτη)</t>
  </si>
  <si>
    <t>Σταδιο Υλοποίησης</t>
  </si>
  <si>
    <t>Στάδιο Έγκρισης ΠΣ</t>
  </si>
  <si>
    <t xml:space="preserve">Στάδιο Πληρωμής </t>
  </si>
  <si>
    <t>Στάδιο Εκπόνησης μελέτης</t>
  </si>
  <si>
    <t xml:space="preserve">Αφορά στην Β' Φαση Προμηθειών Εξοπλισμού Υπηρεσιων της ΠΝΑ. </t>
  </si>
  <si>
    <t>Στάδιο Αποπληρωμής</t>
  </si>
  <si>
    <t>9=6-8</t>
  </si>
  <si>
    <t>Πληρωμές μέχρι 30/06/2016</t>
  </si>
  <si>
    <t>Απλήρωτες Δαπάνες χωρίς δικαιολογητικά</t>
  </si>
  <si>
    <t>Εκτιμώμενες Απορροφήσεις             Από                          01-07-2016 έως 31-12-2016</t>
  </si>
  <si>
    <t>(13=11+12)</t>
  </si>
  <si>
    <t>ΕΡΓΑ ΠΟΥ ΜΕΤΑΦΕΡΟΝΤΑΙ ΑΠΌ ΤΟΝ ΚΑΕ 071 ΣΤΟΝ ΚΑΕ 072</t>
  </si>
  <si>
    <t>12</t>
  </si>
  <si>
    <t>16=7-15</t>
  </si>
  <si>
    <t>Τεχνικού Προγράμματος (ΤΠ) ΠΕ Κυκλάδων Έτους 2017</t>
  </si>
  <si>
    <t>Η σύμβαση υπογράφτηκε 7/9/2012. Στάδιο υλοποίησης με σημαντική καθυστέρηση. Ζητήθηκε 6/4 η επανυποβολή του αιτήματος παράτασης. Υποβλήθηκε 13/4 σχέδιο 4ου ΑΠΕ για προέγκριση. Η σύμβαση για την προμήθεια επίπλων υπογράφτηκε 15/1/2016, για τους υπολογιστές 17/12/2015 και για τα όργανα γυμναστικής 5/1/2016 (υποβλήθηκε αίτημα μετάθεσης για προέγκριση). Παράταση έως 05/08/2016</t>
  </si>
  <si>
    <t>Μελέτη, κατασκευή και Άδεια Ίδρυσης και Λειτουργίας Υδατοδρομίου στη Μύκονο</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</si>
  <si>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</si>
  <si>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</si>
  <si>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Στάδιο Διαγωνισμού</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</si>
  <si>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</si>
  <si>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</si>
  <si>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</si>
  <si>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ΠΣ ΠΝΑ, Δ. Σύρου Ερμούπολης Δ. Νάξου &amp; Μικρών Κυκλάδων, Γενικό Νοσοκ. Σύρου &amp; Γεν. Νοσοκ. - Κέντρο Υγείας Νάξου για την Χρηματοδότηση Εκπόνησης μελετών Εγκ/σεων υγείας</t>
  </si>
  <si>
    <t>Πληρωμή Οφειλής της ΠΝΑ προς το Μ.Τ.Υ.Π για την μη παρακράτηση Εισφοράς στους ΚΑΕ 9700 για το χρονικό Διάστημα 2004-2014</t>
  </si>
  <si>
    <t>ΠΝΑ -Δ.ΟΙΚ</t>
  </si>
  <si>
    <t xml:space="preserve">Συντήρηση Οδικού Δικτύου νησιών ΠΕ Κυκλάδων της ΠΝΑ </t>
  </si>
  <si>
    <t>2014ΕΠ56700001</t>
  </si>
  <si>
    <t xml:space="preserve">Συντήρηση οδικού Δικτύου Ν. Νάξου </t>
  </si>
  <si>
    <t>Συντήρηση οδικού Δικτύου Ν. Κύθνου (2013)</t>
  </si>
  <si>
    <t>Συντήρηση οδικού Δικτύου Ν. Σικίνου (2013)</t>
  </si>
  <si>
    <t>Συντήρηση οδικού Δικτύου Ν. Τήνου (2014)</t>
  </si>
  <si>
    <t>Συντήρηση οδικού Δικτύου Ν. Ανδρου (2014)</t>
  </si>
  <si>
    <t>Συντήρηση οδικού Δικτύου  Ν. Κέας (2013)</t>
  </si>
  <si>
    <t>Συντήρηση οδικού Δικτύου Ν. Αντιπάρου (2014)</t>
  </si>
  <si>
    <t>Συντήρηση οδικού Δικτύου Ν. Πάρου (2014)</t>
  </si>
  <si>
    <t>Συντήρηση οδικού Δικτύου  Ν. Μήλου (2014)</t>
  </si>
  <si>
    <t>Συντήρηση οδικού Δικτύου Ν. Κιμώλου (2014)</t>
  </si>
  <si>
    <t>Συντήρηση οδικού Δικτύου Ν. Σίφνου (2014)</t>
  </si>
  <si>
    <t>Συντήρηση οδικού Δικτύου Ν. Θήρας (2014)</t>
  </si>
  <si>
    <t xml:space="preserve">Συντήρηση οδικού Δικτύου Ν. Ιου (2014) </t>
  </si>
  <si>
    <t xml:space="preserve">Συντήρηση οδικού Δικτύου Ν. Ανάφης (2014) </t>
  </si>
  <si>
    <t>Αποθεματικό Συντήρησης οδικού Δικτύου ΠΕ Κυκλάδων της ΠΝΑ</t>
  </si>
  <si>
    <t>2014ΕΠ56700009</t>
  </si>
  <si>
    <t>2014ΕΠ56700005</t>
  </si>
  <si>
    <t xml:space="preserve">Έργα Αντιπλημμυρικής Προστασίας Άνδρου </t>
  </si>
  <si>
    <t>Μίσθωση Μηχανημάτων για την αντιμετώπιση εκτάκτων αναγκών πλημμυρών, καταπτώσεων στο οδικό δίκτυο της ΠΕ Τήνου</t>
  </si>
  <si>
    <t>Μίσθωση Μηχανημάτων για την αντιμετώπιση εκτάκτων αναγκών πλημμυρών, καταπτώσεων στο οδικό δίκτυο της ΠΕ Νάξου</t>
  </si>
  <si>
    <t>Μίσθωση Μηχανημάτων για την αντιμετώπιση εκτάκτων αναγκών πλημμυρών, καταπτώσεων στο οδικό δίκτυο της ΠΕ Άνδρου</t>
  </si>
  <si>
    <t>Μίσθωση Μηχανημάτων για την αντιμετώπιση εκτάκτων αναγκών πλημμυρών, καταπτώσεων στο οδικό δίκτυο της ΠΕ Σύρου, Μυκόνου και Πάρου</t>
  </si>
  <si>
    <t>Τοιχεία Επαρχιακής οδού Απολλωνίας - Αρτεμώνα &amp; Επένδυση Τάφρου Βορεινής</t>
  </si>
  <si>
    <t>Μίσθωση Μηχανημάτων για την αντιμετώπιση εκτάκτων αναγκών πλημμυρών, καταπτώσεων στο οδικό δίκτυο της ΠΕ Θήρας</t>
  </si>
  <si>
    <t>Μίσθωση Μηχανημάτων για την αντιμετώπιση εκτάκτων αναγκών πλημμυρών, καταπτώσεων στο οδικό δίκτυο ν. Μυκόνου</t>
  </si>
  <si>
    <t>Μίσθωση Μηχανημάτων για την αντιμετώπιση εκτάκτων αναγκών πλημμυρών, καταπτώσεων στο οδικό δίκτυο της ν. Αμοργού</t>
  </si>
  <si>
    <t>Άρση Καταπτώσεων Καθαρισμός τάφρων Κλαδέματα και Εκθαμνώσεις στο Οδικό Επαρχιακό Δίκτυο Νάξου (χρήση 2016)</t>
  </si>
  <si>
    <t>Αποθεματικό Αντιπλημμυρικής προστασίας νησιών ΠΕ Κυκλάδων</t>
  </si>
  <si>
    <t>Σήμανση Ασφάλεια οδικού Δικτύου νήσων Κέας, Κύθνου, Σύρου, Πάρου, Τήνου Μυκόνου</t>
  </si>
  <si>
    <t>Έργα Συντηρήσεων Αποκαταστάσεων Υποδομών &amp; Έργα Πρόληψης Καταστροφών Υποδομών από ακραία καιρικά φαινόμενα φυσικές καταστροφές κλπ σε νησιά της ΠΕ Κυκλάδων</t>
  </si>
  <si>
    <t>2015ΕΠ56700000</t>
  </si>
  <si>
    <t>Καθαρισμός επαρχιακού οδικού δικτύου Κύθνου (χρήση 2016)</t>
  </si>
  <si>
    <t>Ηλεκτροφωτισμός τμημάτων Οδικών Δικτύων (Επαρχιακού, Συμβολών οδών κλπ) νησιών ΠΕ Κυκλάδων</t>
  </si>
  <si>
    <t>2016ΕΠ56700002</t>
  </si>
  <si>
    <t xml:space="preserve">Προμήθεια Φωτιστικών Δρόμου Επαρχιακής οδού Ιστερνίων Τήνου </t>
  </si>
  <si>
    <t>Αποθεματικό  Ηλεκτροφωτισμού τμημάτων Οδικών Δικτύων (Επαρχιακού, Συμβολών οδών κλπ) νησιών ΠΕ Κυκλάδων</t>
  </si>
  <si>
    <t>2014ΜΠ0670018</t>
  </si>
  <si>
    <t>KEA</t>
  </si>
  <si>
    <t>ΚΕΑΣ ΚΥΘΝΟΥ</t>
  </si>
  <si>
    <t xml:space="preserve">Μίσθωση Μηχανημάτων για την αντιμετώπιση εκτάκτων αναγκών πλημμυρών, καταπτώσεων στο οδικό δίκτυο της ΠΕ Νάξου (Χρήση 2016-2017) </t>
  </si>
  <si>
    <t>Πραγματικές απορροφήσεις                       Από 01-07-2016 έως 31-12-2016</t>
  </si>
  <si>
    <t>Υπόλοιπο την 01/01/2017</t>
  </si>
  <si>
    <t>8ος λογαριασμός</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</si>
  <si>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</si>
  <si>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</si>
  <si>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Νέο Έργο Χρηματοδότηση από πόρους του Δ. Μυκόνου.</t>
  </si>
  <si>
    <t>ΠΣ για την Υποβολή Πρότασης Χρηματοδότησης  στο Ε.Π Υποδομές Μεταφορών Περιβάλλον και Αειφόρος Ανάπτυξη του ΥΠ.ΟΙΑ</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</si>
  <si>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</si>
  <si>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 xml:space="preserve">Νέο έργο </t>
  </si>
  <si>
    <t>Πραγματικές Απορροφήσεις            Από 01-07-2016 έως 31-12-2016</t>
  </si>
  <si>
    <r>
      <t>Κατασκευή Λιμενικού έργου στην περιοχή Πολλωνίων νήσου Μήλου</t>
    </r>
    <r>
      <rPr>
        <b/>
        <sz val="8.5"/>
        <color theme="1"/>
        <rFont val="Tahoma"/>
        <family val="2"/>
        <charset val="161"/>
      </rPr>
      <t xml:space="preserve"> (τε 2011ΕΠ06780010)</t>
    </r>
  </si>
  <si>
    <t>Πραγματικές Απορροφήσεις                   Από 01-07-2016 έως 31-12-2016</t>
  </si>
  <si>
    <t>Έξοδα Δημοσίευσης Περίληψης Διακήρυξης Αρχιτεκτονικών Διαγωνισμών</t>
  </si>
  <si>
    <t xml:space="preserve">Νέο Υποέργο. </t>
  </si>
  <si>
    <t>Πραγματικές Απορροφήσεις Από 01-07-2016               έως 31-12-2016</t>
  </si>
  <si>
    <t>ΠΙΝΑΚΑΣ 6 ΟΙΚΟΝΟΜΙΚΑ ΣΤΟΙΧΕΙΑ ΙΔΙΩΤΙΚΩΝ ΕΠΕΝΔΥΣΕΩΝ ΤΩΝ ΑΝΑΠΤΥΞΙΑΚΩΝ ΝΟΜΩΝ                                                                                                                                                                                                                            (Ν 2601/98, Ν 3299/04, Ν 3908/11 &amp; Ν 4399/2016)</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</si>
  <si>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</si>
  <si>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3299/2004</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</si>
  <si>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</si>
  <si>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</si>
  <si>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</si>
  <si>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Το Φ.Α. έχει ολοκληρωθεί. Εκκρεμεί η Οικονομική Τακτοποίηση / Έγκριση 1ου ΑΠΕ (– 7.834,04€)</t>
  </si>
  <si>
    <t xml:space="preserve">Στάδιο Υλοποίησης / Έγκριση 3ης παράτασης για εργασίες διαγράμμισης έως 30/09/2016. </t>
  </si>
  <si>
    <t>Το Φ.Α. έχει ολοκληρωθεί. Εκκρεμεί η Οικονομική Τακτοποίηση (έχει αποσταλεί η βεβαίωση περαίωσης) / Έγκριση 1ου ΑΠΕ (– 7.546,49€)</t>
  </si>
  <si>
    <t>Το Φ.Α. έχει ολοκληρωθεί. Εκκρεμεί η Οικονομική Τακτοποίηση / Έγκριση 1ου ΑΠΕ (– 3.110,29€)</t>
  </si>
  <si>
    <t xml:space="preserve">Στάδιο Παραλαβης   </t>
  </si>
  <si>
    <t>Το Φ.Α. έχει ολοκληρωθεί. Εκκρεμεί η Οικονομική Τακτοποίηση / Έγκριση 1ου ΑΠΕ (+649,17 €)</t>
  </si>
  <si>
    <t>Το Φ.Α. έχει ολοκληρωθεί. Εκκρεμεί η Οικονομική Τακτοποίηση/Έγκριση 1ου ΑΠΕ (– 2.721,98€)</t>
  </si>
  <si>
    <t xml:space="preserve">Το Φ.Α. έχει ολοκληρωθεί. Εκκρεμεί η Οικονομική Τακτοποίηση. </t>
  </si>
  <si>
    <t>Στάδιο Yλοποίησης</t>
  </si>
  <si>
    <t xml:space="preserve">Στάδιο Yλοποίησης </t>
  </si>
  <si>
    <t>Στάδιο έγκρισης όρων δημοπράτησης</t>
  </si>
  <si>
    <t>Νέο έργο / Στάδιο έγκρισης όρων δημοπράτησης</t>
  </si>
  <si>
    <t>ΚΕΑ/ΚΥΘΝΟΣ/   ΣΥΡΟΣ/ΤΗΝΟΣ/  ΜΥΚΟΝΟΣ/ΠΑΡΟΣ</t>
  </si>
  <si>
    <t>ΣΥΡΟΣ/ΜΥΚΟΝΟΣ/ΠΑΡΟΣ</t>
  </si>
  <si>
    <t>ΚΕΑ/ΚΥΘΝΟΣ</t>
  </si>
  <si>
    <t>Μίσθωση μηχανημάτων για την αντιμετώπιση έκτακτων αναγκών πλημμύρων, καταπτώσεων κλπ, στο Ο.Δ. της Κέας της ΠΕ Κέας - Κύθνου</t>
  </si>
  <si>
    <t>Μίσθωση μηχανημάτων για την αντιμετώπιση έκτακτων αναγκών πλημμύρων, καταπτώσεων κλπ, στο Ο.Δ. της Κύθνου της ΠΕ Κέας - Κύθνου</t>
  </si>
  <si>
    <t xml:space="preserve">Νέο έργο. </t>
  </si>
  <si>
    <t>Έγκριση 3ου πρακτικού διαγωνισμού. Τελικός Ανάδοχος "Bitumix Ασφαλιστικά Μίγματα Α.Ε."</t>
  </si>
  <si>
    <t>Στάδιο έγκρισης μελέτης</t>
  </si>
  <si>
    <t>Νέο Υποέργο</t>
  </si>
  <si>
    <t>Σήμανση Ασφάλεια οδικού Δικτύου νήσων Ίου, Σικίνου, Φολεγάνδρου, Θηρασιάς Ανάφης.</t>
  </si>
  <si>
    <t>Πληρωμές 2016</t>
  </si>
  <si>
    <t>Απορρόφηση έως 31/12/2016</t>
  </si>
  <si>
    <t>Η σύμβαση υπογράφτηκε 22/4/2016. Στάδιο υλοποίησης</t>
  </si>
  <si>
    <t>Η ΑΥΙΜ του 1ου Υ/Ε από τη ΔΤ της ΠΝΑ εκδόθηκε 23/1/2013.Το 2ο υποέργο (brand name) ολοκληρώθηκε. Η ΑΥΙΜ για την Ενεργειακή ΑΕ 29/4/2013, για το Παν/μιο Κρήτης 28/6/2013, για το Επιμελητήριο Δωδεκανήσου 26/9/2013, για το Επιμελητήριο Κυκλάδων στις 7/10/2013 και για το Πανεπιστήμιο Αιγαίου 9/4/2014 (προεγκρίθηκε τροποποίηση ΑΥΙΜ με μείωση π/υ). Το υποέργο 11 (πιλοτικό πρόγραμμα...στα νησιά) δεν θα υλοποιηθεί.</t>
  </si>
  <si>
    <t xml:space="preserve">Συμβασιοποιημένος Π/Υ </t>
  </si>
  <si>
    <t>Συντήρηση ισογείου κτιρίου πρώην Νομαρχιακής Αυτοδιοίκησης Κυκλάδων</t>
  </si>
  <si>
    <t>Νέο Υποέργο. Στάδιο υλοποίησης</t>
  </si>
  <si>
    <t>Συντήρηση οδικού δικτύου ν. Άνδρου (2017)</t>
  </si>
  <si>
    <t>Συντήρηση οδικού Δικτύου Ν. Θήρας (2017)</t>
  </si>
  <si>
    <t>Συντήρηση οδικού δικτύου ν. Κύθνου (χρήση 2017)</t>
  </si>
  <si>
    <t>Βελτίωση - Συντήρηση οδικού δικτύου Νάξου (χρήση 2017)</t>
  </si>
  <si>
    <t>Νέο Έργο / Η μελέτη του έργου χρηματοδοτείται από το ΤΠ α/α 41 Ιδιου Πίνακα / Αφορά σε έναρξη διαδικασιών απαλλοτριώσεων</t>
  </si>
  <si>
    <t>ΠΣ μεταξύ ΠΝΑ και Ιεράς Μητρόπολης Σύρου, για την έρευνα για τον Εντοπισμό και τη Συστηματική Καταγραφή των Ιερών Ναών και Μνημείων της Ορθόδοξης Εκκλησίας σε νησιά των Κυκλάδων.</t>
  </si>
  <si>
    <t>Το Φ.Α έχει ολοκληρωθεί. Εκκρεμεί το Οικ. Αντικείμενο /  Έγκριση 1ου ΑΠΕ (– 585,00€)</t>
  </si>
  <si>
    <t>Στάδιο υλοποίησης Χρηματοδότηση από πρ. ΤΕΟ ΑΕ / Έγκριση 3ου ΑΠΕ (– 15.305,46 €)</t>
  </si>
  <si>
    <t>Πραγματικές Απορροφήσεις             Από                          01-07-2016 έως 31-12-2016</t>
  </si>
  <si>
    <t>Οικονομικά Στοιχεία Ιδιωτικών Επενδύσεων των Αναπτυξιακών Νόμων (Ν 2601/98, Ν 3299/04, Ν 3908/11 &amp; Ν 4399/2016)</t>
  </si>
  <si>
    <t>ΓΕΝΙΚΟ ΣΥΝΟΛΟ (Ι+ΙΙ+ΙΙΙ+IV)</t>
  </si>
  <si>
    <t>ΣΥΝΟΛΟ ΙI</t>
  </si>
  <si>
    <t>ΣΥΝΟΛΟ I &amp; ΙI</t>
  </si>
  <si>
    <t>ΣΥΝΟΛΟ ΙΙI</t>
  </si>
  <si>
    <t>ΣΥΝΟΛΟ V</t>
  </si>
  <si>
    <t>ΓΕΝΙΚΟ ΣΥΝΟΛΟ (Ι+ΙΙ+ΙΙΙ+IV+V)</t>
  </si>
  <si>
    <t>Yπόλοιπο την 01/01/2017</t>
  </si>
  <si>
    <t>Παραγωγή Μουσικού Αρχείου ν. Νάξου (Β' φάση) - Δημιουργία Ταινίας - Ντοκιμαντέρ</t>
  </si>
  <si>
    <t>ΠΣ ΠΝΑ &amp; Δ. Ανάφης για το έργο: Διαμόρφωση και Ολοκλήρωση των χώρων του κτηρίου ως Πολυχώρος Πολιτισμού νήσου Ανάφης</t>
  </si>
  <si>
    <t xml:space="preserve">ΠΣ ΠΝΑ &amp; Δήμος Φολεγάνδρου για το έργο: Επισκευή Στεγάστρου ΧΥΤΑ, Δήμου Φολεγάνδρου </t>
  </si>
  <si>
    <t>Δαπάνες υποδομών σε ειδικούς χώρους υποδοχής και παραμονής μεταναστών στην ΠΝΑ</t>
  </si>
  <si>
    <t xml:space="preserve">Πράξη "Αποκεντρωμένες προμήθειες τροφίμων και βασικής υλικής συνδρομής, διοικητικές δαπάνες και παροχή συνοδευτικών μέτρων 2015-2016" - Κοινωνική Σύμπραξη Νοτίου Αιγαίου στο ΕΠ "Επισιτιστικής και Βασικής Υλικής Συνδρομής" του Ταμείου Ευρωπαϊκής Βοήθειας προς τους Απόρους (ΤΕΒΑ) 2014-2020 </t>
  </si>
  <si>
    <t>Η συμμετοχή της ΠΕ Κυκλάδων ανέρχεται στο ποσό των 6.000€</t>
  </si>
  <si>
    <t>Στάδιο Υλοποίησης. Χορήγηση Παράτασης προθεσμίας με αναθεώρηση έως 15/12/2016 / Έγκριση 1ου ΑΠΕ (– 1.998,26 €)</t>
  </si>
  <si>
    <t>ΝΑΞΟΣ/ΑΜΟΡΓΟΣ/  ΗΡΑΚΛΕΙΑ</t>
  </si>
  <si>
    <t>ΜΗΛΟΣ/ΚΙΜΩΛΟΣ/  ΣΙΦΝΟΣ/ΣΕΡΙΦΟΣ</t>
  </si>
  <si>
    <t>Στάδιο έγκρισης 1ου πρακτικού δημοπρασίας</t>
  </si>
  <si>
    <t>Άγονος διαγωνισμός. Επανάληψη διαδικασίας από το στάδιο υποβολής προσφορών</t>
  </si>
  <si>
    <t>Στάδιο Παραλαβής για τις Ανάγκες της ΠΕ Κυκλάδων</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</si>
</sst>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36">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2"/>
      <color theme="1"/>
      <name val="Calibri"/>
      <family val="2"/>
      <charset val="161"/>
      <scheme val="minor"/>
    </font>
    <font>
      <sz val="7"/>
      <color theme="1"/>
      <name val="Times New Roman"/>
      <family val="1"/>
      <charset val="161"/>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10"/>
      <name val="Calibri"/>
      <family val="2"/>
      <charset val="161"/>
      <scheme val="minor"/>
    </font>
    <font>
      <b/>
      <sz val="8.5"/>
      <color theme="1"/>
      <name val="Tahoma"/>
      <family val="2"/>
      <charset val="16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25">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3" fontId="5" fillId="0" borderId="3" xfId="0" applyNumberFormat="1" applyFont="1" applyFill="1" applyBorder="1" applyAlignment="1" applyProtection="1">
      <alignment horizontal="left" vertical="center" wrapText="1" indent="1"/>
      <protection locked="0"/>
    </xf>
    <xf numFmtId="0" fontId="7" fillId="0" borderId="0" xfId="0" applyFont="1"/>
    <xf numFmtId="0" fontId="0" fillId="0" borderId="0" xfId="0" applyAlignment="1">
      <alignment horizontal="center" vertical="center"/>
    </xf>
    <xf numFmtId="0" fontId="6"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4"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14" fillId="0" borderId="2" xfId="0" applyNumberFormat="1" applyFont="1" applyFill="1" applyBorder="1" applyAlignment="1" applyProtection="1">
      <alignment horizontal="left" vertical="center" wrapText="1" indent="1"/>
      <protection locked="0"/>
    </xf>
    <xf numFmtId="0" fontId="4" fillId="0" borderId="0" xfId="0" applyFont="1" applyAlignment="1">
      <alignment wrapText="1"/>
    </xf>
    <xf numFmtId="0" fontId="6" fillId="0" borderId="15" xfId="0" applyNumberFormat="1" applyFont="1" applyFill="1" applyBorder="1" applyAlignment="1" applyProtection="1">
      <alignment horizontal="left" vertical="center" wrapText="1" indent="1"/>
    </xf>
    <xf numFmtId="4" fontId="6" fillId="0" borderId="15" xfId="0" applyNumberFormat="1" applyFont="1" applyFill="1" applyBorder="1" applyAlignment="1" applyProtection="1">
      <alignment horizontal="right" vertical="center"/>
      <protection locked="0"/>
    </xf>
    <xf numFmtId="0" fontId="5" fillId="2" borderId="17" xfId="0" applyFont="1" applyFill="1" applyBorder="1" applyAlignment="1" applyProtection="1">
      <alignment horizontal="center"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10" fillId="0" borderId="9" xfId="0" applyFont="1" applyBorder="1" applyAlignment="1">
      <alignment vertical="center"/>
    </xf>
    <xf numFmtId="0" fontId="10" fillId="0" borderId="21" xfId="0" applyFont="1" applyBorder="1" applyAlignment="1">
      <alignment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4" fontId="19" fillId="0" borderId="0" xfId="0" applyNumberFormat="1" applyFont="1" applyFill="1" applyBorder="1" applyAlignment="1" applyProtection="1">
      <alignment horizontal="right" vertical="center"/>
      <protection locked="0"/>
    </xf>
    <xf numFmtId="4" fontId="19" fillId="0" borderId="0" xfId="0" applyNumberFormat="1" applyFont="1" applyFill="1" applyBorder="1" applyAlignment="1" applyProtection="1">
      <alignment horizontal="right" vertical="center"/>
      <protection hidden="1"/>
    </xf>
    <xf numFmtId="4" fontId="6" fillId="0" borderId="15" xfId="0" applyNumberFormat="1" applyFont="1" applyFill="1" applyBorder="1" applyAlignment="1" applyProtection="1">
      <alignment vertical="center"/>
      <protection locked="0"/>
    </xf>
    <xf numFmtId="4" fontId="6" fillId="0" borderId="15" xfId="2" applyNumberFormat="1" applyFont="1" applyFill="1" applyBorder="1" applyAlignment="1" applyProtection="1">
      <alignment horizontal="right" vertical="center"/>
      <protection locked="0"/>
    </xf>
    <xf numFmtId="4" fontId="6" fillId="0" borderId="15" xfId="0" applyNumberFormat="1" applyFont="1" applyFill="1" applyBorder="1" applyAlignment="1" applyProtection="1">
      <alignment vertical="center"/>
      <protection hidden="1"/>
    </xf>
    <xf numFmtId="0" fontId="0" fillId="0" borderId="0" xfId="0" applyFont="1" applyFill="1"/>
    <xf numFmtId="0" fontId="2" fillId="0" borderId="0" xfId="5"/>
    <xf numFmtId="49" fontId="22" fillId="0" borderId="27"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8" xfId="5" applyFont="1" applyFill="1" applyBorder="1" applyAlignment="1">
      <alignment horizontal="center" vertical="center"/>
    </xf>
    <xf numFmtId="0" fontId="22" fillId="0" borderId="27" xfId="5" applyFont="1" applyFill="1" applyBorder="1" applyAlignment="1" applyProtection="1">
      <alignment horizontal="center" vertical="center" wrapText="1"/>
      <protection hidden="1"/>
    </xf>
    <xf numFmtId="49" fontId="5" fillId="0" borderId="11"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protection locked="0"/>
    </xf>
    <xf numFmtId="49" fontId="4" fillId="0" borderId="0" xfId="0" applyNumberFormat="1" applyFont="1" applyFill="1"/>
    <xf numFmtId="0" fontId="22" fillId="0" borderId="34" xfId="5" applyFont="1" applyFill="1" applyBorder="1" applyAlignment="1" applyProtection="1">
      <alignment vertical="center" wrapText="1"/>
      <protection hidden="1"/>
    </xf>
    <xf numFmtId="0" fontId="22" fillId="0" borderId="35" xfId="5" applyFont="1" applyFill="1" applyBorder="1" applyAlignment="1" applyProtection="1">
      <alignment vertical="center" wrapText="1"/>
      <protection hidden="1"/>
    </xf>
    <xf numFmtId="49" fontId="22" fillId="0" borderId="27" xfId="5" applyNumberFormat="1" applyFont="1" applyFill="1" applyBorder="1" applyAlignment="1">
      <alignment horizontal="center" vertical="center"/>
    </xf>
    <xf numFmtId="0" fontId="22" fillId="0" borderId="26" xfId="5" applyFont="1" applyFill="1" applyBorder="1" applyAlignment="1" applyProtection="1">
      <alignment vertical="center" wrapText="1"/>
      <protection hidden="1"/>
    </xf>
    <xf numFmtId="0" fontId="22" fillId="0" borderId="36" xfId="5" applyFont="1" applyFill="1" applyBorder="1" applyAlignment="1" applyProtection="1">
      <alignment vertical="center" wrapText="1"/>
      <protection hidden="1"/>
    </xf>
    <xf numFmtId="0" fontId="8" fillId="0" borderId="37" xfId="5" applyFont="1" applyFill="1" applyBorder="1" applyAlignment="1">
      <alignment horizontal="center" vertical="center"/>
    </xf>
    <xf numFmtId="0" fontId="8" fillId="0" borderId="38" xfId="5" applyFont="1" applyFill="1" applyBorder="1" applyAlignment="1">
      <alignment horizontal="center" vertical="center"/>
    </xf>
    <xf numFmtId="0" fontId="22" fillId="0" borderId="31" xfId="5" applyFont="1" applyFill="1" applyBorder="1" applyAlignment="1" applyProtection="1">
      <alignment vertical="center"/>
      <protection hidden="1"/>
    </xf>
    <xf numFmtId="165" fontId="22" fillId="0" borderId="31" xfId="5" applyNumberFormat="1" applyFont="1" applyFill="1" applyBorder="1" applyAlignment="1" applyProtection="1">
      <alignment horizontal="right" vertical="center"/>
      <protection hidden="1"/>
    </xf>
    <xf numFmtId="0" fontId="22" fillId="0" borderId="33"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30" xfId="5" applyNumberFormat="1" applyFont="1" applyFill="1" applyBorder="1" applyAlignment="1" applyProtection="1">
      <alignment horizontal="left" vertical="center" wrapText="1" indent="1"/>
      <protection hidden="1"/>
    </xf>
    <xf numFmtId="165" fontId="8" fillId="0" borderId="29" xfId="5" applyNumberFormat="1" applyFont="1" applyFill="1" applyBorder="1" applyAlignment="1" applyProtection="1">
      <alignment vertical="center"/>
      <protection hidden="1"/>
    </xf>
    <xf numFmtId="165" fontId="8" fillId="0" borderId="41" xfId="5" applyNumberFormat="1" applyFont="1" applyFill="1" applyBorder="1" applyAlignment="1" applyProtection="1">
      <alignment vertical="center"/>
      <protection hidden="1"/>
    </xf>
    <xf numFmtId="0" fontId="23" fillId="0" borderId="42" xfId="0" applyFont="1" applyBorder="1" applyAlignment="1">
      <alignment horizontal="left" vertical="center" wrapText="1"/>
    </xf>
    <xf numFmtId="165" fontId="22" fillId="0" borderId="43" xfId="5" applyNumberFormat="1" applyFont="1" applyFill="1" applyBorder="1" applyAlignment="1" applyProtection="1">
      <alignment horizontal="right" vertical="center"/>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13" fillId="0" borderId="2" xfId="0" applyNumberFormat="1" applyFont="1" applyFill="1" applyBorder="1" applyAlignment="1" applyProtection="1">
      <alignment horizontal="left" vertical="center" wrapText="1" indent="1"/>
    </xf>
    <xf numFmtId="0" fontId="13" fillId="0" borderId="2" xfId="0" applyNumberFormat="1" applyFont="1" applyFill="1" applyBorder="1" applyAlignment="1" applyProtection="1">
      <alignment horizontal="center" vertical="center" wrapText="1"/>
    </xf>
    <xf numFmtId="4" fontId="13" fillId="0" borderId="2" xfId="0" applyNumberFormat="1" applyFont="1" applyFill="1" applyBorder="1" applyAlignment="1" applyProtection="1">
      <alignment vertical="center"/>
      <protection locked="0"/>
    </xf>
    <xf numFmtId="4" fontId="13" fillId="0" borderId="2" xfId="2" applyNumberFormat="1" applyFont="1" applyFill="1" applyBorder="1" applyAlignment="1" applyProtection="1">
      <alignment horizontal="right" vertical="center"/>
      <protection locked="0"/>
    </xf>
    <xf numFmtId="4" fontId="13" fillId="0" borderId="2" xfId="0" applyNumberFormat="1" applyFont="1" applyFill="1" applyBorder="1" applyAlignment="1" applyProtection="1">
      <alignment vertical="center"/>
      <protection hidden="1"/>
    </xf>
    <xf numFmtId="3" fontId="13" fillId="0" borderId="3" xfId="0" applyNumberFormat="1" applyFont="1" applyFill="1" applyBorder="1" applyAlignment="1" applyProtection="1">
      <alignment horizontal="left" vertical="center" wrapText="1" indent="1"/>
      <protection locked="0"/>
    </xf>
    <xf numFmtId="4" fontId="19" fillId="0" borderId="0" xfId="2" applyNumberFormat="1" applyFont="1" applyFill="1" applyBorder="1" applyAlignment="1" applyProtection="1">
      <alignment horizontal="right" vertical="center"/>
      <protection locked="0"/>
    </xf>
    <xf numFmtId="0" fontId="15" fillId="0" borderId="0" xfId="0" applyFont="1" applyFill="1"/>
    <xf numFmtId="0" fontId="4" fillId="0" borderId="3" xfId="0" applyFont="1" applyFill="1" applyBorder="1" applyAlignment="1">
      <alignment horizontal="left" vertical="center" wrapText="1"/>
    </xf>
    <xf numFmtId="4" fontId="0" fillId="0" borderId="12" xfId="0" applyNumberFormat="1" applyFill="1" applyBorder="1"/>
    <xf numFmtId="0" fontId="0" fillId="0" borderId="12" xfId="0" applyFill="1" applyBorder="1"/>
    <xf numFmtId="0" fontId="17" fillId="0" borderId="0" xfId="0" applyFont="1" applyFill="1"/>
    <xf numFmtId="0" fontId="0" fillId="3" borderId="0" xfId="0" applyFill="1"/>
    <xf numFmtId="0" fontId="0" fillId="0" borderId="0" xfId="0"/>
    <xf numFmtId="4" fontId="7" fillId="0" borderId="0" xfId="0" applyNumberFormat="1" applyFont="1" applyFill="1"/>
    <xf numFmtId="0" fontId="7" fillId="0" borderId="0" xfId="0" applyFont="1" applyFill="1"/>
    <xf numFmtId="49" fontId="5" fillId="0" borderId="19" xfId="0" applyNumberFormat="1" applyFont="1" applyFill="1" applyBorder="1" applyAlignment="1" applyProtection="1">
      <alignment horizontal="center" vertical="center" wrapText="1"/>
      <protection locked="0"/>
    </xf>
    <xf numFmtId="4" fontId="6" fillId="0" borderId="19" xfId="0" applyNumberFormat="1" applyFont="1" applyFill="1" applyBorder="1" applyAlignment="1" applyProtection="1">
      <alignment vertical="center"/>
      <protection hidden="1"/>
    </xf>
    <xf numFmtId="4" fontId="6" fillId="0" borderId="19" xfId="2" applyNumberFormat="1" applyFont="1" applyFill="1" applyBorder="1" applyAlignment="1" applyProtection="1">
      <alignment horizontal="right" vertical="center"/>
      <protection locked="0"/>
    </xf>
    <xf numFmtId="0" fontId="0" fillId="0" borderId="0" xfId="0"/>
    <xf numFmtId="4" fontId="26" fillId="0" borderId="2" xfId="0" applyNumberFormat="1" applyFont="1" applyFill="1" applyBorder="1" applyAlignment="1">
      <alignment horizontal="center" vertical="center"/>
    </xf>
    <xf numFmtId="0" fontId="5" fillId="0" borderId="15" xfId="0" applyNumberFormat="1" applyFont="1" applyFill="1" applyBorder="1" applyAlignment="1" applyProtection="1">
      <alignment horizontal="left" vertical="center" wrapText="1" indent="1"/>
    </xf>
    <xf numFmtId="0" fontId="22" fillId="0" borderId="15" xfId="0" applyNumberFormat="1" applyFont="1" applyFill="1" applyBorder="1" applyAlignment="1" applyProtection="1">
      <alignment horizontal="center" vertical="center" wrapText="1"/>
    </xf>
    <xf numFmtId="4" fontId="5" fillId="0" borderId="15" xfId="0" applyNumberFormat="1" applyFont="1" applyFill="1" applyBorder="1" applyAlignment="1" applyProtection="1">
      <alignment vertical="center"/>
      <protection locked="0"/>
    </xf>
    <xf numFmtId="0" fontId="0" fillId="0" borderId="0" xfId="0"/>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1" xfId="0" applyFont="1" applyBorder="1" applyAlignment="1">
      <alignment horizontal="center" vertical="center"/>
    </xf>
    <xf numFmtId="0" fontId="19" fillId="0" borderId="0" xfId="0"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protection locked="0"/>
    </xf>
    <xf numFmtId="0" fontId="0" fillId="0" borderId="0" xfId="0" applyAlignment="1">
      <alignment horizontal="center"/>
    </xf>
    <xf numFmtId="4" fontId="6" fillId="0" borderId="25" xfId="2" applyNumberFormat="1" applyFont="1" applyFill="1" applyBorder="1" applyAlignment="1" applyProtection="1">
      <alignment horizontal="right" vertical="center"/>
      <protection locked="0"/>
    </xf>
    <xf numFmtId="4" fontId="6" fillId="0" borderId="25" xfId="0" applyNumberFormat="1" applyFont="1" applyFill="1" applyBorder="1" applyAlignment="1" applyProtection="1">
      <alignment vertical="center"/>
      <protection hidden="1"/>
    </xf>
    <xf numFmtId="4" fontId="14" fillId="0" borderId="19" xfId="0" applyNumberFormat="1" applyFont="1" applyFill="1" applyBorder="1" applyAlignment="1" applyProtection="1">
      <alignment vertical="center"/>
      <protection hidden="1"/>
    </xf>
    <xf numFmtId="4" fontId="14" fillId="0" borderId="19" xfId="2"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vertical="center"/>
      <protection hidden="1"/>
    </xf>
    <xf numFmtId="0" fontId="22" fillId="0" borderId="32" xfId="5" applyFont="1" applyFill="1" applyBorder="1" applyAlignment="1">
      <alignment horizontal="center" vertical="center"/>
    </xf>
    <xf numFmtId="3" fontId="14" fillId="0" borderId="3" xfId="0" applyNumberFormat="1" applyFont="1" applyFill="1" applyBorder="1" applyAlignment="1" applyProtection="1">
      <alignment horizontal="left" vertical="center" wrapText="1" indent="1"/>
      <protection locked="0"/>
    </xf>
    <xf numFmtId="0" fontId="0" fillId="0" borderId="0" xfId="0"/>
    <xf numFmtId="0" fontId="0" fillId="0" borderId="0" xfId="0" applyFill="1" applyBorder="1"/>
    <xf numFmtId="0" fontId="5" fillId="2" borderId="11"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2"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3" fontId="5" fillId="2" borderId="3" xfId="1"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49" fontId="26" fillId="0" borderId="0" xfId="0" applyNumberFormat="1" applyFont="1" applyFill="1"/>
    <xf numFmtId="0" fontId="13" fillId="0" borderId="11" xfId="0" applyFont="1" applyFill="1" applyBorder="1" applyAlignment="1" applyProtection="1">
      <alignment horizontal="center" vertical="center"/>
      <protection locked="0"/>
    </xf>
    <xf numFmtId="2" fontId="8" fillId="0" borderId="2" xfId="5" applyNumberFormat="1" applyFont="1" applyFill="1" applyBorder="1" applyAlignment="1" applyProtection="1">
      <alignment horizontal="left" vertical="center" wrapText="1" indent="1"/>
      <protection hidden="1"/>
    </xf>
    <xf numFmtId="165" fontId="8" fillId="0" borderId="46" xfId="5" applyNumberFormat="1" applyFont="1" applyFill="1" applyBorder="1" applyAlignment="1" applyProtection="1">
      <alignment vertical="center"/>
      <protection hidden="1"/>
    </xf>
    <xf numFmtId="4" fontId="5" fillId="0" borderId="19" xfId="0" applyNumberFormat="1" applyFont="1" applyFill="1" applyBorder="1" applyAlignment="1" applyProtection="1">
      <alignment vertical="center"/>
      <protection hidden="1"/>
    </xf>
    <xf numFmtId="49"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0" fontId="4" fillId="2" borderId="0" xfId="0" applyFont="1" applyFill="1"/>
    <xf numFmtId="4" fontId="4" fillId="0" borderId="0" xfId="0" applyNumberFormat="1" applyFont="1"/>
    <xf numFmtId="4" fontId="4" fillId="0" borderId="0" xfId="0" applyNumberFormat="1" applyFont="1" applyFill="1" applyAlignment="1">
      <alignment wrapText="1"/>
    </xf>
    <xf numFmtId="4" fontId="0" fillId="0" borderId="0" xfId="0" applyNumberFormat="1" applyFill="1" applyAlignment="1">
      <alignment wrapText="1"/>
    </xf>
    <xf numFmtId="4" fontId="15" fillId="0" borderId="0" xfId="0" applyNumberFormat="1" applyFont="1" applyFill="1" applyAlignment="1">
      <alignment wrapText="1"/>
    </xf>
    <xf numFmtId="4" fontId="17" fillId="0" borderId="0" xfId="0" applyNumberFormat="1" applyFont="1" applyFill="1" applyAlignment="1">
      <alignment wrapText="1"/>
    </xf>
    <xf numFmtId="0" fontId="10" fillId="2" borderId="21" xfId="0" applyFont="1" applyFill="1" applyBorder="1" applyAlignment="1">
      <alignment vertical="center"/>
    </xf>
    <xf numFmtId="0" fontId="10" fillId="0" borderId="21" xfId="0" applyFont="1" applyFill="1" applyBorder="1" applyAlignment="1">
      <alignment vertical="center"/>
    </xf>
    <xf numFmtId="0" fontId="4" fillId="0" borderId="0" xfId="0" applyFont="1" applyFill="1" applyBorder="1"/>
    <xf numFmtId="0" fontId="27" fillId="0" borderId="21" xfId="0" applyFont="1" applyBorder="1" applyAlignment="1">
      <alignment vertical="center"/>
    </xf>
    <xf numFmtId="0" fontId="2" fillId="2" borderId="0" xfId="5" applyFont="1" applyFill="1"/>
    <xf numFmtId="0" fontId="22" fillId="2" borderId="27" xfId="5" applyFont="1" applyFill="1" applyBorder="1" applyAlignment="1" applyProtection="1">
      <alignment horizontal="center" vertical="center" wrapText="1"/>
      <protection hidden="1"/>
    </xf>
    <xf numFmtId="49" fontId="22" fillId="2" borderId="27" xfId="5" applyNumberFormat="1" applyFont="1" applyFill="1" applyBorder="1" applyAlignment="1" applyProtection="1">
      <alignment horizontal="center" vertical="center" wrapText="1"/>
      <protection hidden="1"/>
    </xf>
    <xf numFmtId="165" fontId="8" fillId="2" borderId="29"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2" fillId="2" borderId="31"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0" fontId="2" fillId="2" borderId="0" xfId="5" applyFill="1"/>
    <xf numFmtId="4" fontId="6" fillId="2" borderId="2" xfId="0" applyNumberFormat="1" applyFont="1" applyFill="1" applyBorder="1" applyAlignment="1" applyProtection="1">
      <alignment horizontal="center" vertical="center"/>
      <protection locked="0"/>
    </xf>
    <xf numFmtId="4" fontId="6" fillId="2" borderId="2" xfId="0" applyNumberFormat="1" applyFont="1" applyFill="1" applyBorder="1" applyAlignment="1" applyProtection="1">
      <alignment horizontal="center" vertical="center"/>
      <protection hidden="1"/>
    </xf>
    <xf numFmtId="0" fontId="0" fillId="2" borderId="0" xfId="0" applyFill="1"/>
    <xf numFmtId="4" fontId="0" fillId="0" borderId="0" xfId="0" applyNumberFormat="1"/>
    <xf numFmtId="0" fontId="0" fillId="0" borderId="0" xfId="0" applyAlignment="1">
      <alignment wrapText="1"/>
    </xf>
    <xf numFmtId="4" fontId="0" fillId="0" borderId="0" xfId="0" applyNumberFormat="1" applyFont="1" applyFill="1" applyAlignment="1">
      <alignment wrapText="1"/>
    </xf>
    <xf numFmtId="4" fontId="6" fillId="0" borderId="11" xfId="0" applyNumberFormat="1" applyFont="1" applyFill="1" applyBorder="1" applyAlignment="1" applyProtection="1">
      <alignment horizontal="center" vertical="center"/>
      <protection locked="0"/>
    </xf>
    <xf numFmtId="4" fontId="6" fillId="0" borderId="15" xfId="0" applyNumberFormat="1" applyFont="1" applyFill="1" applyBorder="1" applyAlignment="1" applyProtection="1">
      <alignment horizontal="center" vertical="center"/>
      <protection hidden="1"/>
    </xf>
    <xf numFmtId="165" fontId="8" fillId="0" borderId="6" xfId="5" applyNumberFormat="1" applyFont="1" applyFill="1" applyBorder="1" applyAlignment="1" applyProtection="1">
      <alignment vertical="center"/>
      <protection hidden="1"/>
    </xf>
    <xf numFmtId="0" fontId="13" fillId="0" borderId="2" xfId="0" applyNumberFormat="1" applyFont="1" applyFill="1" applyBorder="1" applyAlignment="1" applyProtection="1">
      <alignment horizontal="center" vertical="center" wrapText="1"/>
      <protection locked="0"/>
    </xf>
    <xf numFmtId="14" fontId="0" fillId="0" borderId="0" xfId="0" applyNumberFormat="1" applyFill="1" applyAlignment="1">
      <alignment wrapText="1"/>
    </xf>
    <xf numFmtId="0" fontId="18" fillId="0" borderId="2" xfId="0" applyFont="1" applyFill="1" applyBorder="1"/>
    <xf numFmtId="0" fontId="18" fillId="0" borderId="2" xfId="0" applyFont="1" applyFill="1" applyBorder="1" applyAlignment="1">
      <alignment horizontal="center"/>
    </xf>
    <xf numFmtId="0" fontId="24" fillId="0" borderId="2" xfId="0" applyFont="1" applyFill="1" applyBorder="1" applyAlignment="1">
      <alignment horizontal="center" vertical="center"/>
    </xf>
    <xf numFmtId="4" fontId="18" fillId="0" borderId="2" xfId="0" applyNumberFormat="1" applyFont="1" applyFill="1" applyBorder="1"/>
    <xf numFmtId="0" fontId="7" fillId="0" borderId="0" xfId="0" applyFont="1" applyFill="1" applyAlignment="1">
      <alignment horizontal="center"/>
    </xf>
    <xf numFmtId="0" fontId="25"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4"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3" fontId="8" fillId="0" borderId="3" xfId="0" applyNumberFormat="1" applyFont="1" applyFill="1" applyBorder="1" applyAlignment="1" applyProtection="1">
      <alignment horizontal="left" vertical="center" wrapText="1" indent="1"/>
      <protection locked="0"/>
    </xf>
    <xf numFmtId="0" fontId="30" fillId="0" borderId="21" xfId="0" applyFont="1" applyBorder="1" applyAlignment="1">
      <alignment vertical="center"/>
    </xf>
    <xf numFmtId="164" fontId="31" fillId="2" borderId="6" xfId="1" applyNumberFormat="1" applyFont="1" applyFill="1" applyBorder="1" applyAlignment="1" applyProtection="1">
      <alignment horizontal="center" vertical="center" wrapText="1"/>
      <protection locked="0"/>
    </xf>
    <xf numFmtId="49" fontId="31" fillId="0" borderId="2" xfId="1" applyNumberFormat="1"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left" vertical="center" wrapText="1" indent="1"/>
    </xf>
    <xf numFmtId="0" fontId="32" fillId="0" borderId="2" xfId="0" applyFont="1" applyFill="1" applyBorder="1" applyAlignment="1" applyProtection="1">
      <alignment horizontal="left" vertical="center" wrapText="1" indent="1"/>
      <protection locked="0"/>
    </xf>
    <xf numFmtId="0" fontId="32" fillId="0" borderId="2" xfId="0" applyNumberFormat="1" applyFont="1" applyFill="1" applyBorder="1" applyAlignment="1" applyProtection="1">
      <alignment horizontal="left" vertical="center" wrapText="1" indent="1"/>
      <protection locked="0"/>
    </xf>
    <xf numFmtId="0" fontId="32" fillId="0" borderId="2" xfId="0" applyNumberFormat="1" applyFont="1" applyFill="1" applyBorder="1" applyAlignment="1" applyProtection="1">
      <alignment horizontal="left" vertical="center" wrapText="1" indent="1"/>
    </xf>
    <xf numFmtId="0" fontId="31" fillId="0" borderId="15" xfId="0" applyNumberFormat="1" applyFont="1" applyFill="1" applyBorder="1" applyAlignment="1" applyProtection="1">
      <alignment horizontal="left" vertical="center" wrapText="1" indent="1"/>
    </xf>
    <xf numFmtId="0" fontId="32" fillId="0" borderId="0" xfId="0" applyNumberFormat="1" applyFont="1" applyFill="1" applyBorder="1" applyAlignment="1" applyProtection="1">
      <alignment horizontal="left" vertical="center" wrapText="1" indent="1"/>
    </xf>
    <xf numFmtId="0" fontId="33" fillId="0" borderId="0" xfId="0" applyFont="1" applyFill="1" applyBorder="1"/>
    <xf numFmtId="0" fontId="33" fillId="0" borderId="0" xfId="0" applyFont="1"/>
    <xf numFmtId="0" fontId="31" fillId="0" borderId="15" xfId="0" applyNumberFormat="1" applyFont="1" applyFill="1" applyBorder="1" applyAlignment="1" applyProtection="1">
      <alignment horizontal="center" vertical="center" wrapText="1"/>
    </xf>
    <xf numFmtId="0" fontId="31" fillId="2" borderId="17" xfId="0" applyFont="1" applyFill="1" applyBorder="1" applyAlignment="1" applyProtection="1">
      <alignment horizontal="center" vertical="center"/>
      <protection locked="0"/>
    </xf>
    <xf numFmtId="0" fontId="31" fillId="2" borderId="10" xfId="0" applyFont="1" applyFill="1" applyBorder="1" applyAlignment="1" applyProtection="1">
      <alignment horizontal="center" vertical="center" wrapText="1"/>
      <protection locked="0"/>
    </xf>
    <xf numFmtId="3" fontId="31" fillId="2" borderId="6" xfId="0" applyNumberFormat="1"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3" fontId="31" fillId="2" borderId="6" xfId="1" applyNumberFormat="1" applyFont="1" applyFill="1" applyBorder="1" applyAlignment="1" applyProtection="1">
      <alignment horizontal="center" vertical="center" wrapText="1"/>
    </xf>
    <xf numFmtId="3" fontId="31" fillId="2" borderId="2" xfId="1" applyNumberFormat="1" applyFont="1" applyFill="1" applyBorder="1" applyAlignment="1" applyProtection="1">
      <alignment horizontal="center" vertical="center" wrapText="1"/>
    </xf>
    <xf numFmtId="4" fontId="33" fillId="0" borderId="0" xfId="0" applyNumberFormat="1" applyFont="1"/>
    <xf numFmtId="49" fontId="31" fillId="0" borderId="11"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wrapText="1"/>
      <protection locked="0"/>
    </xf>
    <xf numFmtId="49" fontId="31" fillId="0" borderId="2" xfId="1" applyNumberFormat="1" applyFont="1" applyFill="1" applyBorder="1" applyAlignment="1" applyProtection="1">
      <alignment horizontal="center" vertical="center" wrapText="1"/>
    </xf>
    <xf numFmtId="49" fontId="31" fillId="2" borderId="2" xfId="0" applyNumberFormat="1" applyFont="1" applyFill="1" applyBorder="1" applyAlignment="1" applyProtection="1">
      <alignment horizontal="center" vertical="center" wrapText="1"/>
      <protection locked="0"/>
    </xf>
    <xf numFmtId="4" fontId="33" fillId="0" borderId="0" xfId="0" applyNumberFormat="1" applyFont="1" applyFill="1"/>
    <xf numFmtId="49" fontId="33" fillId="0" borderId="0" xfId="0" applyNumberFormat="1" applyFont="1" applyFill="1"/>
    <xf numFmtId="0" fontId="31" fillId="0" borderId="11"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center" vertical="center" wrapText="1"/>
    </xf>
    <xf numFmtId="4" fontId="31" fillId="0" borderId="2" xfId="0" applyNumberFormat="1" applyFont="1" applyFill="1" applyBorder="1" applyAlignment="1" applyProtection="1">
      <alignment horizontal="right" vertical="center"/>
      <protection locked="0"/>
    </xf>
    <xf numFmtId="4" fontId="31" fillId="2" borderId="2" xfId="0" applyNumberFormat="1" applyFont="1" applyFill="1" applyBorder="1" applyAlignment="1" applyProtection="1">
      <alignment horizontal="right" vertical="center"/>
      <protection locked="0"/>
    </xf>
    <xf numFmtId="0" fontId="30" fillId="0" borderId="3" xfId="0" applyFont="1" applyFill="1" applyBorder="1" applyAlignment="1">
      <alignment horizontal="left" vertical="center"/>
    </xf>
    <xf numFmtId="0" fontId="32" fillId="0" borderId="11"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4" fontId="32" fillId="0" borderId="2" xfId="0" applyNumberFormat="1" applyFont="1" applyFill="1" applyBorder="1" applyAlignment="1" applyProtection="1">
      <alignment horizontal="right" vertical="center"/>
      <protection locked="0"/>
    </xf>
    <xf numFmtId="4" fontId="32" fillId="0" borderId="2" xfId="2" applyNumberFormat="1" applyFont="1" applyFill="1" applyBorder="1" applyAlignment="1" applyProtection="1">
      <alignment horizontal="right" vertical="center"/>
      <protection locked="0"/>
    </xf>
    <xf numFmtId="4" fontId="32" fillId="0" borderId="2" xfId="0" applyNumberFormat="1" applyFont="1" applyFill="1" applyBorder="1" applyAlignment="1" applyProtection="1">
      <alignment horizontal="right" vertical="center"/>
      <protection hidden="1"/>
    </xf>
    <xf numFmtId="0" fontId="33" fillId="0" borderId="3" xfId="0" applyFont="1" applyFill="1" applyBorder="1" applyAlignment="1">
      <alignment horizontal="left" vertical="center" wrapText="1"/>
    </xf>
    <xf numFmtId="0" fontId="33" fillId="0" borderId="0" xfId="0" applyFont="1" applyFill="1"/>
    <xf numFmtId="0" fontId="32" fillId="0" borderId="2" xfId="0" applyNumberFormat="1" applyFont="1" applyFill="1" applyBorder="1" applyAlignment="1" applyProtection="1">
      <alignment horizontal="center" vertical="center" wrapText="1"/>
      <protection locked="0"/>
    </xf>
    <xf numFmtId="4" fontId="30" fillId="0" borderId="0" xfId="0" applyNumberFormat="1" applyFont="1" applyFill="1"/>
    <xf numFmtId="0" fontId="30" fillId="0" borderId="0" xfId="0" applyFont="1" applyFill="1"/>
    <xf numFmtId="0" fontId="32" fillId="0" borderId="11" xfId="0"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wrapText="1"/>
    </xf>
    <xf numFmtId="4" fontId="31" fillId="0" borderId="2" xfId="2" applyNumberFormat="1" applyFont="1" applyFill="1" applyBorder="1" applyAlignment="1" applyProtection="1">
      <alignment horizontal="right" vertical="center"/>
      <protection locked="0"/>
    </xf>
    <xf numFmtId="0" fontId="31" fillId="0" borderId="18" xfId="0" applyFont="1" applyFill="1" applyBorder="1" applyAlignment="1" applyProtection="1">
      <alignment horizontal="center" vertical="center"/>
      <protection locked="0"/>
    </xf>
    <xf numFmtId="4" fontId="31" fillId="0" borderId="15" xfId="0" applyNumberFormat="1" applyFont="1" applyFill="1" applyBorder="1" applyAlignment="1" applyProtection="1">
      <alignment horizontal="right" vertical="center"/>
      <protection locked="0"/>
    </xf>
    <xf numFmtId="4" fontId="31" fillId="0" borderId="15" xfId="2" applyNumberFormat="1" applyFont="1" applyFill="1" applyBorder="1" applyAlignment="1" applyProtection="1">
      <alignment horizontal="right" vertical="center"/>
      <protection locked="0"/>
    </xf>
    <xf numFmtId="4" fontId="31" fillId="0" borderId="15" xfId="0" applyNumberFormat="1" applyFont="1" applyFill="1" applyBorder="1" applyAlignment="1" applyProtection="1">
      <alignment horizontal="right" vertical="center"/>
      <protection hidden="1"/>
    </xf>
    <xf numFmtId="0" fontId="30" fillId="0" borderId="3" xfId="0" applyFont="1" applyFill="1" applyBorder="1" applyAlignment="1">
      <alignment horizontal="left" vertical="center" wrapText="1"/>
    </xf>
    <xf numFmtId="0" fontId="31" fillId="0" borderId="8" xfId="0" applyFont="1" applyFill="1" applyBorder="1" applyAlignment="1" applyProtection="1">
      <alignment horizontal="center" vertical="center" wrapText="1"/>
      <protection locked="0"/>
    </xf>
    <xf numFmtId="4" fontId="31" fillId="0" borderId="2" xfId="0" applyNumberFormat="1" applyFont="1" applyFill="1" applyBorder="1" applyAlignment="1" applyProtection="1">
      <alignment horizontal="right" vertical="center"/>
      <protection hidden="1"/>
    </xf>
    <xf numFmtId="0" fontId="31" fillId="0" borderId="2"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vertical="center" wrapText="1"/>
      <protection locked="0"/>
    </xf>
    <xf numFmtId="49" fontId="5" fillId="2" borderId="19" xfId="0" applyNumberFormat="1"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 fontId="32" fillId="2" borderId="2" xfId="0" applyNumberFormat="1" applyFont="1" applyFill="1" applyBorder="1" applyAlignment="1" applyProtection="1">
      <alignment horizontal="right" vertical="center"/>
      <protection locked="0"/>
    </xf>
    <xf numFmtId="4" fontId="31" fillId="2" borderId="15" xfId="0" applyNumberFormat="1" applyFont="1" applyFill="1" applyBorder="1" applyAlignment="1" applyProtection="1">
      <alignment horizontal="right" vertical="center"/>
      <protection locked="0"/>
    </xf>
    <xf numFmtId="4" fontId="31" fillId="2" borderId="15" xfId="0" applyNumberFormat="1" applyFont="1" applyFill="1" applyBorder="1" applyAlignment="1" applyProtection="1">
      <alignment horizontal="right" vertical="center"/>
      <protection hidden="1"/>
    </xf>
    <xf numFmtId="4" fontId="19" fillId="2" borderId="0" xfId="0" applyNumberFormat="1" applyFont="1" applyFill="1" applyBorder="1" applyAlignment="1" applyProtection="1">
      <alignment horizontal="right" vertical="center"/>
      <protection hidden="1"/>
    </xf>
    <xf numFmtId="0" fontId="4" fillId="2" borderId="0" xfId="0" applyFont="1" applyFill="1" applyBorder="1"/>
    <xf numFmtId="4" fontId="0" fillId="0" borderId="47" xfId="0" applyNumberFormat="1" applyFill="1" applyBorder="1"/>
    <xf numFmtId="49" fontId="13" fillId="0" borderId="19" xfId="0" applyNumberFormat="1" applyFont="1" applyFill="1" applyBorder="1" applyAlignment="1" applyProtection="1">
      <alignment horizontal="center" vertical="center" wrapText="1"/>
      <protection locked="0"/>
    </xf>
    <xf numFmtId="49" fontId="13" fillId="0" borderId="3" xfId="1" applyNumberFormat="1" applyFont="1" applyFill="1" applyBorder="1" applyAlignment="1" applyProtection="1">
      <alignment horizontal="center" vertical="center" wrapText="1"/>
      <protection locked="0"/>
    </xf>
    <xf numFmtId="1" fontId="31" fillId="0" borderId="2" xfId="0" applyNumberFormat="1" applyFont="1" applyFill="1" applyBorder="1" applyAlignment="1" applyProtection="1">
      <alignment horizontal="center" vertical="center" wrapText="1"/>
      <protection locked="0"/>
    </xf>
    <xf numFmtId="49" fontId="31" fillId="2" borderId="19" xfId="0" applyNumberFormat="1" applyFont="1" applyFill="1" applyBorder="1" applyAlignment="1" applyProtection="1">
      <alignment horizontal="center" vertical="center" wrapText="1"/>
      <protection locked="0"/>
    </xf>
    <xf numFmtId="49" fontId="31" fillId="0" borderId="19" xfId="0" applyNumberFormat="1" applyFont="1" applyFill="1" applyBorder="1" applyAlignment="1" applyProtection="1">
      <alignment horizontal="center" vertical="center" wrapText="1"/>
      <protection locked="0"/>
    </xf>
    <xf numFmtId="49" fontId="31" fillId="0" borderId="3" xfId="1" applyNumberFormat="1" applyFont="1" applyFill="1" applyBorder="1" applyAlignment="1" applyProtection="1">
      <alignment horizontal="center" vertical="center" wrapText="1"/>
      <protection locked="0"/>
    </xf>
    <xf numFmtId="4" fontId="15" fillId="0" borderId="0" xfId="0" applyNumberFormat="1" applyFont="1"/>
    <xf numFmtId="0" fontId="15" fillId="0" borderId="23" xfId="0" applyFont="1" applyBorder="1" applyAlignment="1">
      <alignment horizontal="center"/>
    </xf>
    <xf numFmtId="4" fontId="15" fillId="0" borderId="12" xfId="0" applyNumberFormat="1" applyFont="1" applyBorder="1" applyAlignment="1">
      <alignment horizontal="center"/>
    </xf>
    <xf numFmtId="4" fontId="15" fillId="2" borderId="12" xfId="0" applyNumberFormat="1" applyFont="1" applyFill="1" applyBorder="1" applyAlignment="1">
      <alignment horizontal="center"/>
    </xf>
    <xf numFmtId="4" fontId="15" fillId="0" borderId="12" xfId="0" applyNumberFormat="1" applyFont="1" applyFill="1" applyBorder="1" applyAlignment="1">
      <alignment horizontal="center"/>
    </xf>
    <xf numFmtId="0" fontId="15" fillId="0" borderId="13" xfId="0" applyFont="1" applyBorder="1"/>
    <xf numFmtId="0" fontId="15" fillId="0" borderId="0" xfId="0" applyFont="1"/>
    <xf numFmtId="0" fontId="6" fillId="0" borderId="15" xfId="0" applyFont="1" applyFill="1" applyBorder="1" applyAlignment="1" applyProtection="1">
      <alignment horizontal="left" vertical="center" wrapText="1" indent="1"/>
    </xf>
    <xf numFmtId="0" fontId="6" fillId="0" borderId="1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165" fontId="8" fillId="0" borderId="9" xfId="5" applyNumberFormat="1" applyFont="1" applyFill="1" applyBorder="1" applyAlignment="1" applyProtection="1">
      <alignment vertical="center"/>
      <protection hidden="1"/>
    </xf>
    <xf numFmtId="1" fontId="8" fillId="0" borderId="29" xfId="5" applyNumberFormat="1" applyFont="1" applyFill="1" applyBorder="1" applyAlignment="1" applyProtection="1">
      <alignment horizontal="center" vertical="center" wrapText="1"/>
      <protection hidden="1"/>
    </xf>
    <xf numFmtId="1" fontId="22" fillId="0" borderId="31" xfId="5" applyNumberFormat="1" applyFont="1" applyFill="1" applyBorder="1" applyAlignment="1" applyProtection="1">
      <alignment horizontal="center" vertical="center"/>
      <protection hidden="1"/>
    </xf>
    <xf numFmtId="4" fontId="0" fillId="0" borderId="0" xfId="0" applyNumberFormat="1" applyFill="1" applyBorder="1"/>
    <xf numFmtId="4" fontId="5" fillId="0" borderId="2" xfId="0" applyNumberFormat="1" applyFont="1" applyFill="1" applyBorder="1" applyAlignment="1" applyProtection="1">
      <alignment horizontal="center" vertical="center" wrapText="1"/>
      <protection locked="0"/>
    </xf>
    <xf numFmtId="4" fontId="0" fillId="0" borderId="0" xfId="0" applyNumberFormat="1" applyFill="1"/>
    <xf numFmtId="0" fontId="0" fillId="0" borderId="23" xfId="0" applyFill="1" applyBorder="1" applyAlignment="1">
      <alignment horizontal="center"/>
    </xf>
    <xf numFmtId="0" fontId="19" fillId="0" borderId="0" xfId="0" applyFont="1" applyFill="1"/>
    <xf numFmtId="4" fontId="19" fillId="0" borderId="0" xfId="0" applyNumberFormat="1" applyFont="1" applyFill="1"/>
    <xf numFmtId="49" fontId="19" fillId="0" borderId="0" xfId="0" applyNumberFormat="1" applyFont="1" applyFill="1"/>
    <xf numFmtId="4" fontId="34" fillId="0" borderId="0" xfId="0" applyNumberFormat="1" applyFont="1" applyFill="1"/>
    <xf numFmtId="0" fontId="34" fillId="0" borderId="0" xfId="0" applyFont="1" applyFill="1"/>
    <xf numFmtId="0" fontId="19" fillId="0" borderId="0" xfId="0" applyFont="1" applyFill="1" applyAlignment="1">
      <alignment wrapText="1"/>
    </xf>
    <xf numFmtId="4" fontId="13" fillId="0" borderId="12" xfId="0" applyNumberFormat="1" applyFont="1" applyFill="1" applyBorder="1"/>
    <xf numFmtId="0" fontId="14" fillId="0" borderId="13" xfId="0" applyFont="1" applyFill="1" applyBorder="1"/>
    <xf numFmtId="4" fontId="14" fillId="0" borderId="0" xfId="0" applyNumberFormat="1" applyFont="1" applyFill="1"/>
    <xf numFmtId="0" fontId="14" fillId="0" borderId="0" xfId="0" applyFont="1" applyFill="1"/>
    <xf numFmtId="0" fontId="19" fillId="0" borderId="0" xfId="0" applyFont="1" applyFill="1" applyAlignment="1">
      <alignment horizontal="center"/>
    </xf>
    <xf numFmtId="0" fontId="14" fillId="0" borderId="0" xfId="0" applyFont="1" applyFill="1" applyAlignment="1">
      <alignment horizontal="center" vertical="center"/>
    </xf>
    <xf numFmtId="0" fontId="19" fillId="0" borderId="0" xfId="0" applyFont="1" applyFill="1" applyBorder="1" applyAlignment="1">
      <alignment horizontal="center"/>
    </xf>
    <xf numFmtId="4" fontId="13" fillId="0" borderId="0" xfId="0" applyNumberFormat="1" applyFont="1" applyFill="1" applyBorder="1"/>
    <xf numFmtId="4" fontId="0" fillId="0" borderId="21" xfId="0" applyNumberFormat="1" applyFill="1" applyBorder="1" applyAlignment="1">
      <alignment wrapText="1"/>
    </xf>
    <xf numFmtId="0" fontId="0" fillId="0" borderId="21" xfId="0" applyFill="1" applyBorder="1"/>
    <xf numFmtId="4" fontId="6" fillId="0" borderId="19" xfId="0" applyNumberFormat="1" applyFont="1" applyFill="1" applyBorder="1" applyAlignment="1" applyProtection="1">
      <alignment horizontal="right" vertical="center"/>
      <protection hidden="1"/>
    </xf>
    <xf numFmtId="0" fontId="28" fillId="0" borderId="0" xfId="0" applyFont="1" applyFill="1" applyAlignment="1">
      <alignment horizontal="center"/>
    </xf>
    <xf numFmtId="0" fontId="28" fillId="0" borderId="0" xfId="0" applyFont="1" applyFill="1"/>
    <xf numFmtId="4" fontId="26" fillId="0" borderId="15" xfId="0" applyNumberFormat="1" applyFont="1" applyFill="1" applyBorder="1" applyAlignment="1">
      <alignment horizontal="center" vertical="center"/>
    </xf>
    <xf numFmtId="4" fontId="17" fillId="0" borderId="12" xfId="0" applyNumberFormat="1" applyFont="1" applyFill="1" applyBorder="1"/>
    <xf numFmtId="0" fontId="0" fillId="0" borderId="0" xfId="0" applyFill="1" applyAlignment="1">
      <alignment horizontal="center"/>
    </xf>
    <xf numFmtId="0" fontId="33" fillId="0" borderId="3" xfId="0" applyFont="1" applyFill="1" applyBorder="1" applyAlignment="1">
      <alignment horizontal="left" vertical="center"/>
    </xf>
    <xf numFmtId="0" fontId="15" fillId="0" borderId="23" xfId="0" applyFont="1" applyFill="1" applyBorder="1" applyAlignment="1">
      <alignment horizontal="center"/>
    </xf>
    <xf numFmtId="4" fontId="15" fillId="0" borderId="12" xfId="0" applyNumberFormat="1" applyFont="1" applyFill="1" applyBorder="1"/>
    <xf numFmtId="3" fontId="5" fillId="0" borderId="48" xfId="0" applyNumberFormat="1" applyFont="1" applyFill="1" applyBorder="1" applyAlignment="1" applyProtection="1">
      <alignment horizontal="left" vertical="center" wrapText="1" indent="1"/>
      <protection locked="0"/>
    </xf>
    <xf numFmtId="0" fontId="0" fillId="0" borderId="0" xfId="0" applyFont="1" applyFill="1" applyAlignment="1">
      <alignment vertical="center"/>
    </xf>
    <xf numFmtId="0" fontId="0" fillId="3" borderId="0" xfId="0" applyFont="1" applyFill="1" applyAlignment="1">
      <alignment vertical="center"/>
    </xf>
    <xf numFmtId="0" fontId="32" fillId="0" borderId="2" xfId="3" applyFont="1" applyFill="1" applyBorder="1" applyAlignment="1">
      <alignment horizontal="left" vertical="center" wrapText="1"/>
    </xf>
    <xf numFmtId="0" fontId="31" fillId="2" borderId="11"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164" fontId="31" fillId="2" borderId="2" xfId="1" applyNumberFormat="1" applyFont="1" applyFill="1" applyBorder="1" applyAlignment="1" applyProtection="1">
      <alignment horizontal="center" vertical="center" wrapText="1"/>
      <protection locked="0"/>
    </xf>
    <xf numFmtId="3" fontId="31" fillId="2" borderId="2" xfId="0" applyNumberFormat="1" applyFont="1" applyFill="1" applyBorder="1" applyAlignment="1" applyProtection="1">
      <alignment horizontal="center" vertical="center" wrapText="1"/>
      <protection locked="0"/>
    </xf>
    <xf numFmtId="0" fontId="33" fillId="0" borderId="11" xfId="0" applyFont="1" applyFill="1" applyBorder="1" applyAlignment="1">
      <alignment horizontal="center" vertical="center"/>
    </xf>
    <xf numFmtId="0" fontId="32" fillId="0" borderId="2" xfId="3" applyFont="1" applyFill="1" applyBorder="1" applyAlignment="1">
      <alignment horizontal="center" vertical="center" wrapText="1"/>
    </xf>
    <xf numFmtId="49" fontId="32" fillId="0" borderId="2" xfId="3" applyNumberFormat="1" applyFont="1" applyFill="1" applyBorder="1" applyAlignment="1">
      <alignment horizontal="center" vertical="center" wrapText="1"/>
    </xf>
    <xf numFmtId="4" fontId="32" fillId="0" borderId="2" xfId="3" applyNumberFormat="1" applyFont="1" applyFill="1" applyBorder="1" applyAlignment="1">
      <alignment horizontal="right" vertical="center" wrapText="1"/>
    </xf>
    <xf numFmtId="4" fontId="32" fillId="0" borderId="10" xfId="3" applyNumberFormat="1" applyFont="1" applyFill="1" applyBorder="1" applyAlignment="1">
      <alignment horizontal="right" vertical="center" wrapText="1"/>
    </xf>
    <xf numFmtId="4" fontId="32" fillId="0" borderId="10" xfId="3" applyNumberFormat="1" applyFont="1" applyFill="1" applyBorder="1" applyAlignment="1">
      <alignment horizontal="right" vertical="center"/>
    </xf>
    <xf numFmtId="4" fontId="32" fillId="0" borderId="2" xfId="3" applyNumberFormat="1" applyFont="1" applyFill="1" applyBorder="1" applyAlignment="1">
      <alignment horizontal="right" vertical="center"/>
    </xf>
    <xf numFmtId="4" fontId="32" fillId="2" borderId="2" xfId="3" applyNumberFormat="1" applyFont="1" applyFill="1" applyBorder="1" applyAlignment="1">
      <alignment horizontal="right" vertical="center"/>
    </xf>
    <xf numFmtId="49" fontId="32" fillId="0" borderId="5" xfId="3" applyNumberFormat="1" applyFont="1" applyFill="1" applyBorder="1" applyAlignment="1">
      <alignment horizontal="center" vertical="center" wrapText="1"/>
    </xf>
    <xf numFmtId="4" fontId="32" fillId="0" borderId="5" xfId="3" applyNumberFormat="1" applyFont="1" applyFill="1" applyBorder="1" applyAlignment="1">
      <alignment horizontal="right" vertical="center" wrapText="1"/>
    </xf>
    <xf numFmtId="0" fontId="32" fillId="0" borderId="2" xfId="3" applyFont="1" applyFill="1" applyBorder="1" applyAlignment="1">
      <alignment vertical="center" wrapText="1"/>
    </xf>
    <xf numFmtId="49" fontId="32" fillId="0" borderId="2" xfId="3" applyNumberFormat="1" applyFont="1" applyFill="1" applyBorder="1" applyAlignment="1">
      <alignment horizontal="center" vertical="center"/>
    </xf>
    <xf numFmtId="49" fontId="32" fillId="0" borderId="5" xfId="3" applyNumberFormat="1" applyFont="1" applyFill="1" applyBorder="1" applyAlignment="1">
      <alignment horizontal="center" vertical="center"/>
    </xf>
    <xf numFmtId="4" fontId="32" fillId="0" borderId="5" xfId="3" applyNumberFormat="1" applyFont="1" applyFill="1" applyBorder="1" applyAlignment="1">
      <alignment horizontal="right" vertical="center"/>
    </xf>
    <xf numFmtId="4" fontId="32" fillId="2" borderId="19" xfId="3" applyNumberFormat="1" applyFont="1" applyFill="1" applyBorder="1" applyAlignment="1">
      <alignment horizontal="right" vertical="center"/>
    </xf>
    <xf numFmtId="4" fontId="32" fillId="0" borderId="19" xfId="3" applyNumberFormat="1" applyFont="1" applyFill="1" applyBorder="1" applyAlignment="1">
      <alignment horizontal="right" vertical="center"/>
    </xf>
    <xf numFmtId="0" fontId="32" fillId="0" borderId="15" xfId="4" applyFont="1" applyFill="1" applyBorder="1" applyAlignment="1">
      <alignment vertical="center" wrapText="1"/>
    </xf>
    <xf numFmtId="49" fontId="32" fillId="0" borderId="15" xfId="3" applyNumberFormat="1" applyFont="1" applyFill="1" applyBorder="1" applyAlignment="1">
      <alignment horizontal="center" vertical="center"/>
    </xf>
    <xf numFmtId="49" fontId="32" fillId="0" borderId="8" xfId="3" applyNumberFormat="1" applyFont="1" applyFill="1" applyBorder="1" applyAlignment="1">
      <alignment horizontal="center" vertical="center"/>
    </xf>
    <xf numFmtId="4" fontId="32" fillId="0" borderId="8" xfId="3" applyNumberFormat="1" applyFont="1" applyFill="1" applyBorder="1" applyAlignment="1">
      <alignment horizontal="right" vertical="center"/>
    </xf>
    <xf numFmtId="4" fontId="32" fillId="0" borderId="15" xfId="3" applyNumberFormat="1" applyFont="1" applyFill="1" applyBorder="1" applyAlignment="1">
      <alignment horizontal="right" vertical="center"/>
    </xf>
    <xf numFmtId="4" fontId="32" fillId="0" borderId="25" xfId="3" applyNumberFormat="1" applyFont="1" applyFill="1" applyBorder="1" applyAlignment="1">
      <alignment horizontal="right" vertical="center"/>
    </xf>
    <xf numFmtId="0" fontId="30" fillId="0" borderId="11" xfId="0" applyFont="1" applyFill="1" applyBorder="1" applyAlignment="1">
      <alignment horizontal="center" vertical="center"/>
    </xf>
    <xf numFmtId="0" fontId="31" fillId="0" borderId="2" xfId="3" applyFont="1" applyFill="1" applyBorder="1" applyAlignment="1">
      <alignment horizontal="center" vertical="center" wrapText="1"/>
    </xf>
    <xf numFmtId="0" fontId="31" fillId="0" borderId="15" xfId="4" applyFont="1" applyFill="1" applyBorder="1" applyAlignment="1">
      <alignment vertical="center" wrapText="1"/>
    </xf>
    <xf numFmtId="49" fontId="31" fillId="0" borderId="15" xfId="3" applyNumberFormat="1" applyFont="1" applyFill="1" applyBorder="1" applyAlignment="1">
      <alignment horizontal="center" vertical="center"/>
    </xf>
    <xf numFmtId="49" fontId="31" fillId="0" borderId="8" xfId="3" applyNumberFormat="1" applyFont="1" applyFill="1" applyBorder="1" applyAlignment="1">
      <alignment horizontal="center" vertical="center"/>
    </xf>
    <xf numFmtId="4" fontId="31" fillId="0" borderId="8" xfId="3" applyNumberFormat="1" applyFont="1" applyFill="1" applyBorder="1" applyAlignment="1">
      <alignment horizontal="right" vertical="center"/>
    </xf>
    <xf numFmtId="4" fontId="31" fillId="0" borderId="10" xfId="3" applyNumberFormat="1" applyFont="1" applyFill="1" applyBorder="1" applyAlignment="1">
      <alignment horizontal="right" vertical="center"/>
    </xf>
    <xf numFmtId="4" fontId="31" fillId="0" borderId="2" xfId="3" applyNumberFormat="1" applyFont="1" applyFill="1" applyBorder="1" applyAlignment="1">
      <alignment horizontal="right" vertical="center"/>
    </xf>
    <xf numFmtId="4" fontId="33" fillId="0" borderId="11" xfId="0" applyNumberFormat="1" applyFont="1" applyFill="1" applyBorder="1" applyAlignment="1">
      <alignment horizontal="center" vertical="center"/>
    </xf>
    <xf numFmtId="4" fontId="32" fillId="0" borderId="0" xfId="3" applyNumberFormat="1" applyFont="1" applyFill="1" applyBorder="1" applyAlignment="1">
      <alignment horizontal="right" vertical="center"/>
    </xf>
    <xf numFmtId="4" fontId="31" fillId="0" borderId="0" xfId="3" applyNumberFormat="1" applyFont="1" applyFill="1" applyBorder="1" applyAlignment="1">
      <alignment horizontal="right" vertical="center"/>
    </xf>
    <xf numFmtId="49" fontId="32" fillId="0" borderId="8" xfId="3" applyNumberFormat="1" applyFont="1" applyFill="1" applyBorder="1" applyAlignment="1">
      <alignment horizontal="center" vertical="center" wrapText="1"/>
    </xf>
    <xf numFmtId="4" fontId="33" fillId="0" borderId="0" xfId="0" applyNumberFormat="1" applyFont="1" applyFill="1" applyBorder="1"/>
    <xf numFmtId="4" fontId="31" fillId="0" borderId="5" xfId="3" applyNumberFormat="1" applyFont="1" applyFill="1" applyBorder="1" applyAlignment="1">
      <alignment horizontal="right" vertical="center"/>
    </xf>
    <xf numFmtId="4" fontId="32" fillId="0" borderId="6" xfId="3" applyNumberFormat="1" applyFont="1" applyFill="1" applyBorder="1" applyAlignment="1">
      <alignment horizontal="right" vertical="center"/>
    </xf>
    <xf numFmtId="0" fontId="32" fillId="0" borderId="2" xfId="4" applyFont="1" applyFill="1" applyBorder="1" applyAlignment="1">
      <alignment vertical="center" wrapText="1"/>
    </xf>
    <xf numFmtId="0" fontId="30" fillId="0" borderId="16" xfId="0" applyFont="1" applyFill="1" applyBorder="1" applyAlignment="1">
      <alignment horizontal="center" vertical="center"/>
    </xf>
    <xf numFmtId="4" fontId="31" fillId="0" borderId="12" xfId="3" applyNumberFormat="1" applyFont="1" applyFill="1" applyBorder="1" applyAlignment="1">
      <alignment horizontal="right" vertical="center"/>
    </xf>
    <xf numFmtId="4" fontId="31" fillId="0" borderId="13" xfId="3" applyNumberFormat="1" applyFont="1" applyFill="1" applyBorder="1" applyAlignment="1">
      <alignment horizontal="right" vertical="center"/>
    </xf>
    <xf numFmtId="0" fontId="33" fillId="0" borderId="0" xfId="0" applyFont="1" applyFill="1" applyAlignment="1">
      <alignment horizontal="center" vertical="center"/>
    </xf>
    <xf numFmtId="0" fontId="33" fillId="2" borderId="0" xfId="0" applyFont="1" applyFill="1"/>
    <xf numFmtId="0" fontId="32" fillId="0" borderId="0" xfId="0" applyFont="1" applyFill="1"/>
    <xf numFmtId="0" fontId="33" fillId="0" borderId="0" xfId="0" applyFont="1" applyFill="1" applyAlignment="1">
      <alignment vertical="center"/>
    </xf>
    <xf numFmtId="2" fontId="8" fillId="0" borderId="29" xfId="5" applyNumberFormat="1" applyFont="1" applyFill="1" applyBorder="1" applyAlignment="1" applyProtection="1">
      <alignment horizontal="left" vertical="center" wrapText="1" indent="1"/>
      <protection hidden="1"/>
    </xf>
    <xf numFmtId="0" fontId="23" fillId="0" borderId="41" xfId="0" applyFont="1" applyBorder="1" applyAlignment="1">
      <alignment horizontal="left" vertical="center" wrapText="1"/>
    </xf>
    <xf numFmtId="1" fontId="2" fillId="0" borderId="0" xfId="5" applyNumberFormat="1" applyAlignment="1">
      <alignment horizontal="center" vertical="center"/>
    </xf>
    <xf numFmtId="1" fontId="22" fillId="0" borderId="33" xfId="5" applyNumberFormat="1" applyFont="1" applyFill="1" applyBorder="1" applyAlignment="1" applyProtection="1">
      <alignment horizontal="center" vertical="center" wrapText="1"/>
      <protection hidden="1"/>
    </xf>
    <xf numFmtId="1" fontId="22" fillId="0" borderId="27" xfId="5" applyNumberFormat="1" applyFont="1" applyFill="1" applyBorder="1" applyAlignment="1" applyProtection="1">
      <alignment horizontal="center" vertical="center" wrapText="1"/>
      <protection hidden="1"/>
    </xf>
    <xf numFmtId="1" fontId="8" fillId="0" borderId="2" xfId="5" applyNumberFormat="1" applyFont="1" applyFill="1" applyBorder="1" applyAlignment="1">
      <alignment horizontal="center" vertical="center" wrapText="1"/>
    </xf>
    <xf numFmtId="1" fontId="8" fillId="0" borderId="0" xfId="5" applyNumberFormat="1" applyFont="1" applyFill="1" applyAlignment="1">
      <alignment horizontal="center" vertical="center"/>
    </xf>
    <xf numFmtId="1" fontId="8" fillId="0" borderId="30" xfId="5" applyNumberFormat="1" applyFont="1" applyFill="1" applyBorder="1" applyAlignment="1" applyProtection="1">
      <alignment horizontal="center" vertical="center" wrapText="1"/>
      <protection hidden="1"/>
    </xf>
    <xf numFmtId="0" fontId="22" fillId="0" borderId="51" xfId="5" applyFont="1" applyFill="1" applyBorder="1" applyAlignment="1" applyProtection="1">
      <alignment vertical="center"/>
      <protection hidden="1"/>
    </xf>
    <xf numFmtId="165" fontId="22" fillId="0" borderId="51" xfId="5" applyNumberFormat="1" applyFont="1" applyFill="1" applyBorder="1" applyAlignment="1" applyProtection="1">
      <alignment horizontal="right" vertical="center"/>
      <protection hidden="1"/>
    </xf>
    <xf numFmtId="165" fontId="22" fillId="2" borderId="51" xfId="5" applyNumberFormat="1" applyFont="1" applyFill="1" applyBorder="1" applyAlignment="1" applyProtection="1">
      <alignment horizontal="right" vertical="center"/>
      <protection hidden="1"/>
    </xf>
    <xf numFmtId="165" fontId="22" fillId="0" borderId="52" xfId="5" applyNumberFormat="1" applyFont="1" applyFill="1" applyBorder="1" applyAlignment="1" applyProtection="1">
      <alignment horizontal="right" vertical="center"/>
      <protection hidden="1"/>
    </xf>
    <xf numFmtId="0" fontId="22" fillId="0" borderId="2" xfId="5" applyFont="1" applyFill="1" applyBorder="1" applyAlignment="1" applyProtection="1">
      <alignment vertical="center"/>
      <protection hidden="1"/>
    </xf>
    <xf numFmtId="165" fontId="22" fillId="0" borderId="2" xfId="5" applyNumberFormat="1" applyFont="1" applyFill="1" applyBorder="1" applyAlignment="1" applyProtection="1">
      <alignment horizontal="right" vertical="center"/>
      <protection hidden="1"/>
    </xf>
    <xf numFmtId="165" fontId="22" fillId="0" borderId="42" xfId="5" applyNumberFormat="1" applyFont="1" applyFill="1" applyBorder="1" applyAlignment="1" applyProtection="1">
      <alignment horizontal="right" vertical="center"/>
      <protection hidden="1"/>
    </xf>
    <xf numFmtId="1" fontId="22" fillId="0" borderId="51" xfId="5" applyNumberFormat="1" applyFont="1" applyFill="1" applyBorder="1" applyAlignment="1" applyProtection="1">
      <alignment horizontal="center" vertical="center"/>
      <protection hidden="1"/>
    </xf>
    <xf numFmtId="4" fontId="31" fillId="0" borderId="2" xfId="0" applyNumberFormat="1" applyFont="1" applyFill="1" applyBorder="1" applyAlignment="1" applyProtection="1">
      <alignment vertical="center"/>
      <protection locked="0"/>
    </xf>
    <xf numFmtId="4" fontId="31" fillId="0" borderId="2" xfId="0" applyNumberFormat="1" applyFont="1" applyFill="1" applyBorder="1" applyAlignment="1" applyProtection="1">
      <alignment vertical="center"/>
      <protection hidden="1"/>
    </xf>
    <xf numFmtId="4" fontId="31" fillId="0" borderId="19" xfId="0" applyNumberFormat="1" applyFont="1" applyFill="1" applyBorder="1" applyAlignment="1" applyProtection="1">
      <alignment vertical="center"/>
      <protection hidden="1"/>
    </xf>
    <xf numFmtId="2" fontId="8" fillId="0" borderId="29" xfId="5" applyNumberFormat="1" applyFont="1" applyFill="1" applyBorder="1" applyAlignment="1" applyProtection="1">
      <alignment horizontal="left" vertical="center" wrapText="1" indent="1"/>
      <protection hidden="1"/>
    </xf>
    <xf numFmtId="0" fontId="3" fillId="0" borderId="0" xfId="0" applyFont="1" applyFill="1" applyBorder="1" applyAlignment="1">
      <alignment horizontal="center"/>
    </xf>
    <xf numFmtId="0" fontId="0" fillId="0" borderId="0" xfId="0" applyFill="1" applyBorder="1"/>
    <xf numFmtId="0" fontId="19" fillId="0" borderId="4" xfId="0" applyFont="1" applyFill="1" applyBorder="1" applyAlignment="1">
      <alignment horizontal="center"/>
    </xf>
    <xf numFmtId="0" fontId="13" fillId="0" borderId="24" xfId="0" applyFont="1" applyFill="1" applyBorder="1" applyAlignment="1">
      <alignment horizontal="center"/>
    </xf>
    <xf numFmtId="0" fontId="13" fillId="0" borderId="23" xfId="0" applyFont="1" applyFill="1" applyBorder="1" applyAlignment="1">
      <alignment horizontal="center"/>
    </xf>
    <xf numFmtId="0" fontId="13" fillId="0" borderId="16" xfId="0" applyFont="1" applyFill="1" applyBorder="1" applyAlignment="1">
      <alignment horizontal="center"/>
    </xf>
    <xf numFmtId="0" fontId="20" fillId="0" borderId="44"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45"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5" fillId="0"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4" xfId="0" applyFont="1" applyBorder="1" applyAlignment="1">
      <alignment horizontal="center"/>
    </xf>
    <xf numFmtId="0" fontId="15" fillId="0" borderId="23" xfId="0" applyFont="1" applyBorder="1" applyAlignment="1">
      <alignment horizontal="center"/>
    </xf>
    <xf numFmtId="0" fontId="9" fillId="0" borderId="0" xfId="0" applyFont="1" applyBorder="1" applyAlignment="1">
      <alignment horizontal="center" vertical="center" wrapText="1"/>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16"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22" xfId="0" applyFont="1" applyFill="1" applyBorder="1" applyAlignment="1">
      <alignment horizontal="center"/>
    </xf>
    <xf numFmtId="0" fontId="15" fillId="0" borderId="23" xfId="0" applyFont="1" applyFill="1" applyBorder="1" applyAlignment="1">
      <alignment horizontal="center"/>
    </xf>
    <xf numFmtId="0" fontId="22" fillId="0" borderId="49" xfId="5" applyFont="1" applyFill="1" applyBorder="1" applyAlignment="1" applyProtection="1">
      <alignment horizontal="center" vertical="center"/>
      <protection hidden="1"/>
    </xf>
    <xf numFmtId="0" fontId="22" fillId="0" borderId="50" xfId="5" applyFont="1" applyFill="1" applyBorder="1" applyAlignment="1" applyProtection="1">
      <alignment horizontal="center" vertical="center"/>
      <protection hidden="1"/>
    </xf>
    <xf numFmtId="0" fontId="22" fillId="0" borderId="39" xfId="5" applyFont="1" applyFill="1" applyBorder="1" applyAlignment="1" applyProtection="1">
      <alignment horizontal="center" vertical="center"/>
      <protection hidden="1"/>
    </xf>
    <xf numFmtId="0" fontId="22" fillId="0" borderId="40" xfId="5" applyFont="1" applyFill="1" applyBorder="1" applyAlignment="1" applyProtection="1">
      <alignment horizontal="center" vertical="center"/>
      <protection hidden="1"/>
    </xf>
    <xf numFmtId="0" fontId="20" fillId="0" borderId="0" xfId="5" applyFont="1" applyFill="1" applyBorder="1" applyAlignment="1" applyProtection="1">
      <alignment horizontal="center" vertical="center"/>
      <protection hidden="1"/>
    </xf>
    <xf numFmtId="0" fontId="21" fillId="0" borderId="26" xfId="5" applyFont="1" applyBorder="1" applyAlignment="1">
      <alignment horizontal="center"/>
    </xf>
    <xf numFmtId="2" fontId="8" fillId="0" borderId="29" xfId="5" applyNumberFormat="1" applyFont="1" applyFill="1" applyBorder="1" applyAlignment="1" applyProtection="1">
      <alignment horizontal="left" vertical="center" wrapText="1" indent="1"/>
      <protection hidden="1"/>
    </xf>
    <xf numFmtId="0" fontId="22" fillId="0" borderId="53" xfId="5" applyFont="1" applyFill="1" applyBorder="1" applyAlignment="1" applyProtection="1">
      <alignment horizontal="center" vertical="center"/>
      <protection hidden="1"/>
    </xf>
    <xf numFmtId="0" fontId="22" fillId="0" borderId="5" xfId="5" applyFont="1" applyFill="1" applyBorder="1" applyAlignment="1" applyProtection="1">
      <alignment horizontal="center" vertical="center"/>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31;&#935;&#917;&#916;&#921;&#927;_&#932;&#929;&#927;&#928;&#927;&#928;&#927;&#921;&#919;&#931;&#919;&#931;_&#932;&#917;&#935;&#925;&#921;&#922;&#927;&#933;_&#928;&#929;&#927;&#915;&#929;&#913;&#924;&#924;&#913;&#932;&#927;&#931;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ΠΙΝ1_ΑΔΙΑΘ.ΥΠΟΛΟΙΠΑ"/>
      <sheetName val="100_ΕΡΓΑ_ΠΡΟΣ_ΑΠΟΠΛΗΡΩΜΗ"/>
      <sheetName val="ΠΙΝ 2 ΣΑΕΠ_067 &amp; 0672"/>
      <sheetName val="ΠΙΝ 3 ΣΑΕΠ 0678 &amp; ΣΑΝΑ 0288"/>
      <sheetName val="ΠΙΝ 4 ΥΠΟΛΟΓΟΣ ΠΤΑ"/>
      <sheetName val="ΠΙΝ 5 ΧΡΗΜΑΤΟΔΟΤΗΣΗ ΤΡΙΤΟΥΣ"/>
      <sheetName val="ΠΙΝ 6 ΙΔΙΩΤΙΚΕΣ ΕΠΕΝΔΥΣΕΙΣ"/>
      <sheetName val="ΣΥΓΚΕΝΤΡΩΤΙΚΟΣ"/>
      <sheetName val="ΣΥΓΚΕΝΤΡΩΤΙΚΟΣ (2)"/>
      <sheetName val="ΣΥΓΚΕΝΤΡΩΤΙΚΟΣ (3)"/>
      <sheetName val="ΕΡΓΑ_072"/>
      <sheetName val="ΠΡΟΣ ΔΙΑΓΡΑΦΗ ΚΑΤΑΡΤΙΣΗ"/>
      <sheetName val="ΠΡΟΣ ΔΙΑΓΡΑΦΗ 1Η ΤΡΟΠ"/>
    </sheetNames>
    <sheetDataSet>
      <sheetData sheetId="0">
        <row r="102">
          <cell r="E102">
            <v>12943601.059999999</v>
          </cell>
          <cell r="H102" t="e">
            <v>#REF!</v>
          </cell>
          <cell r="I102" t="e">
            <v>#REF!</v>
          </cell>
          <cell r="J102" t="e">
            <v>#REF!</v>
          </cell>
          <cell r="K102" t="e">
            <v>#REF!</v>
          </cell>
          <cell r="L102" t="e">
            <v>#REF!</v>
          </cell>
          <cell r="M102" t="e">
            <v>#REF!</v>
          </cell>
          <cell r="N102" t="e">
            <v>#REF!</v>
          </cell>
          <cell r="O102" t="e">
            <v>#REF!</v>
          </cell>
          <cell r="P102" t="e">
            <v>#REF!</v>
          </cell>
          <cell r="Q102">
            <v>2886320.52</v>
          </cell>
          <cell r="S102">
            <v>161044.63</v>
          </cell>
          <cell r="T102">
            <v>310721.13</v>
          </cell>
          <cell r="U102">
            <v>0</v>
          </cell>
          <cell r="W102">
            <v>354034.3</v>
          </cell>
          <cell r="X102">
            <v>73812.789999999994</v>
          </cell>
        </row>
      </sheetData>
      <sheetData sheetId="1" refreshError="1"/>
      <sheetData sheetId="2">
        <row r="40">
          <cell r="E40">
            <v>16644063.510000002</v>
          </cell>
          <cell r="Q40">
            <v>3139514.4800000004</v>
          </cell>
          <cell r="S40">
            <v>150822.72</v>
          </cell>
          <cell r="T40">
            <v>217472.2</v>
          </cell>
          <cell r="U40">
            <v>0</v>
          </cell>
          <cell r="W40">
            <v>377454</v>
          </cell>
          <cell r="X40">
            <v>746854.55</v>
          </cell>
        </row>
      </sheetData>
      <sheetData sheetId="3">
        <row r="9">
          <cell r="E9">
            <v>10099959.539999999</v>
          </cell>
          <cell r="H9">
            <v>8319637.6900000004</v>
          </cell>
          <cell r="I9">
            <v>1103861.0899999999</v>
          </cell>
          <cell r="J9">
            <v>192199.71000000002</v>
          </cell>
          <cell r="K9">
            <v>37950.31</v>
          </cell>
          <cell r="L9">
            <v>0</v>
          </cell>
          <cell r="M9">
            <v>230150.02000000002</v>
          </cell>
          <cell r="N9">
            <v>5790.79</v>
          </cell>
          <cell r="O9">
            <v>235940.81</v>
          </cell>
          <cell r="P9">
            <v>256681.03000000003</v>
          </cell>
          <cell r="Q9">
            <v>8576318.7200000007</v>
          </cell>
          <cell r="S9">
            <v>181678.11</v>
          </cell>
          <cell r="T9">
            <v>0</v>
          </cell>
          <cell r="U9">
            <v>36020.83</v>
          </cell>
          <cell r="W9">
            <v>0</v>
          </cell>
          <cell r="X9">
            <v>0</v>
          </cell>
        </row>
      </sheetData>
      <sheetData sheetId="4">
        <row r="100">
          <cell r="F100">
            <v>34887241.100000009</v>
          </cell>
          <cell r="I100">
            <v>13250589.750000002</v>
          </cell>
          <cell r="J100">
            <v>495856.16000000003</v>
          </cell>
          <cell r="K100">
            <v>0</v>
          </cell>
          <cell r="L100">
            <v>0</v>
          </cell>
          <cell r="M100">
            <v>495856.16000000003</v>
          </cell>
          <cell r="N100">
            <v>2262882.85</v>
          </cell>
          <cell r="O100">
            <v>2758739.0100000002</v>
          </cell>
          <cell r="P100">
            <v>2429499.8600000003</v>
          </cell>
          <cell r="Q100">
            <v>10972155.59</v>
          </cell>
          <cell r="S100">
            <v>693583.94000000006</v>
          </cell>
          <cell r="T100">
            <v>137433.31</v>
          </cell>
          <cell r="U100">
            <v>1227.08</v>
          </cell>
          <cell r="W100">
            <v>728068.34000000008</v>
          </cell>
          <cell r="X100">
            <v>1838808.7700000005</v>
          </cell>
        </row>
      </sheetData>
      <sheetData sheetId="5">
        <row r="14">
          <cell r="D14">
            <v>2703564.91</v>
          </cell>
          <cell r="P14">
            <v>568108.89</v>
          </cell>
          <cell r="Q14">
            <v>2120150.5300000003</v>
          </cell>
          <cell r="R14">
            <v>61111.96</v>
          </cell>
          <cell r="S14">
            <v>8382.4</v>
          </cell>
          <cell r="T14">
            <v>0</v>
          </cell>
          <cell r="V14">
            <v>0</v>
          </cell>
          <cell r="W14">
            <v>77762.25</v>
          </cell>
        </row>
      </sheetData>
      <sheetData sheetId="6">
        <row r="10">
          <cell r="D10">
            <v>763500</v>
          </cell>
          <cell r="P10">
            <v>0</v>
          </cell>
          <cell r="Q10">
            <v>68863.899999999994</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116"/>
  <sheetViews>
    <sheetView zoomScaleNormal="100" workbookViewId="0">
      <pane ySplit="5" topLeftCell="A49" activePane="bottomLeft" state="frozen"/>
      <selection pane="bottomLeft" activeCell="AE1" sqref="AE1:AG1048576"/>
    </sheetView>
  </sheetViews>
  <sheetFormatPr defaultRowHeight="15"/>
  <cols>
    <col min="1" max="1" width="5.85546875" style="112" customWidth="1"/>
    <col min="2" max="2" width="22.85546875" style="112" customWidth="1"/>
    <col min="3" max="3" width="16" style="189" customWidth="1"/>
    <col min="4" max="4" width="14.7109375" style="190" customWidth="1"/>
    <col min="5" max="5" width="13.7109375" style="112" customWidth="1"/>
    <col min="6" max="6" width="15.42578125" style="112" customWidth="1"/>
    <col min="7" max="7" width="15.28515625" style="112" customWidth="1"/>
    <col min="8" max="8" width="16" style="112" hidden="1" customWidth="1"/>
    <col min="9" max="9" width="16.42578125" style="112" hidden="1" customWidth="1"/>
    <col min="10" max="10" width="15.5703125" style="112" hidden="1" customWidth="1"/>
    <col min="11" max="11" width="15.85546875" style="112" hidden="1" customWidth="1"/>
    <col min="12" max="12" width="16.5703125" style="112" hidden="1" customWidth="1"/>
    <col min="13" max="13" width="19.140625" style="112" hidden="1" customWidth="1"/>
    <col min="14" max="14" width="18.7109375" style="112" hidden="1" customWidth="1"/>
    <col min="15" max="16" width="16" style="112" hidden="1" customWidth="1"/>
    <col min="17" max="17" width="19.5703125" style="112" hidden="1" customWidth="1"/>
    <col min="18" max="18" width="16.42578125" style="112" hidden="1" customWidth="1"/>
    <col min="19" max="19" width="18.85546875" style="112" hidden="1" customWidth="1"/>
    <col min="20" max="20" width="25.140625" style="112" hidden="1" customWidth="1"/>
    <col min="21" max="21" width="23.140625" style="112" hidden="1" customWidth="1"/>
    <col min="22" max="22" width="27.85546875" style="112" hidden="1" customWidth="1"/>
    <col min="23" max="23" width="25.42578125" style="111" hidden="1" customWidth="1"/>
    <col min="24" max="24" width="25.42578125" style="112" hidden="1" customWidth="1"/>
    <col min="25" max="25" width="23.42578125" style="112" hidden="1" customWidth="1"/>
    <col min="26" max="26" width="17.42578125" style="112" bestFit="1" customWidth="1"/>
    <col min="27" max="27" width="14.7109375" style="112" customWidth="1"/>
    <col min="28" max="28" width="14.7109375" style="112" hidden="1" customWidth="1"/>
    <col min="29" max="29" width="16.28515625" style="112" customWidth="1"/>
    <col min="30" max="30" width="21.7109375" style="112" customWidth="1"/>
    <col min="31" max="31" width="10.85546875" style="158" hidden="1" customWidth="1"/>
    <col min="32" max="32" width="12.42578125" style="17" hidden="1" customWidth="1"/>
    <col min="33" max="33" width="0" style="17" hidden="1" customWidth="1"/>
    <col min="34" max="16384" width="9.140625" style="17"/>
  </cols>
  <sheetData>
    <row r="1" spans="1:31" ht="15" customHeight="1">
      <c r="A1" s="384" t="s">
        <v>113</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row>
    <row r="2" spans="1:31" ht="15.75" customHeight="1">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row>
    <row r="3" spans="1:31" s="301" customFormat="1" ht="15.75" customHeight="1">
      <c r="A3" s="136"/>
      <c r="B3" s="136"/>
      <c r="C3" s="136"/>
      <c r="D3" s="136"/>
      <c r="E3" s="136"/>
      <c r="F3" s="136"/>
      <c r="G3" s="136"/>
      <c r="H3" s="136"/>
      <c r="I3" s="136"/>
      <c r="J3" s="136"/>
      <c r="K3" s="136"/>
      <c r="L3" s="136"/>
      <c r="M3" s="136"/>
      <c r="N3" s="136"/>
      <c r="O3" s="136"/>
      <c r="P3" s="136"/>
      <c r="Q3" s="136"/>
      <c r="R3" s="136"/>
      <c r="S3" s="136"/>
      <c r="T3" s="136"/>
      <c r="U3" s="136"/>
      <c r="V3" s="136"/>
      <c r="W3" s="282"/>
      <c r="X3" s="136"/>
      <c r="Y3" s="136"/>
      <c r="Z3" s="136"/>
      <c r="AA3" s="136"/>
      <c r="AB3" s="136"/>
      <c r="AC3" s="136"/>
      <c r="AD3" s="136"/>
      <c r="AE3" s="300"/>
    </row>
    <row r="4" spans="1:31" s="1" customFormat="1" ht="63" customHeight="1">
      <c r="A4" s="137" t="s">
        <v>0</v>
      </c>
      <c r="B4" s="138" t="s">
        <v>1</v>
      </c>
      <c r="C4" s="138" t="s">
        <v>164</v>
      </c>
      <c r="D4" s="139" t="s">
        <v>142</v>
      </c>
      <c r="E4" s="140" t="s">
        <v>41</v>
      </c>
      <c r="F4" s="84" t="s">
        <v>2</v>
      </c>
      <c r="G4" s="123" t="s">
        <v>42</v>
      </c>
      <c r="H4" s="84" t="s">
        <v>202</v>
      </c>
      <c r="I4" s="141" t="s">
        <v>203</v>
      </c>
      <c r="J4" s="141" t="s">
        <v>258</v>
      </c>
      <c r="K4" s="141" t="s">
        <v>236</v>
      </c>
      <c r="L4" s="141" t="s">
        <v>237</v>
      </c>
      <c r="M4" s="141" t="s">
        <v>238</v>
      </c>
      <c r="N4" s="141" t="s">
        <v>346</v>
      </c>
      <c r="O4" s="141" t="s">
        <v>250</v>
      </c>
      <c r="P4" s="141" t="s">
        <v>314</v>
      </c>
      <c r="Q4" s="141" t="s">
        <v>371</v>
      </c>
      <c r="R4" s="141" t="s">
        <v>315</v>
      </c>
      <c r="S4" s="141" t="s">
        <v>442</v>
      </c>
      <c r="T4" s="141" t="s">
        <v>236</v>
      </c>
      <c r="U4" s="141" t="s">
        <v>237</v>
      </c>
      <c r="V4" s="141" t="s">
        <v>238</v>
      </c>
      <c r="W4" s="141" t="s">
        <v>444</v>
      </c>
      <c r="X4" s="141" t="s">
        <v>557</v>
      </c>
      <c r="Y4" s="141" t="s">
        <v>438</v>
      </c>
      <c r="Z4" s="141" t="s">
        <v>439</v>
      </c>
      <c r="AA4" s="141" t="s">
        <v>558</v>
      </c>
      <c r="AB4" s="84" t="s">
        <v>316</v>
      </c>
      <c r="AC4" s="84" t="s">
        <v>441</v>
      </c>
      <c r="AD4" s="142" t="s">
        <v>3</v>
      </c>
      <c r="AE4" s="157"/>
    </row>
    <row r="5" spans="1:31" s="65" customFormat="1" ht="23.25" customHeight="1">
      <c r="A5" s="60" t="s">
        <v>239</v>
      </c>
      <c r="B5" s="61" t="s">
        <v>240</v>
      </c>
      <c r="C5" s="61" t="s">
        <v>241</v>
      </c>
      <c r="D5" s="85" t="s">
        <v>242</v>
      </c>
      <c r="E5" s="62" t="s">
        <v>243</v>
      </c>
      <c r="F5" s="62" t="s">
        <v>244</v>
      </c>
      <c r="G5" s="63" t="s">
        <v>245</v>
      </c>
      <c r="H5" s="62" t="s">
        <v>246</v>
      </c>
      <c r="I5" s="256" t="s">
        <v>247</v>
      </c>
      <c r="J5" s="256">
        <v>10</v>
      </c>
      <c r="K5" s="256">
        <v>11</v>
      </c>
      <c r="L5" s="256">
        <v>12</v>
      </c>
      <c r="M5" s="62" t="s">
        <v>248</v>
      </c>
      <c r="N5" s="62" t="s">
        <v>249</v>
      </c>
      <c r="O5" s="62" t="s">
        <v>253</v>
      </c>
      <c r="P5" s="62" t="s">
        <v>253</v>
      </c>
      <c r="Q5" s="62" t="s">
        <v>246</v>
      </c>
      <c r="R5" s="62" t="s">
        <v>372</v>
      </c>
      <c r="S5" s="256">
        <v>10</v>
      </c>
      <c r="T5" s="256">
        <v>11</v>
      </c>
      <c r="U5" s="256">
        <v>12</v>
      </c>
      <c r="V5" s="62" t="s">
        <v>449</v>
      </c>
      <c r="W5" s="283" t="s">
        <v>249</v>
      </c>
      <c r="X5" s="62"/>
      <c r="Y5" s="62" t="s">
        <v>445</v>
      </c>
      <c r="Z5" s="62" t="s">
        <v>246</v>
      </c>
      <c r="AA5" s="62" t="s">
        <v>372</v>
      </c>
      <c r="AB5" s="113" t="s">
        <v>447</v>
      </c>
      <c r="AC5" s="113" t="s">
        <v>254</v>
      </c>
      <c r="AD5" s="64" t="s">
        <v>255</v>
      </c>
      <c r="AE5" s="157"/>
    </row>
    <row r="6" spans="1:31" ht="45.75" customHeight="1">
      <c r="A6" s="15">
        <v>1</v>
      </c>
      <c r="B6" s="2" t="s">
        <v>4</v>
      </c>
      <c r="C6" s="90" t="s">
        <v>226</v>
      </c>
      <c r="D6" s="86" t="s">
        <v>143</v>
      </c>
      <c r="E6" s="3">
        <v>45200</v>
      </c>
      <c r="F6" s="4">
        <v>31797</v>
      </c>
      <c r="G6" s="3">
        <v>45200</v>
      </c>
      <c r="H6" s="5">
        <v>31797</v>
      </c>
      <c r="I6" s="5">
        <f>G6-H6</f>
        <v>13403</v>
      </c>
      <c r="J6" s="5">
        <v>0</v>
      </c>
      <c r="K6" s="5">
        <v>0</v>
      </c>
      <c r="L6" s="5">
        <v>0</v>
      </c>
      <c r="M6" s="5">
        <f>SUM(J6:L6)</f>
        <v>0</v>
      </c>
      <c r="N6" s="5">
        <v>0</v>
      </c>
      <c r="O6" s="5">
        <f>M6+N6</f>
        <v>0</v>
      </c>
      <c r="P6" s="5">
        <v>0</v>
      </c>
      <c r="Q6" s="5">
        <f>H6+P6</f>
        <v>31797</v>
      </c>
      <c r="R6" s="5">
        <f>G6-Q6</f>
        <v>13403</v>
      </c>
      <c r="S6" s="5">
        <v>0</v>
      </c>
      <c r="T6" s="5">
        <v>0</v>
      </c>
      <c r="U6" s="5">
        <v>0</v>
      </c>
      <c r="V6" s="5">
        <f>SUM(S6:U6)</f>
        <v>0</v>
      </c>
      <c r="W6" s="5">
        <v>0</v>
      </c>
      <c r="X6" s="5">
        <v>0</v>
      </c>
      <c r="Y6" s="5">
        <f>SUM(V6+W6)</f>
        <v>0</v>
      </c>
      <c r="Z6" s="5">
        <f>Q6+S6+X6</f>
        <v>31797</v>
      </c>
      <c r="AA6" s="5">
        <f>G6-Z6</f>
        <v>13403</v>
      </c>
      <c r="AB6" s="114">
        <v>13403</v>
      </c>
      <c r="AC6" s="114">
        <v>1000</v>
      </c>
      <c r="AD6" s="6" t="s">
        <v>443</v>
      </c>
      <c r="AE6" s="184"/>
    </row>
    <row r="7" spans="1:31" ht="45.75" customHeight="1">
      <c r="A7" s="15">
        <v>2</v>
      </c>
      <c r="B7" s="7" t="s">
        <v>5</v>
      </c>
      <c r="C7" s="91" t="s">
        <v>330</v>
      </c>
      <c r="D7" s="87" t="s">
        <v>146</v>
      </c>
      <c r="E7" s="3">
        <v>50000</v>
      </c>
      <c r="F7" s="4">
        <v>50000</v>
      </c>
      <c r="G7" s="3">
        <v>50000</v>
      </c>
      <c r="H7" s="5">
        <v>36492</v>
      </c>
      <c r="I7" s="5">
        <f t="shared" ref="I7:I14" si="0">G7-H7</f>
        <v>13508</v>
      </c>
      <c r="J7" s="5">
        <v>0</v>
      </c>
      <c r="K7" s="5">
        <v>0</v>
      </c>
      <c r="L7" s="5">
        <v>0</v>
      </c>
      <c r="M7" s="5">
        <f t="shared" ref="M7:M50" si="1">SUM(J7:L7)</f>
        <v>0</v>
      </c>
      <c r="N7" s="5">
        <v>0</v>
      </c>
      <c r="O7" s="5">
        <f t="shared" ref="O7:O50" si="2">M7+N7</f>
        <v>0</v>
      </c>
      <c r="P7" s="5">
        <v>0</v>
      </c>
      <c r="Q7" s="5">
        <f t="shared" ref="Q7:Q13" si="3">H7+P7</f>
        <v>36492</v>
      </c>
      <c r="R7" s="5">
        <f t="shared" ref="R7:R60" si="4">G7-Q7</f>
        <v>13508</v>
      </c>
      <c r="S7" s="5">
        <v>0</v>
      </c>
      <c r="T7" s="5">
        <v>0</v>
      </c>
      <c r="U7" s="5">
        <v>0</v>
      </c>
      <c r="V7" s="5">
        <f t="shared" ref="V7:V60" si="5">SUM(S7:U7)</f>
        <v>0</v>
      </c>
      <c r="W7" s="5">
        <v>0</v>
      </c>
      <c r="X7" s="5">
        <v>0</v>
      </c>
      <c r="Y7" s="5">
        <f t="shared" ref="Y7:Y60" si="6">SUM(V7+W7)</f>
        <v>0</v>
      </c>
      <c r="Z7" s="5">
        <f t="shared" ref="Z7:Z66" si="7">Q7+S7+X7</f>
        <v>36492</v>
      </c>
      <c r="AA7" s="5">
        <f t="shared" ref="AA7:AA35" si="8">SUM(G7-Z7)</f>
        <v>13508</v>
      </c>
      <c r="AB7" s="114">
        <v>13508</v>
      </c>
      <c r="AC7" s="114">
        <v>13508</v>
      </c>
      <c r="AD7" s="6" t="s">
        <v>127</v>
      </c>
    </row>
    <row r="8" spans="1:31" ht="45.75" customHeight="1">
      <c r="A8" s="15">
        <v>3</v>
      </c>
      <c r="B8" s="7" t="s">
        <v>6</v>
      </c>
      <c r="C8" s="91" t="s">
        <v>330</v>
      </c>
      <c r="D8" s="87" t="s">
        <v>144</v>
      </c>
      <c r="E8" s="3">
        <v>75000</v>
      </c>
      <c r="F8" s="4">
        <v>75000</v>
      </c>
      <c r="G8" s="3">
        <v>75000</v>
      </c>
      <c r="H8" s="5">
        <v>61499</v>
      </c>
      <c r="I8" s="5">
        <f t="shared" si="0"/>
        <v>13501</v>
      </c>
      <c r="J8" s="5">
        <v>0</v>
      </c>
      <c r="K8" s="5">
        <v>0</v>
      </c>
      <c r="L8" s="5">
        <v>0</v>
      </c>
      <c r="M8" s="5">
        <f t="shared" si="1"/>
        <v>0</v>
      </c>
      <c r="N8" s="5">
        <v>0</v>
      </c>
      <c r="O8" s="5">
        <f t="shared" si="2"/>
        <v>0</v>
      </c>
      <c r="P8" s="5">
        <v>0</v>
      </c>
      <c r="Q8" s="5">
        <f t="shared" si="3"/>
        <v>61499</v>
      </c>
      <c r="R8" s="5">
        <f t="shared" si="4"/>
        <v>13501</v>
      </c>
      <c r="S8" s="5">
        <v>0</v>
      </c>
      <c r="T8" s="5">
        <v>0</v>
      </c>
      <c r="U8" s="5">
        <v>0</v>
      </c>
      <c r="V8" s="5">
        <f t="shared" si="5"/>
        <v>0</v>
      </c>
      <c r="W8" s="5">
        <v>0</v>
      </c>
      <c r="X8" s="5">
        <v>8814.65</v>
      </c>
      <c r="Y8" s="5">
        <f t="shared" si="6"/>
        <v>0</v>
      </c>
      <c r="Z8" s="5">
        <f t="shared" si="7"/>
        <v>70313.649999999994</v>
      </c>
      <c r="AA8" s="5">
        <f t="shared" si="8"/>
        <v>4686.3500000000058</v>
      </c>
      <c r="AB8" s="114">
        <v>13501</v>
      </c>
      <c r="AC8" s="5">
        <v>4686.3500000000058</v>
      </c>
      <c r="AD8" s="6" t="s">
        <v>127</v>
      </c>
    </row>
    <row r="9" spans="1:31" ht="54.75" customHeight="1">
      <c r="A9" s="15">
        <v>4</v>
      </c>
      <c r="B9" s="7" t="s">
        <v>209</v>
      </c>
      <c r="C9" s="91" t="s">
        <v>379</v>
      </c>
      <c r="D9" s="87" t="s">
        <v>148</v>
      </c>
      <c r="E9" s="3">
        <v>115000</v>
      </c>
      <c r="F9" s="4">
        <v>80000</v>
      </c>
      <c r="G9" s="3">
        <v>80000</v>
      </c>
      <c r="H9" s="5">
        <v>0</v>
      </c>
      <c r="I9" s="5">
        <f t="shared" si="0"/>
        <v>80000</v>
      </c>
      <c r="J9" s="5">
        <v>0</v>
      </c>
      <c r="K9" s="5">
        <v>0</v>
      </c>
      <c r="L9" s="5">
        <v>0</v>
      </c>
      <c r="M9" s="5">
        <f t="shared" si="1"/>
        <v>0</v>
      </c>
      <c r="N9" s="5">
        <v>0</v>
      </c>
      <c r="O9" s="5">
        <f t="shared" si="2"/>
        <v>0</v>
      </c>
      <c r="P9" s="5">
        <v>0</v>
      </c>
      <c r="Q9" s="5">
        <f t="shared" si="3"/>
        <v>0</v>
      </c>
      <c r="R9" s="5">
        <f t="shared" si="4"/>
        <v>80000</v>
      </c>
      <c r="S9" s="5">
        <v>0</v>
      </c>
      <c r="T9" s="5">
        <v>0</v>
      </c>
      <c r="U9" s="5">
        <v>0</v>
      </c>
      <c r="V9" s="5">
        <f t="shared" si="5"/>
        <v>0</v>
      </c>
      <c r="W9" s="5">
        <v>0</v>
      </c>
      <c r="X9" s="5">
        <v>0</v>
      </c>
      <c r="Y9" s="5">
        <f t="shared" si="6"/>
        <v>0</v>
      </c>
      <c r="Z9" s="5">
        <f t="shared" si="7"/>
        <v>0</v>
      </c>
      <c r="AA9" s="5">
        <f t="shared" si="8"/>
        <v>80000</v>
      </c>
      <c r="AB9" s="114">
        <v>80000</v>
      </c>
      <c r="AC9" s="114">
        <v>5000</v>
      </c>
      <c r="AD9" s="6" t="s">
        <v>370</v>
      </c>
    </row>
    <row r="10" spans="1:31" ht="45.75" customHeight="1">
      <c r="A10" s="15">
        <v>5</v>
      </c>
      <c r="B10" s="2" t="s">
        <v>7</v>
      </c>
      <c r="C10" s="91" t="s">
        <v>226</v>
      </c>
      <c r="D10" s="86" t="s">
        <v>147</v>
      </c>
      <c r="E10" s="3">
        <v>35650.1</v>
      </c>
      <c r="F10" s="4">
        <v>0</v>
      </c>
      <c r="G10" s="3">
        <v>35650.1</v>
      </c>
      <c r="H10" s="5">
        <v>0</v>
      </c>
      <c r="I10" s="5">
        <f t="shared" si="0"/>
        <v>35650.1</v>
      </c>
      <c r="J10" s="5">
        <v>0</v>
      </c>
      <c r="K10" s="5">
        <v>0</v>
      </c>
      <c r="L10" s="5">
        <v>0</v>
      </c>
      <c r="M10" s="5">
        <f t="shared" si="1"/>
        <v>0</v>
      </c>
      <c r="N10" s="5">
        <v>0</v>
      </c>
      <c r="O10" s="5">
        <f t="shared" si="2"/>
        <v>0</v>
      </c>
      <c r="P10" s="5">
        <v>0</v>
      </c>
      <c r="Q10" s="5">
        <f t="shared" si="3"/>
        <v>0</v>
      </c>
      <c r="R10" s="5">
        <f t="shared" si="4"/>
        <v>35650.1</v>
      </c>
      <c r="S10" s="5">
        <v>0</v>
      </c>
      <c r="T10" s="5">
        <v>0</v>
      </c>
      <c r="U10" s="5">
        <v>0</v>
      </c>
      <c r="V10" s="5">
        <f t="shared" si="5"/>
        <v>0</v>
      </c>
      <c r="W10" s="5">
        <v>0</v>
      </c>
      <c r="X10" s="5">
        <v>0</v>
      </c>
      <c r="Y10" s="5">
        <f t="shared" si="6"/>
        <v>0</v>
      </c>
      <c r="Z10" s="5">
        <f t="shared" si="7"/>
        <v>0</v>
      </c>
      <c r="AA10" s="5">
        <f t="shared" si="8"/>
        <v>35650.1</v>
      </c>
      <c r="AB10" s="114">
        <v>35650.1</v>
      </c>
      <c r="AC10" s="114">
        <v>5000</v>
      </c>
      <c r="AD10" s="6" t="s">
        <v>357</v>
      </c>
    </row>
    <row r="11" spans="1:31" ht="71.25" customHeight="1">
      <c r="A11" s="15">
        <v>6</v>
      </c>
      <c r="B11" s="7" t="s">
        <v>234</v>
      </c>
      <c r="C11" s="91" t="s">
        <v>330</v>
      </c>
      <c r="D11" s="87" t="s">
        <v>146</v>
      </c>
      <c r="E11" s="3">
        <v>20000</v>
      </c>
      <c r="F11" s="4">
        <v>20000</v>
      </c>
      <c r="G11" s="3">
        <v>20000</v>
      </c>
      <c r="H11" s="5">
        <v>10000</v>
      </c>
      <c r="I11" s="5">
        <f t="shared" si="0"/>
        <v>10000</v>
      </c>
      <c r="J11" s="5">
        <v>0</v>
      </c>
      <c r="K11" s="5">
        <v>0</v>
      </c>
      <c r="L11" s="5">
        <v>0</v>
      </c>
      <c r="M11" s="5">
        <f t="shared" si="1"/>
        <v>0</v>
      </c>
      <c r="N11" s="5">
        <v>0</v>
      </c>
      <c r="O11" s="5">
        <f t="shared" si="2"/>
        <v>0</v>
      </c>
      <c r="P11" s="5">
        <v>0</v>
      </c>
      <c r="Q11" s="5">
        <f t="shared" si="3"/>
        <v>10000</v>
      </c>
      <c r="R11" s="5">
        <f t="shared" si="4"/>
        <v>10000</v>
      </c>
      <c r="S11" s="5">
        <v>0</v>
      </c>
      <c r="T11" s="5">
        <v>0</v>
      </c>
      <c r="U11" s="5">
        <v>0</v>
      </c>
      <c r="V11" s="5">
        <f t="shared" si="5"/>
        <v>0</v>
      </c>
      <c r="W11" s="5">
        <v>0</v>
      </c>
      <c r="X11" s="5">
        <v>0</v>
      </c>
      <c r="Y11" s="5">
        <f t="shared" si="6"/>
        <v>0</v>
      </c>
      <c r="Z11" s="5">
        <f t="shared" si="7"/>
        <v>10000</v>
      </c>
      <c r="AA11" s="5">
        <f t="shared" si="8"/>
        <v>10000</v>
      </c>
      <c r="AB11" s="114">
        <v>10000</v>
      </c>
      <c r="AC11" s="114">
        <v>10000</v>
      </c>
      <c r="AD11" s="6" t="s">
        <v>127</v>
      </c>
    </row>
    <row r="12" spans="1:31" ht="45.75" customHeight="1">
      <c r="A12" s="15">
        <v>7</v>
      </c>
      <c r="B12" s="7" t="s">
        <v>8</v>
      </c>
      <c r="C12" s="91"/>
      <c r="D12" s="87" t="s">
        <v>150</v>
      </c>
      <c r="E12" s="3">
        <v>250000</v>
      </c>
      <c r="F12" s="4">
        <v>0</v>
      </c>
      <c r="G12" s="3">
        <v>250000</v>
      </c>
      <c r="H12" s="5">
        <v>0</v>
      </c>
      <c r="I12" s="5">
        <f t="shared" si="0"/>
        <v>250000</v>
      </c>
      <c r="J12" s="5">
        <v>0</v>
      </c>
      <c r="K12" s="5">
        <v>0</v>
      </c>
      <c r="L12" s="5">
        <v>0</v>
      </c>
      <c r="M12" s="5">
        <f t="shared" si="1"/>
        <v>0</v>
      </c>
      <c r="N12" s="5">
        <v>0</v>
      </c>
      <c r="O12" s="5">
        <f t="shared" si="2"/>
        <v>0</v>
      </c>
      <c r="P12" s="5">
        <v>0</v>
      </c>
      <c r="Q12" s="5">
        <f t="shared" si="3"/>
        <v>0</v>
      </c>
      <c r="R12" s="5">
        <f t="shared" si="4"/>
        <v>250000</v>
      </c>
      <c r="S12" s="5">
        <v>0</v>
      </c>
      <c r="T12" s="5">
        <v>0</v>
      </c>
      <c r="U12" s="5">
        <v>0</v>
      </c>
      <c r="V12" s="5">
        <f t="shared" si="5"/>
        <v>0</v>
      </c>
      <c r="W12" s="5">
        <v>0</v>
      </c>
      <c r="X12" s="5">
        <v>0</v>
      </c>
      <c r="Y12" s="5">
        <f t="shared" si="6"/>
        <v>0</v>
      </c>
      <c r="Z12" s="5">
        <f t="shared" si="7"/>
        <v>0</v>
      </c>
      <c r="AA12" s="5">
        <f t="shared" si="8"/>
        <v>250000</v>
      </c>
      <c r="AB12" s="114">
        <v>250000</v>
      </c>
      <c r="AC12" s="114">
        <v>140000</v>
      </c>
      <c r="AD12" s="6" t="s">
        <v>483</v>
      </c>
    </row>
    <row r="13" spans="1:31" ht="45.75" customHeight="1">
      <c r="A13" s="15">
        <v>8</v>
      </c>
      <c r="B13" s="7" t="s">
        <v>9</v>
      </c>
      <c r="C13" s="91"/>
      <c r="D13" s="87" t="s">
        <v>150</v>
      </c>
      <c r="E13" s="3">
        <v>1000000</v>
      </c>
      <c r="F13" s="4">
        <v>0</v>
      </c>
      <c r="G13" s="3">
        <v>1000000</v>
      </c>
      <c r="H13" s="5">
        <v>0</v>
      </c>
      <c r="I13" s="5">
        <f t="shared" si="0"/>
        <v>1000000</v>
      </c>
      <c r="J13" s="5">
        <v>0</v>
      </c>
      <c r="K13" s="5">
        <v>0</v>
      </c>
      <c r="L13" s="5">
        <v>0</v>
      </c>
      <c r="M13" s="5">
        <f t="shared" si="1"/>
        <v>0</v>
      </c>
      <c r="N13" s="5">
        <v>0</v>
      </c>
      <c r="O13" s="5">
        <f t="shared" si="2"/>
        <v>0</v>
      </c>
      <c r="P13" s="5">
        <v>0</v>
      </c>
      <c r="Q13" s="5">
        <f t="shared" si="3"/>
        <v>0</v>
      </c>
      <c r="R13" s="5">
        <f t="shared" si="4"/>
        <v>1000000</v>
      </c>
      <c r="S13" s="5">
        <v>0</v>
      </c>
      <c r="T13" s="5">
        <v>0</v>
      </c>
      <c r="U13" s="5">
        <v>0</v>
      </c>
      <c r="V13" s="5">
        <f t="shared" si="5"/>
        <v>0</v>
      </c>
      <c r="W13" s="5">
        <v>0</v>
      </c>
      <c r="X13" s="5">
        <v>0</v>
      </c>
      <c r="Y13" s="5">
        <f t="shared" si="6"/>
        <v>0</v>
      </c>
      <c r="Z13" s="5">
        <f t="shared" si="7"/>
        <v>0</v>
      </c>
      <c r="AA13" s="5">
        <f t="shared" si="8"/>
        <v>1000000</v>
      </c>
      <c r="AB13" s="114">
        <v>80000</v>
      </c>
      <c r="AC13" s="114">
        <v>1000</v>
      </c>
      <c r="AD13" s="6"/>
    </row>
    <row r="14" spans="1:31" s="52" customFormat="1" ht="41.25" customHeight="1">
      <c r="A14" s="15">
        <v>9</v>
      </c>
      <c r="B14" s="7" t="s">
        <v>10</v>
      </c>
      <c r="C14" s="91"/>
      <c r="D14" s="87" t="s">
        <v>150</v>
      </c>
      <c r="E14" s="3">
        <v>200000</v>
      </c>
      <c r="F14" s="3">
        <v>30000</v>
      </c>
      <c r="G14" s="3">
        <v>200000</v>
      </c>
      <c r="H14" s="3">
        <v>0</v>
      </c>
      <c r="I14" s="3">
        <f t="shared" si="0"/>
        <v>200000</v>
      </c>
      <c r="J14" s="3">
        <v>0</v>
      </c>
      <c r="K14" s="3">
        <v>0</v>
      </c>
      <c r="L14" s="3">
        <v>0</v>
      </c>
      <c r="M14" s="5">
        <f t="shared" si="1"/>
        <v>0</v>
      </c>
      <c r="N14" s="3">
        <v>0</v>
      </c>
      <c r="O14" s="5">
        <f t="shared" si="2"/>
        <v>0</v>
      </c>
      <c r="P14" s="5">
        <v>30000</v>
      </c>
      <c r="Q14" s="5">
        <f>H14+P14</f>
        <v>30000</v>
      </c>
      <c r="R14" s="5">
        <f t="shared" si="4"/>
        <v>170000</v>
      </c>
      <c r="S14" s="5">
        <v>0</v>
      </c>
      <c r="T14" s="5">
        <v>0</v>
      </c>
      <c r="U14" s="5">
        <v>0</v>
      </c>
      <c r="V14" s="5">
        <f t="shared" si="5"/>
        <v>0</v>
      </c>
      <c r="W14" s="5">
        <v>0</v>
      </c>
      <c r="X14" s="5">
        <v>0</v>
      </c>
      <c r="Y14" s="5">
        <f t="shared" si="6"/>
        <v>0</v>
      </c>
      <c r="Z14" s="5">
        <f t="shared" si="7"/>
        <v>30000</v>
      </c>
      <c r="AA14" s="5">
        <f t="shared" si="8"/>
        <v>170000</v>
      </c>
      <c r="AB14" s="3">
        <v>140000</v>
      </c>
      <c r="AC14" s="302">
        <v>20742.12</v>
      </c>
      <c r="AD14" s="6" t="s">
        <v>483</v>
      </c>
      <c r="AE14" s="179"/>
    </row>
    <row r="15" spans="1:31" ht="41.25" customHeight="1">
      <c r="A15" s="15">
        <v>10</v>
      </c>
      <c r="B15" s="7" t="s">
        <v>11</v>
      </c>
      <c r="C15" s="91"/>
      <c r="D15" s="87" t="s">
        <v>150</v>
      </c>
      <c r="E15" s="3">
        <v>300000</v>
      </c>
      <c r="F15" s="4">
        <v>0</v>
      </c>
      <c r="G15" s="3">
        <v>300000</v>
      </c>
      <c r="H15" s="5">
        <v>0</v>
      </c>
      <c r="I15" s="5">
        <f t="shared" ref="I15:I27" si="9">G15-H15</f>
        <v>300000</v>
      </c>
      <c r="J15" s="5">
        <v>0</v>
      </c>
      <c r="K15" s="5">
        <v>0</v>
      </c>
      <c r="L15" s="5">
        <v>0</v>
      </c>
      <c r="M15" s="5">
        <f t="shared" si="1"/>
        <v>0</v>
      </c>
      <c r="N15" s="5">
        <v>0</v>
      </c>
      <c r="O15" s="5">
        <f t="shared" si="2"/>
        <v>0</v>
      </c>
      <c r="P15" s="5">
        <v>0</v>
      </c>
      <c r="Q15" s="5">
        <f t="shared" ref="Q15:Q62" si="10">H15+P15</f>
        <v>0</v>
      </c>
      <c r="R15" s="5">
        <f t="shared" si="4"/>
        <v>300000</v>
      </c>
      <c r="S15" s="5">
        <v>0</v>
      </c>
      <c r="T15" s="5">
        <v>0</v>
      </c>
      <c r="U15" s="5">
        <v>0</v>
      </c>
      <c r="V15" s="5">
        <f t="shared" si="5"/>
        <v>0</v>
      </c>
      <c r="W15" s="5">
        <v>0</v>
      </c>
      <c r="X15" s="5">
        <v>0</v>
      </c>
      <c r="Y15" s="5">
        <f t="shared" si="6"/>
        <v>0</v>
      </c>
      <c r="Z15" s="5">
        <f t="shared" si="7"/>
        <v>0</v>
      </c>
      <c r="AA15" s="5">
        <f t="shared" si="8"/>
        <v>300000</v>
      </c>
      <c r="AB15" s="114">
        <v>150000</v>
      </c>
      <c r="AC15" s="114">
        <v>100000</v>
      </c>
      <c r="AD15" s="6" t="s">
        <v>483</v>
      </c>
    </row>
    <row r="16" spans="1:31" s="104" customFormat="1" ht="61.5" customHeight="1">
      <c r="A16" s="16">
        <v>11</v>
      </c>
      <c r="B16" s="8" t="s">
        <v>506</v>
      </c>
      <c r="C16" s="92"/>
      <c r="D16" s="88" t="s">
        <v>150</v>
      </c>
      <c r="E16" s="9">
        <v>292620</v>
      </c>
      <c r="F16" s="10">
        <v>0</v>
      </c>
      <c r="G16" s="9">
        <v>292620</v>
      </c>
      <c r="H16" s="11">
        <v>0</v>
      </c>
      <c r="I16" s="11">
        <f t="shared" si="9"/>
        <v>292620</v>
      </c>
      <c r="J16" s="11">
        <v>0</v>
      </c>
      <c r="K16" s="11">
        <v>0</v>
      </c>
      <c r="L16" s="11">
        <v>0</v>
      </c>
      <c r="M16" s="11">
        <f t="shared" si="1"/>
        <v>0</v>
      </c>
      <c r="N16" s="11">
        <v>0</v>
      </c>
      <c r="O16" s="11">
        <f t="shared" si="2"/>
        <v>0</v>
      </c>
      <c r="P16" s="11">
        <v>0</v>
      </c>
      <c r="Q16" s="11">
        <f t="shared" si="10"/>
        <v>0</v>
      </c>
      <c r="R16" s="11">
        <f t="shared" si="4"/>
        <v>292620</v>
      </c>
      <c r="S16" s="9">
        <v>0</v>
      </c>
      <c r="T16" s="9">
        <v>0</v>
      </c>
      <c r="U16" s="9">
        <v>0</v>
      </c>
      <c r="V16" s="11">
        <f t="shared" si="5"/>
        <v>0</v>
      </c>
      <c r="W16" s="9">
        <v>0</v>
      </c>
      <c r="X16" s="9">
        <v>0</v>
      </c>
      <c r="Y16" s="11">
        <f t="shared" si="6"/>
        <v>0</v>
      </c>
      <c r="Z16" s="5">
        <f t="shared" si="7"/>
        <v>0</v>
      </c>
      <c r="AA16" s="11">
        <f t="shared" si="8"/>
        <v>292620</v>
      </c>
      <c r="AB16" s="151">
        <v>210000</v>
      </c>
      <c r="AC16" s="151">
        <v>100000</v>
      </c>
      <c r="AD16" s="12" t="s">
        <v>483</v>
      </c>
      <c r="AE16" s="159"/>
    </row>
    <row r="17" spans="1:31" ht="48" customHeight="1">
      <c r="A17" s="15">
        <v>11.1</v>
      </c>
      <c r="B17" s="7" t="s">
        <v>507</v>
      </c>
      <c r="C17" s="91" t="s">
        <v>226</v>
      </c>
      <c r="D17" s="87" t="s">
        <v>150</v>
      </c>
      <c r="E17" s="3">
        <v>9000</v>
      </c>
      <c r="F17" s="4">
        <v>0</v>
      </c>
      <c r="G17" s="3">
        <v>9000</v>
      </c>
      <c r="H17" s="5"/>
      <c r="I17" s="5"/>
      <c r="J17" s="5"/>
      <c r="K17" s="5"/>
      <c r="L17" s="5"/>
      <c r="M17" s="5"/>
      <c r="N17" s="5"/>
      <c r="O17" s="5"/>
      <c r="P17" s="5"/>
      <c r="Q17" s="5">
        <v>0</v>
      </c>
      <c r="R17" s="5">
        <v>9000</v>
      </c>
      <c r="S17" s="3">
        <v>0</v>
      </c>
      <c r="T17" s="3">
        <v>0</v>
      </c>
      <c r="U17" s="3">
        <v>0</v>
      </c>
      <c r="V17" s="5">
        <f t="shared" si="5"/>
        <v>0</v>
      </c>
      <c r="W17" s="3">
        <v>0</v>
      </c>
      <c r="X17" s="3">
        <v>0</v>
      </c>
      <c r="Y17" s="5">
        <f t="shared" si="6"/>
        <v>0</v>
      </c>
      <c r="Z17" s="5">
        <f t="shared" si="7"/>
        <v>0</v>
      </c>
      <c r="AA17" s="5">
        <f t="shared" si="8"/>
        <v>9000</v>
      </c>
      <c r="AB17" s="114"/>
      <c r="AC17" s="114">
        <v>9000</v>
      </c>
      <c r="AD17" s="6" t="s">
        <v>508</v>
      </c>
    </row>
    <row r="18" spans="1:31" ht="62.25" customHeight="1">
      <c r="A18" s="15">
        <v>11.2</v>
      </c>
      <c r="B18" s="7" t="s">
        <v>509</v>
      </c>
      <c r="C18" s="91" t="s">
        <v>226</v>
      </c>
      <c r="D18" s="87" t="s">
        <v>150</v>
      </c>
      <c r="E18" s="3">
        <v>9000</v>
      </c>
      <c r="F18" s="4">
        <v>0</v>
      </c>
      <c r="G18" s="3">
        <v>9000</v>
      </c>
      <c r="H18" s="5"/>
      <c r="I18" s="5"/>
      <c r="J18" s="5"/>
      <c r="K18" s="5"/>
      <c r="L18" s="5"/>
      <c r="M18" s="5"/>
      <c r="N18" s="5"/>
      <c r="O18" s="5"/>
      <c r="P18" s="5"/>
      <c r="Q18" s="5">
        <v>0</v>
      </c>
      <c r="R18" s="5">
        <v>9000</v>
      </c>
      <c r="S18" s="3">
        <v>0</v>
      </c>
      <c r="T18" s="3">
        <v>0</v>
      </c>
      <c r="U18" s="3">
        <v>0</v>
      </c>
      <c r="V18" s="5">
        <f t="shared" ref="V18:V20" si="11">SUM(S18:U18)</f>
        <v>0</v>
      </c>
      <c r="W18" s="3">
        <v>0</v>
      </c>
      <c r="X18" s="3">
        <v>0</v>
      </c>
      <c r="Y18" s="5">
        <f t="shared" ref="Y18:Y20" si="12">SUM(V18+W18)</f>
        <v>0</v>
      </c>
      <c r="Z18" s="5">
        <f t="shared" si="7"/>
        <v>0</v>
      </c>
      <c r="AA18" s="5">
        <f t="shared" ref="AA18:AA20" si="13">SUM(G18-Z18)</f>
        <v>9000</v>
      </c>
      <c r="AB18" s="114"/>
      <c r="AC18" s="114">
        <v>9000</v>
      </c>
      <c r="AD18" s="6" t="s">
        <v>508</v>
      </c>
    </row>
    <row r="19" spans="1:31" ht="48" customHeight="1">
      <c r="A19" s="15">
        <v>11.3</v>
      </c>
      <c r="B19" s="7" t="s">
        <v>510</v>
      </c>
      <c r="C19" s="91" t="s">
        <v>226</v>
      </c>
      <c r="D19" s="87" t="s">
        <v>150</v>
      </c>
      <c r="E19" s="3">
        <v>9000</v>
      </c>
      <c r="F19" s="4">
        <v>0</v>
      </c>
      <c r="G19" s="3">
        <v>9000</v>
      </c>
      <c r="H19" s="5"/>
      <c r="I19" s="5"/>
      <c r="J19" s="5"/>
      <c r="K19" s="5"/>
      <c r="L19" s="5"/>
      <c r="M19" s="5"/>
      <c r="N19" s="5"/>
      <c r="O19" s="5"/>
      <c r="P19" s="5"/>
      <c r="Q19" s="5">
        <v>0</v>
      </c>
      <c r="R19" s="5">
        <v>9000</v>
      </c>
      <c r="S19" s="3">
        <v>0</v>
      </c>
      <c r="T19" s="3">
        <v>0</v>
      </c>
      <c r="U19" s="3">
        <v>0</v>
      </c>
      <c r="V19" s="5">
        <f t="shared" si="11"/>
        <v>0</v>
      </c>
      <c r="W19" s="3">
        <v>0</v>
      </c>
      <c r="X19" s="3">
        <v>0</v>
      </c>
      <c r="Y19" s="5">
        <f t="shared" si="12"/>
        <v>0</v>
      </c>
      <c r="Z19" s="5">
        <f t="shared" si="7"/>
        <v>0</v>
      </c>
      <c r="AA19" s="5">
        <f t="shared" si="13"/>
        <v>9000</v>
      </c>
      <c r="AB19" s="114"/>
      <c r="AC19" s="114">
        <v>9000</v>
      </c>
      <c r="AD19" s="6" t="s">
        <v>508</v>
      </c>
    </row>
    <row r="20" spans="1:31" ht="48" customHeight="1">
      <c r="A20" s="15">
        <v>11.4</v>
      </c>
      <c r="B20" s="7" t="s">
        <v>511</v>
      </c>
      <c r="C20" s="91" t="s">
        <v>226</v>
      </c>
      <c r="D20" s="87" t="s">
        <v>150</v>
      </c>
      <c r="E20" s="3">
        <v>9000</v>
      </c>
      <c r="F20" s="4">
        <v>0</v>
      </c>
      <c r="G20" s="3">
        <v>9000</v>
      </c>
      <c r="H20" s="5"/>
      <c r="I20" s="5"/>
      <c r="J20" s="5"/>
      <c r="K20" s="5"/>
      <c r="L20" s="5"/>
      <c r="M20" s="5"/>
      <c r="N20" s="5"/>
      <c r="O20" s="5"/>
      <c r="P20" s="5"/>
      <c r="Q20" s="5">
        <v>0</v>
      </c>
      <c r="R20" s="5">
        <v>9000</v>
      </c>
      <c r="S20" s="3">
        <v>0</v>
      </c>
      <c r="T20" s="3">
        <v>0</v>
      </c>
      <c r="U20" s="3">
        <v>0</v>
      </c>
      <c r="V20" s="5">
        <f t="shared" si="11"/>
        <v>0</v>
      </c>
      <c r="W20" s="3">
        <v>0</v>
      </c>
      <c r="X20" s="3">
        <v>0</v>
      </c>
      <c r="Y20" s="5">
        <f t="shared" si="12"/>
        <v>0</v>
      </c>
      <c r="Z20" s="5">
        <f t="shared" si="7"/>
        <v>0</v>
      </c>
      <c r="AA20" s="5">
        <f t="shared" si="13"/>
        <v>9000</v>
      </c>
      <c r="AB20" s="114"/>
      <c r="AC20" s="114">
        <v>9000</v>
      </c>
      <c r="AD20" s="6" t="s">
        <v>508</v>
      </c>
    </row>
    <row r="21" spans="1:31" ht="48" customHeight="1">
      <c r="A21" s="15">
        <v>11.5</v>
      </c>
      <c r="B21" s="7" t="s">
        <v>569</v>
      </c>
      <c r="C21" s="91" t="s">
        <v>226</v>
      </c>
      <c r="D21" s="87" t="s">
        <v>150</v>
      </c>
      <c r="E21" s="3">
        <v>2403.88</v>
      </c>
      <c r="F21" s="4">
        <v>0</v>
      </c>
      <c r="G21" s="3">
        <v>2403.88</v>
      </c>
      <c r="H21" s="5"/>
      <c r="I21" s="5"/>
      <c r="J21" s="5"/>
      <c r="K21" s="5"/>
      <c r="L21" s="5"/>
      <c r="M21" s="5"/>
      <c r="N21" s="5"/>
      <c r="O21" s="5"/>
      <c r="P21" s="5"/>
      <c r="Q21" s="5">
        <v>0</v>
      </c>
      <c r="R21" s="5">
        <v>2403.88</v>
      </c>
      <c r="S21" s="3">
        <v>0</v>
      </c>
      <c r="T21" s="3">
        <v>0</v>
      </c>
      <c r="U21" s="3">
        <v>0</v>
      </c>
      <c r="V21" s="5">
        <f t="shared" ref="V21" si="14">SUM(S21:U21)</f>
        <v>0</v>
      </c>
      <c r="W21" s="3">
        <v>0</v>
      </c>
      <c r="X21" s="3">
        <v>0</v>
      </c>
      <c r="Y21" s="5">
        <f t="shared" ref="Y21" si="15">SUM(V21+W21)</f>
        <v>0</v>
      </c>
      <c r="Z21" s="5">
        <f t="shared" ref="Z21" si="16">Q21+S21+X21</f>
        <v>0</v>
      </c>
      <c r="AA21" s="5">
        <f t="shared" ref="AA21" si="17">SUM(G21-Z21)</f>
        <v>2403.88</v>
      </c>
      <c r="AB21" s="114"/>
      <c r="AC21" s="114">
        <v>2403.88</v>
      </c>
      <c r="AD21" s="6" t="s">
        <v>570</v>
      </c>
    </row>
    <row r="22" spans="1:31" ht="54.75" customHeight="1">
      <c r="A22" s="15">
        <v>12</v>
      </c>
      <c r="B22" s="7" t="s">
        <v>12</v>
      </c>
      <c r="C22" s="91" t="s">
        <v>226</v>
      </c>
      <c r="D22" s="87" t="s">
        <v>147</v>
      </c>
      <c r="E22" s="3">
        <v>450000</v>
      </c>
      <c r="F22" s="4">
        <v>0</v>
      </c>
      <c r="G22" s="3">
        <v>450000</v>
      </c>
      <c r="H22" s="5">
        <v>0</v>
      </c>
      <c r="I22" s="5">
        <f t="shared" si="9"/>
        <v>450000</v>
      </c>
      <c r="J22" s="5">
        <v>0</v>
      </c>
      <c r="K22" s="5">
        <v>0</v>
      </c>
      <c r="L22" s="5">
        <v>0</v>
      </c>
      <c r="M22" s="5">
        <f t="shared" si="1"/>
        <v>0</v>
      </c>
      <c r="N22" s="5">
        <v>0</v>
      </c>
      <c r="O22" s="5">
        <f t="shared" si="2"/>
        <v>0</v>
      </c>
      <c r="P22" s="5">
        <v>0</v>
      </c>
      <c r="Q22" s="5">
        <f t="shared" si="10"/>
        <v>0</v>
      </c>
      <c r="R22" s="5">
        <f t="shared" si="4"/>
        <v>450000</v>
      </c>
      <c r="S22" s="5">
        <v>0</v>
      </c>
      <c r="T22" s="5">
        <v>0</v>
      </c>
      <c r="U22" s="5">
        <v>0</v>
      </c>
      <c r="V22" s="5">
        <f t="shared" si="5"/>
        <v>0</v>
      </c>
      <c r="W22" s="5">
        <v>0</v>
      </c>
      <c r="X22" s="5">
        <v>0</v>
      </c>
      <c r="Y22" s="5">
        <f t="shared" si="6"/>
        <v>0</v>
      </c>
      <c r="Z22" s="5">
        <f t="shared" si="7"/>
        <v>0</v>
      </c>
      <c r="AA22" s="5">
        <f t="shared" si="8"/>
        <v>450000</v>
      </c>
      <c r="AB22" s="114">
        <v>10000</v>
      </c>
      <c r="AC22" s="114">
        <v>1000</v>
      </c>
      <c r="AD22" s="6" t="s">
        <v>358</v>
      </c>
    </row>
    <row r="23" spans="1:31" ht="46.5" customHeight="1">
      <c r="A23" s="15">
        <v>13</v>
      </c>
      <c r="B23" s="7" t="s">
        <v>463</v>
      </c>
      <c r="C23" s="91"/>
      <c r="D23" s="87" t="s">
        <v>150</v>
      </c>
      <c r="E23" s="3">
        <v>350000</v>
      </c>
      <c r="F23" s="4">
        <f>160510.46</f>
        <v>160510.46</v>
      </c>
      <c r="G23" s="3">
        <v>350000</v>
      </c>
      <c r="H23" s="5">
        <v>2998.66</v>
      </c>
      <c r="I23" s="5">
        <f t="shared" si="9"/>
        <v>347001.34</v>
      </c>
      <c r="J23" s="5">
        <v>0</v>
      </c>
      <c r="K23" s="5">
        <v>0</v>
      </c>
      <c r="L23" s="5">
        <v>0</v>
      </c>
      <c r="M23" s="5">
        <f t="shared" si="1"/>
        <v>0</v>
      </c>
      <c r="N23" s="5">
        <v>0</v>
      </c>
      <c r="O23" s="5">
        <f t="shared" si="2"/>
        <v>0</v>
      </c>
      <c r="P23" s="5">
        <v>0</v>
      </c>
      <c r="Q23" s="5">
        <f t="shared" si="10"/>
        <v>2998.66</v>
      </c>
      <c r="R23" s="5">
        <f t="shared" si="4"/>
        <v>347001.34</v>
      </c>
      <c r="S23" s="5">
        <v>96596.66</v>
      </c>
      <c r="T23" s="5">
        <v>0</v>
      </c>
      <c r="U23" s="5">
        <v>0</v>
      </c>
      <c r="V23" s="5">
        <f t="shared" si="5"/>
        <v>96596.66</v>
      </c>
      <c r="W23" s="5">
        <v>60915.14</v>
      </c>
      <c r="X23" s="5">
        <v>60915.14</v>
      </c>
      <c r="Y23" s="5">
        <f t="shared" si="6"/>
        <v>157511.79999999999</v>
      </c>
      <c r="Z23" s="5">
        <f t="shared" si="7"/>
        <v>160510.46000000002</v>
      </c>
      <c r="AA23" s="5">
        <f t="shared" si="8"/>
        <v>189489.53999999998</v>
      </c>
      <c r="AB23" s="114">
        <v>246000</v>
      </c>
      <c r="AC23" s="114">
        <v>56025</v>
      </c>
      <c r="AD23" s="6" t="s">
        <v>484</v>
      </c>
    </row>
    <row r="24" spans="1:31" ht="48.75" customHeight="1">
      <c r="A24" s="15">
        <v>14</v>
      </c>
      <c r="B24" s="7" t="s">
        <v>13</v>
      </c>
      <c r="C24" s="91" t="s">
        <v>226</v>
      </c>
      <c r="D24" s="87" t="s">
        <v>151</v>
      </c>
      <c r="E24" s="3">
        <v>14673</v>
      </c>
      <c r="F24" s="4">
        <v>14673</v>
      </c>
      <c r="G24" s="3">
        <v>14673</v>
      </c>
      <c r="H24" s="5">
        <v>0</v>
      </c>
      <c r="I24" s="5">
        <f t="shared" si="9"/>
        <v>14673</v>
      </c>
      <c r="J24" s="5">
        <v>0</v>
      </c>
      <c r="K24" s="5">
        <v>0</v>
      </c>
      <c r="L24" s="5">
        <v>0</v>
      </c>
      <c r="M24" s="5">
        <f t="shared" si="1"/>
        <v>0</v>
      </c>
      <c r="N24" s="5">
        <v>10000</v>
      </c>
      <c r="O24" s="5">
        <f t="shared" si="2"/>
        <v>10000</v>
      </c>
      <c r="P24" s="5">
        <v>0</v>
      </c>
      <c r="Q24" s="5">
        <f t="shared" si="10"/>
        <v>0</v>
      </c>
      <c r="R24" s="5">
        <f t="shared" si="4"/>
        <v>14673</v>
      </c>
      <c r="S24" s="5">
        <v>0</v>
      </c>
      <c r="T24" s="5">
        <v>0</v>
      </c>
      <c r="U24" s="5">
        <v>0</v>
      </c>
      <c r="V24" s="5">
        <f t="shared" si="5"/>
        <v>0</v>
      </c>
      <c r="W24" s="5">
        <v>0</v>
      </c>
      <c r="X24" s="5">
        <v>0</v>
      </c>
      <c r="Y24" s="5">
        <f t="shared" si="6"/>
        <v>0</v>
      </c>
      <c r="Z24" s="5">
        <f t="shared" si="7"/>
        <v>0</v>
      </c>
      <c r="AA24" s="5">
        <f t="shared" si="8"/>
        <v>14673</v>
      </c>
      <c r="AB24" s="114">
        <v>14673</v>
      </c>
      <c r="AC24" s="114">
        <v>14673</v>
      </c>
      <c r="AD24" s="6" t="s">
        <v>347</v>
      </c>
    </row>
    <row r="25" spans="1:31" ht="53.25" customHeight="1">
      <c r="A25" s="15">
        <v>15</v>
      </c>
      <c r="B25" s="7" t="s">
        <v>14</v>
      </c>
      <c r="C25" s="91" t="s">
        <v>226</v>
      </c>
      <c r="D25" s="87" t="s">
        <v>151</v>
      </c>
      <c r="E25" s="3">
        <v>9000</v>
      </c>
      <c r="F25" s="4">
        <v>9000</v>
      </c>
      <c r="G25" s="3">
        <v>9000</v>
      </c>
      <c r="H25" s="5">
        <v>0</v>
      </c>
      <c r="I25" s="5">
        <f t="shared" si="9"/>
        <v>9000</v>
      </c>
      <c r="J25" s="5">
        <v>0</v>
      </c>
      <c r="K25" s="5">
        <v>0</v>
      </c>
      <c r="L25" s="5">
        <v>0</v>
      </c>
      <c r="M25" s="5">
        <f t="shared" si="1"/>
        <v>0</v>
      </c>
      <c r="N25" s="5">
        <v>7000</v>
      </c>
      <c r="O25" s="5">
        <f t="shared" si="2"/>
        <v>7000</v>
      </c>
      <c r="P25" s="5">
        <v>0</v>
      </c>
      <c r="Q25" s="5">
        <f t="shared" si="10"/>
        <v>0</v>
      </c>
      <c r="R25" s="5">
        <f t="shared" si="4"/>
        <v>9000</v>
      </c>
      <c r="S25" s="5">
        <v>0</v>
      </c>
      <c r="T25" s="5">
        <v>0</v>
      </c>
      <c r="U25" s="5">
        <v>0</v>
      </c>
      <c r="V25" s="5">
        <f t="shared" si="5"/>
        <v>0</v>
      </c>
      <c r="W25" s="5">
        <v>0</v>
      </c>
      <c r="X25" s="5">
        <v>0</v>
      </c>
      <c r="Y25" s="5">
        <f t="shared" si="6"/>
        <v>0</v>
      </c>
      <c r="Z25" s="5">
        <f t="shared" si="7"/>
        <v>0</v>
      </c>
      <c r="AA25" s="5">
        <f t="shared" si="8"/>
        <v>9000</v>
      </c>
      <c r="AB25" s="114">
        <v>9000</v>
      </c>
      <c r="AC25" s="114">
        <v>9000</v>
      </c>
      <c r="AD25" s="6" t="s">
        <v>359</v>
      </c>
    </row>
    <row r="26" spans="1:31" ht="77.25" customHeight="1">
      <c r="A26" s="15">
        <v>16</v>
      </c>
      <c r="B26" s="7" t="s">
        <v>15</v>
      </c>
      <c r="C26" s="91" t="s">
        <v>231</v>
      </c>
      <c r="D26" s="87" t="s">
        <v>147</v>
      </c>
      <c r="E26" s="3">
        <v>100000</v>
      </c>
      <c r="F26" s="4">
        <v>100000</v>
      </c>
      <c r="G26" s="3">
        <v>100000</v>
      </c>
      <c r="H26" s="5">
        <v>0</v>
      </c>
      <c r="I26" s="5">
        <f t="shared" si="9"/>
        <v>100000</v>
      </c>
      <c r="J26" s="5">
        <v>0</v>
      </c>
      <c r="K26" s="5">
        <v>0</v>
      </c>
      <c r="L26" s="5">
        <v>0</v>
      </c>
      <c r="M26" s="5">
        <f t="shared" si="1"/>
        <v>0</v>
      </c>
      <c r="N26" s="5">
        <v>0</v>
      </c>
      <c r="O26" s="5">
        <f t="shared" si="2"/>
        <v>0</v>
      </c>
      <c r="P26" s="5">
        <v>0</v>
      </c>
      <c r="Q26" s="5">
        <f t="shared" si="10"/>
        <v>0</v>
      </c>
      <c r="R26" s="5">
        <f t="shared" si="4"/>
        <v>100000</v>
      </c>
      <c r="S26" s="5">
        <v>0</v>
      </c>
      <c r="T26" s="5">
        <v>0</v>
      </c>
      <c r="U26" s="5">
        <v>0</v>
      </c>
      <c r="V26" s="5">
        <f t="shared" si="5"/>
        <v>0</v>
      </c>
      <c r="W26" s="5">
        <v>0</v>
      </c>
      <c r="X26" s="5">
        <v>0</v>
      </c>
      <c r="Y26" s="5">
        <f t="shared" si="6"/>
        <v>0</v>
      </c>
      <c r="Z26" s="5">
        <f t="shared" si="7"/>
        <v>0</v>
      </c>
      <c r="AA26" s="5">
        <f t="shared" si="8"/>
        <v>100000</v>
      </c>
      <c r="AB26" s="5">
        <v>1000</v>
      </c>
      <c r="AC26" s="114">
        <v>1000</v>
      </c>
      <c r="AD26" s="6" t="s">
        <v>472</v>
      </c>
    </row>
    <row r="27" spans="1:31" ht="38.25" customHeight="1">
      <c r="A27" s="15">
        <v>17</v>
      </c>
      <c r="B27" s="7" t="s">
        <v>16</v>
      </c>
      <c r="C27" s="91"/>
      <c r="D27" s="87" t="s">
        <v>150</v>
      </c>
      <c r="E27" s="3">
        <v>200000</v>
      </c>
      <c r="F27" s="4">
        <v>100000</v>
      </c>
      <c r="G27" s="3">
        <v>200000</v>
      </c>
      <c r="H27" s="5">
        <v>67623.78</v>
      </c>
      <c r="I27" s="5">
        <f t="shared" si="9"/>
        <v>132376.22</v>
      </c>
      <c r="J27" s="5">
        <v>0</v>
      </c>
      <c r="K27" s="5">
        <v>0</v>
      </c>
      <c r="L27" s="5">
        <v>0</v>
      </c>
      <c r="M27" s="5">
        <f t="shared" si="1"/>
        <v>0</v>
      </c>
      <c r="N27" s="5">
        <v>0</v>
      </c>
      <c r="O27" s="5">
        <f t="shared" si="2"/>
        <v>0</v>
      </c>
      <c r="P27" s="5">
        <v>0</v>
      </c>
      <c r="Q27" s="5">
        <f t="shared" si="10"/>
        <v>67623.78</v>
      </c>
      <c r="R27" s="5">
        <f t="shared" si="4"/>
        <v>132376.22</v>
      </c>
      <c r="S27" s="5">
        <v>18441</v>
      </c>
      <c r="T27" s="5">
        <v>0</v>
      </c>
      <c r="U27" s="5">
        <v>0</v>
      </c>
      <c r="V27" s="5">
        <f t="shared" si="5"/>
        <v>18441</v>
      </c>
      <c r="W27" s="5">
        <v>0</v>
      </c>
      <c r="X27" s="5">
        <v>0</v>
      </c>
      <c r="Y27" s="5">
        <f t="shared" si="6"/>
        <v>18441</v>
      </c>
      <c r="Z27" s="5">
        <f t="shared" si="7"/>
        <v>86064.78</v>
      </c>
      <c r="AA27" s="5">
        <f t="shared" si="8"/>
        <v>113935.22</v>
      </c>
      <c r="AB27" s="114">
        <v>50000</v>
      </c>
      <c r="AC27" s="114">
        <v>20000</v>
      </c>
      <c r="AD27" s="6" t="s">
        <v>128</v>
      </c>
    </row>
    <row r="28" spans="1:31" s="104" customFormat="1" ht="75" customHeight="1">
      <c r="A28" s="16">
        <v>18</v>
      </c>
      <c r="B28" s="8" t="s">
        <v>115</v>
      </c>
      <c r="C28" s="92" t="s">
        <v>226</v>
      </c>
      <c r="D28" s="88" t="s">
        <v>153</v>
      </c>
      <c r="E28" s="9">
        <v>300000</v>
      </c>
      <c r="F28" s="10">
        <v>48765.75</v>
      </c>
      <c r="G28" s="10">
        <v>300000</v>
      </c>
      <c r="H28" s="10" t="e">
        <f>SUM(#REF!)</f>
        <v>#REF!</v>
      </c>
      <c r="I28" s="10" t="e">
        <f>G28-H28</f>
        <v>#REF!</v>
      </c>
      <c r="J28" s="10" t="e">
        <f>SUM(#REF!)</f>
        <v>#REF!</v>
      </c>
      <c r="K28" s="10" t="e">
        <f>SUM(#REF!)</f>
        <v>#REF!</v>
      </c>
      <c r="L28" s="10" t="e">
        <f>SUM(#REF!)</f>
        <v>#REF!</v>
      </c>
      <c r="M28" s="11" t="e">
        <f t="shared" si="1"/>
        <v>#REF!</v>
      </c>
      <c r="N28" s="11" t="e">
        <f>SUM(#REF!)</f>
        <v>#REF!</v>
      </c>
      <c r="O28" s="11" t="e">
        <f>SUM(#REF!)</f>
        <v>#REF!</v>
      </c>
      <c r="P28" s="11" t="e">
        <f>SUM(#REF!)</f>
        <v>#REF!</v>
      </c>
      <c r="Q28" s="11">
        <v>35704.06</v>
      </c>
      <c r="R28" s="11">
        <f>G28-Q28</f>
        <v>264295.94</v>
      </c>
      <c r="S28" s="11">
        <v>9108.41</v>
      </c>
      <c r="T28" s="11">
        <v>0</v>
      </c>
      <c r="U28" s="11">
        <v>0</v>
      </c>
      <c r="V28" s="11">
        <f>SUM(S28:U28)</f>
        <v>9108.41</v>
      </c>
      <c r="W28" s="11">
        <v>9000</v>
      </c>
      <c r="X28" s="11">
        <v>4083</v>
      </c>
      <c r="Y28" s="11">
        <f t="shared" si="6"/>
        <v>18108.41</v>
      </c>
      <c r="Z28" s="11">
        <f t="shared" si="7"/>
        <v>48895.47</v>
      </c>
      <c r="AA28" s="11">
        <f t="shared" si="8"/>
        <v>251104.53</v>
      </c>
      <c r="AB28" s="11">
        <v>120000</v>
      </c>
      <c r="AC28" s="151">
        <v>65413.81</v>
      </c>
      <c r="AD28" s="12" t="s">
        <v>483</v>
      </c>
      <c r="AE28" s="159"/>
    </row>
    <row r="29" spans="1:31" ht="59.25" customHeight="1">
      <c r="A29" s="15">
        <v>18.100000000000001</v>
      </c>
      <c r="B29" s="7" t="s">
        <v>277</v>
      </c>
      <c r="C29" s="91" t="s">
        <v>226</v>
      </c>
      <c r="D29" s="87" t="s">
        <v>153</v>
      </c>
      <c r="E29" s="3">
        <v>26149.15</v>
      </c>
      <c r="F29" s="4">
        <v>26149.15</v>
      </c>
      <c r="G29" s="3">
        <v>26149.15</v>
      </c>
      <c r="H29" s="5">
        <v>0</v>
      </c>
      <c r="I29" s="5">
        <f t="shared" ref="I29" si="18">G29-H29</f>
        <v>26149.15</v>
      </c>
      <c r="J29" s="5">
        <v>16893</v>
      </c>
      <c r="K29" s="5">
        <v>0</v>
      </c>
      <c r="L29" s="5">
        <v>0</v>
      </c>
      <c r="M29" s="5">
        <f t="shared" ref="M29" si="19">SUM(J29:L29)</f>
        <v>16893</v>
      </c>
      <c r="N29" s="5">
        <f>27000-16893</f>
        <v>10107</v>
      </c>
      <c r="O29" s="5">
        <f t="shared" ref="O29" si="20">M29+N29</f>
        <v>27000</v>
      </c>
      <c r="P29" s="5">
        <v>16893</v>
      </c>
      <c r="Q29" s="5">
        <f t="shared" ref="Q29" si="21">H29+P29</f>
        <v>16893</v>
      </c>
      <c r="R29" s="5">
        <f t="shared" ref="R29" si="22">G29-Q29</f>
        <v>9256.1500000000015</v>
      </c>
      <c r="S29" s="5">
        <v>8307.07</v>
      </c>
      <c r="T29" s="5">
        <v>0</v>
      </c>
      <c r="U29" s="5">
        <v>0</v>
      </c>
      <c r="V29" s="5">
        <f t="shared" ref="V29" si="23">SUM(S29:U29)</f>
        <v>8307.07</v>
      </c>
      <c r="W29" s="5">
        <v>0</v>
      </c>
      <c r="X29" s="5">
        <v>0</v>
      </c>
      <c r="Y29" s="5">
        <f t="shared" si="6"/>
        <v>8307.07</v>
      </c>
      <c r="Z29" s="5">
        <f t="shared" ref="Z29" si="24">SUM(Q29+Y29)</f>
        <v>25200.07</v>
      </c>
      <c r="AA29" s="5">
        <f t="shared" si="8"/>
        <v>949.08000000000175</v>
      </c>
      <c r="AB29" s="114">
        <v>10107</v>
      </c>
      <c r="AC29" s="114">
        <v>500</v>
      </c>
      <c r="AD29" s="6" t="s">
        <v>613</v>
      </c>
    </row>
    <row r="30" spans="1:31" ht="47.25" customHeight="1">
      <c r="A30" s="15">
        <v>18.2</v>
      </c>
      <c r="B30" s="7" t="s">
        <v>393</v>
      </c>
      <c r="C30" s="91" t="s">
        <v>226</v>
      </c>
      <c r="D30" s="87" t="s">
        <v>153</v>
      </c>
      <c r="E30" s="3">
        <v>8996.81</v>
      </c>
      <c r="F30" s="4">
        <v>8996.81</v>
      </c>
      <c r="G30" s="3">
        <v>8996.81</v>
      </c>
      <c r="H30" s="5">
        <v>0</v>
      </c>
      <c r="I30" s="5">
        <f t="shared" ref="I30" si="25">G30-H30</f>
        <v>8996.81</v>
      </c>
      <c r="J30" s="5">
        <v>16893</v>
      </c>
      <c r="K30" s="5">
        <v>0</v>
      </c>
      <c r="L30" s="5">
        <v>0</v>
      </c>
      <c r="M30" s="5">
        <f t="shared" ref="M30" si="26">SUM(J30:L30)</f>
        <v>16893</v>
      </c>
      <c r="N30" s="5">
        <f>27000-16893</f>
        <v>10107</v>
      </c>
      <c r="O30" s="5">
        <f t="shared" ref="O30" si="27">M30+N30</f>
        <v>27000</v>
      </c>
      <c r="P30" s="5">
        <v>16893</v>
      </c>
      <c r="Q30" s="5">
        <v>0</v>
      </c>
      <c r="R30" s="5">
        <f t="shared" si="4"/>
        <v>8996.81</v>
      </c>
      <c r="S30" s="4">
        <v>0</v>
      </c>
      <c r="T30" s="5">
        <v>0</v>
      </c>
      <c r="U30" s="5">
        <v>0</v>
      </c>
      <c r="V30" s="5">
        <f t="shared" si="5"/>
        <v>0</v>
      </c>
      <c r="W30" s="5">
        <v>9000</v>
      </c>
      <c r="X30" s="5">
        <v>4083</v>
      </c>
      <c r="Y30" s="5">
        <f t="shared" si="6"/>
        <v>9000</v>
      </c>
      <c r="Z30" s="5">
        <f t="shared" si="7"/>
        <v>4083</v>
      </c>
      <c r="AA30" s="5">
        <f t="shared" si="8"/>
        <v>4913.8099999999995</v>
      </c>
      <c r="AB30" s="114">
        <v>12500</v>
      </c>
      <c r="AC30" s="114">
        <v>4913.8100000000004</v>
      </c>
      <c r="AD30" s="6" t="s">
        <v>606</v>
      </c>
      <c r="AE30" s="159"/>
    </row>
    <row r="31" spans="1:31" ht="47.25" customHeight="1">
      <c r="A31" s="15">
        <v>18.3</v>
      </c>
      <c r="B31" s="7" t="s">
        <v>605</v>
      </c>
      <c r="C31" s="91" t="s">
        <v>226</v>
      </c>
      <c r="D31" s="87" t="s">
        <v>153</v>
      </c>
      <c r="E31" s="3">
        <v>60000</v>
      </c>
      <c r="F31" s="4">
        <v>0</v>
      </c>
      <c r="G31" s="3">
        <v>60000</v>
      </c>
      <c r="H31" s="5">
        <v>0</v>
      </c>
      <c r="I31" s="5">
        <f t="shared" ref="I31" si="28">G31-H31</f>
        <v>60000</v>
      </c>
      <c r="J31" s="5">
        <v>16893</v>
      </c>
      <c r="K31" s="5">
        <v>0</v>
      </c>
      <c r="L31" s="5">
        <v>0</v>
      </c>
      <c r="M31" s="5">
        <f t="shared" ref="M31" si="29">SUM(J31:L31)</f>
        <v>16893</v>
      </c>
      <c r="N31" s="5">
        <f>27000-16893</f>
        <v>10107</v>
      </c>
      <c r="O31" s="5">
        <f t="shared" ref="O31" si="30">M31+N31</f>
        <v>27000</v>
      </c>
      <c r="P31" s="5">
        <v>16893</v>
      </c>
      <c r="Q31" s="5">
        <v>0</v>
      </c>
      <c r="R31" s="5">
        <f t="shared" ref="R31" si="31">G31-Q31</f>
        <v>60000</v>
      </c>
      <c r="S31" s="4">
        <v>0</v>
      </c>
      <c r="T31" s="5">
        <v>0</v>
      </c>
      <c r="U31" s="5">
        <v>0</v>
      </c>
      <c r="V31" s="5">
        <f t="shared" ref="V31" si="32">SUM(S31:U31)</f>
        <v>0</v>
      </c>
      <c r="W31" s="5">
        <v>9000</v>
      </c>
      <c r="X31" s="5">
        <v>4083</v>
      </c>
      <c r="Y31" s="5">
        <f t="shared" ref="Y31" si="33">SUM(V31+W31)</f>
        <v>9000</v>
      </c>
      <c r="Z31" s="5">
        <v>0</v>
      </c>
      <c r="AA31" s="5">
        <f t="shared" ref="AA31" si="34">SUM(G31-Z31)</f>
        <v>60000</v>
      </c>
      <c r="AB31" s="114">
        <v>12500</v>
      </c>
      <c r="AC31" s="114">
        <v>60000</v>
      </c>
      <c r="AD31" s="6" t="s">
        <v>570</v>
      </c>
      <c r="AE31" s="159"/>
    </row>
    <row r="32" spans="1:31" ht="52.5" customHeight="1">
      <c r="A32" s="15">
        <v>19</v>
      </c>
      <c r="B32" s="7" t="s">
        <v>17</v>
      </c>
      <c r="C32" s="91"/>
      <c r="D32" s="87" t="s">
        <v>150</v>
      </c>
      <c r="E32" s="4">
        <v>30000</v>
      </c>
      <c r="F32" s="4">
        <v>0</v>
      </c>
      <c r="G32" s="3">
        <v>30000</v>
      </c>
      <c r="H32" s="5">
        <v>0</v>
      </c>
      <c r="I32" s="5">
        <f t="shared" ref="I32:I48" si="35">G32-H32</f>
        <v>30000</v>
      </c>
      <c r="J32" s="5">
        <v>0</v>
      </c>
      <c r="K32" s="5">
        <v>0</v>
      </c>
      <c r="L32" s="5">
        <v>0</v>
      </c>
      <c r="M32" s="5">
        <f t="shared" si="1"/>
        <v>0</v>
      </c>
      <c r="N32" s="5">
        <v>0</v>
      </c>
      <c r="O32" s="5">
        <f t="shared" si="2"/>
        <v>0</v>
      </c>
      <c r="P32" s="5">
        <v>0</v>
      </c>
      <c r="Q32" s="5">
        <f t="shared" si="10"/>
        <v>0</v>
      </c>
      <c r="R32" s="5">
        <f t="shared" si="4"/>
        <v>30000</v>
      </c>
      <c r="S32" s="5">
        <v>0</v>
      </c>
      <c r="T32" s="5">
        <v>0</v>
      </c>
      <c r="U32" s="5">
        <v>0</v>
      </c>
      <c r="V32" s="5">
        <f t="shared" si="5"/>
        <v>0</v>
      </c>
      <c r="W32" s="5">
        <v>0</v>
      </c>
      <c r="X32" s="5">
        <v>0</v>
      </c>
      <c r="Y32" s="5">
        <f t="shared" si="6"/>
        <v>0</v>
      </c>
      <c r="Z32" s="5">
        <f t="shared" si="7"/>
        <v>0</v>
      </c>
      <c r="AA32" s="5">
        <f t="shared" si="8"/>
        <v>30000</v>
      </c>
      <c r="AB32" s="114">
        <v>30000</v>
      </c>
      <c r="AC32" s="114">
        <v>10000</v>
      </c>
      <c r="AD32" s="6" t="s">
        <v>483</v>
      </c>
    </row>
    <row r="33" spans="1:32" ht="61.5" customHeight="1">
      <c r="A33" s="15">
        <v>20</v>
      </c>
      <c r="B33" s="7" t="s">
        <v>18</v>
      </c>
      <c r="C33" s="91"/>
      <c r="D33" s="87" t="s">
        <v>150</v>
      </c>
      <c r="E33" s="3">
        <v>395180</v>
      </c>
      <c r="F33" s="4">
        <v>38725.25</v>
      </c>
      <c r="G33" s="3">
        <v>395180</v>
      </c>
      <c r="H33" s="5">
        <v>38725.25</v>
      </c>
      <c r="I33" s="5">
        <f t="shared" si="35"/>
        <v>356454.75</v>
      </c>
      <c r="J33" s="5">
        <v>0</v>
      </c>
      <c r="K33" s="5">
        <v>0</v>
      </c>
      <c r="L33" s="5">
        <v>0</v>
      </c>
      <c r="M33" s="5">
        <f t="shared" si="1"/>
        <v>0</v>
      </c>
      <c r="N33" s="5">
        <v>0</v>
      </c>
      <c r="O33" s="5">
        <f t="shared" si="2"/>
        <v>0</v>
      </c>
      <c r="P33" s="5">
        <v>0</v>
      </c>
      <c r="Q33" s="5">
        <f t="shared" si="10"/>
        <v>38725.25</v>
      </c>
      <c r="R33" s="5">
        <f t="shared" si="4"/>
        <v>356454.75</v>
      </c>
      <c r="S33" s="5">
        <v>0</v>
      </c>
      <c r="T33" s="5">
        <v>0</v>
      </c>
      <c r="U33" s="5">
        <v>0</v>
      </c>
      <c r="V33" s="5">
        <f t="shared" si="5"/>
        <v>0</v>
      </c>
      <c r="W33" s="5">
        <v>0</v>
      </c>
      <c r="X33" s="5">
        <v>0</v>
      </c>
      <c r="Y33" s="5">
        <f t="shared" si="6"/>
        <v>0</v>
      </c>
      <c r="Z33" s="5">
        <f t="shared" si="7"/>
        <v>38725.25</v>
      </c>
      <c r="AA33" s="5">
        <f t="shared" si="8"/>
        <v>356454.75</v>
      </c>
      <c r="AB33" s="114">
        <v>155454.75</v>
      </c>
      <c r="AC33" s="114">
        <v>68500</v>
      </c>
      <c r="AD33" s="6" t="s">
        <v>485</v>
      </c>
    </row>
    <row r="34" spans="1:32" ht="50.25" customHeight="1">
      <c r="A34" s="15">
        <v>21</v>
      </c>
      <c r="B34" s="7" t="s">
        <v>20</v>
      </c>
      <c r="C34" s="93" t="s">
        <v>229</v>
      </c>
      <c r="D34" s="87" t="s">
        <v>150</v>
      </c>
      <c r="E34" s="3">
        <v>20000</v>
      </c>
      <c r="F34" s="4">
        <v>0</v>
      </c>
      <c r="G34" s="3">
        <v>20000</v>
      </c>
      <c r="H34" s="5">
        <v>0</v>
      </c>
      <c r="I34" s="5">
        <f t="shared" si="35"/>
        <v>20000</v>
      </c>
      <c r="J34" s="5">
        <v>0</v>
      </c>
      <c r="K34" s="5">
        <v>0</v>
      </c>
      <c r="L34" s="5">
        <v>0</v>
      </c>
      <c r="M34" s="5">
        <f t="shared" si="1"/>
        <v>0</v>
      </c>
      <c r="N34" s="5">
        <v>0</v>
      </c>
      <c r="O34" s="5">
        <f t="shared" si="2"/>
        <v>0</v>
      </c>
      <c r="P34" s="5">
        <v>0</v>
      </c>
      <c r="Q34" s="5">
        <f t="shared" si="10"/>
        <v>0</v>
      </c>
      <c r="R34" s="5">
        <f t="shared" si="4"/>
        <v>20000</v>
      </c>
      <c r="S34" s="5">
        <v>0</v>
      </c>
      <c r="T34" s="5">
        <v>0</v>
      </c>
      <c r="U34" s="5">
        <v>0</v>
      </c>
      <c r="V34" s="5">
        <f t="shared" si="5"/>
        <v>0</v>
      </c>
      <c r="W34" s="5">
        <v>0</v>
      </c>
      <c r="X34" s="5">
        <v>0</v>
      </c>
      <c r="Y34" s="5">
        <f t="shared" si="6"/>
        <v>0</v>
      </c>
      <c r="Z34" s="5">
        <f t="shared" si="7"/>
        <v>0</v>
      </c>
      <c r="AA34" s="5">
        <f t="shared" si="8"/>
        <v>20000</v>
      </c>
      <c r="AB34" s="114">
        <v>20000</v>
      </c>
      <c r="AC34" s="114">
        <v>20000</v>
      </c>
      <c r="AD34" s="6" t="s">
        <v>473</v>
      </c>
    </row>
    <row r="35" spans="1:32" ht="94.5" customHeight="1">
      <c r="A35" s="15">
        <v>22</v>
      </c>
      <c r="B35" s="7" t="s">
        <v>21</v>
      </c>
      <c r="C35" s="91" t="s">
        <v>380</v>
      </c>
      <c r="D35" s="87" t="s">
        <v>153</v>
      </c>
      <c r="E35" s="3">
        <v>338720</v>
      </c>
      <c r="F35" s="4">
        <v>34808.980000000003</v>
      </c>
      <c r="G35" s="3">
        <v>34808.980000000003</v>
      </c>
      <c r="H35" s="5">
        <v>0</v>
      </c>
      <c r="I35" s="5">
        <f t="shared" si="35"/>
        <v>34808.980000000003</v>
      </c>
      <c r="J35" s="5">
        <v>0</v>
      </c>
      <c r="K35" s="5">
        <v>0</v>
      </c>
      <c r="L35" s="5">
        <v>0</v>
      </c>
      <c r="M35" s="5">
        <f t="shared" si="1"/>
        <v>0</v>
      </c>
      <c r="N35" s="5">
        <v>0</v>
      </c>
      <c r="O35" s="5">
        <f t="shared" si="2"/>
        <v>0</v>
      </c>
      <c r="P35" s="5">
        <v>0</v>
      </c>
      <c r="Q35" s="5">
        <f t="shared" si="10"/>
        <v>0</v>
      </c>
      <c r="R35" s="5">
        <f t="shared" si="4"/>
        <v>34808.980000000003</v>
      </c>
      <c r="S35" s="5">
        <v>0</v>
      </c>
      <c r="T35" s="5">
        <v>0</v>
      </c>
      <c r="U35" s="5">
        <v>0</v>
      </c>
      <c r="V35" s="5">
        <f t="shared" si="5"/>
        <v>0</v>
      </c>
      <c r="W35" s="5">
        <v>0</v>
      </c>
      <c r="X35" s="5">
        <v>0</v>
      </c>
      <c r="Y35" s="5">
        <f t="shared" si="6"/>
        <v>0</v>
      </c>
      <c r="Z35" s="5">
        <f t="shared" si="7"/>
        <v>0</v>
      </c>
      <c r="AA35" s="5">
        <f t="shared" si="8"/>
        <v>34808.980000000003</v>
      </c>
      <c r="AB35" s="114">
        <v>34808.980000000003</v>
      </c>
      <c r="AC35" s="114">
        <v>34808.980000000003</v>
      </c>
      <c r="AD35" s="6" t="s">
        <v>317</v>
      </c>
      <c r="AE35" s="158">
        <v>34792.730000000003</v>
      </c>
      <c r="AF35" s="154" t="s">
        <v>559</v>
      </c>
    </row>
    <row r="36" spans="1:32" ht="61.5" customHeight="1">
      <c r="A36" s="15">
        <v>23</v>
      </c>
      <c r="B36" s="7" t="s">
        <v>23</v>
      </c>
      <c r="C36" s="91" t="s">
        <v>226</v>
      </c>
      <c r="D36" s="87" t="s">
        <v>153</v>
      </c>
      <c r="E36" s="3">
        <v>30000</v>
      </c>
      <c r="F36" s="4">
        <v>0</v>
      </c>
      <c r="G36" s="3">
        <v>30000</v>
      </c>
      <c r="H36" s="5">
        <v>0</v>
      </c>
      <c r="I36" s="5">
        <f t="shared" si="35"/>
        <v>30000</v>
      </c>
      <c r="J36" s="5">
        <v>0</v>
      </c>
      <c r="K36" s="5">
        <v>0</v>
      </c>
      <c r="L36" s="5">
        <v>0</v>
      </c>
      <c r="M36" s="5">
        <f t="shared" si="1"/>
        <v>0</v>
      </c>
      <c r="N36" s="5">
        <v>0</v>
      </c>
      <c r="O36" s="5">
        <f t="shared" si="2"/>
        <v>0</v>
      </c>
      <c r="P36" s="5">
        <v>0</v>
      </c>
      <c r="Q36" s="5">
        <f t="shared" si="10"/>
        <v>0</v>
      </c>
      <c r="R36" s="5">
        <f t="shared" si="4"/>
        <v>30000</v>
      </c>
      <c r="S36" s="5">
        <v>0</v>
      </c>
      <c r="T36" s="5">
        <v>0</v>
      </c>
      <c r="U36" s="5">
        <v>0</v>
      </c>
      <c r="V36" s="5">
        <f t="shared" si="5"/>
        <v>0</v>
      </c>
      <c r="W36" s="5">
        <v>0</v>
      </c>
      <c r="X36" s="5">
        <v>0</v>
      </c>
      <c r="Y36" s="5">
        <f t="shared" si="6"/>
        <v>0</v>
      </c>
      <c r="Z36" s="5">
        <f t="shared" si="7"/>
        <v>0</v>
      </c>
      <c r="AA36" s="5">
        <f t="shared" ref="AA36:AA59" si="36">SUM(G36-Z36)</f>
        <v>30000</v>
      </c>
      <c r="AB36" s="114">
        <v>30000</v>
      </c>
      <c r="AC36" s="114">
        <v>10000</v>
      </c>
      <c r="AD36" s="6" t="s">
        <v>285</v>
      </c>
    </row>
    <row r="37" spans="1:32" ht="61.5" customHeight="1">
      <c r="A37" s="15">
        <v>24</v>
      </c>
      <c r="B37" s="7" t="s">
        <v>24</v>
      </c>
      <c r="C37" s="91" t="s">
        <v>189</v>
      </c>
      <c r="D37" s="87" t="s">
        <v>150</v>
      </c>
      <c r="E37" s="3">
        <v>100000</v>
      </c>
      <c r="F37" s="4">
        <v>0</v>
      </c>
      <c r="G37" s="3">
        <v>100000</v>
      </c>
      <c r="H37" s="5">
        <v>0</v>
      </c>
      <c r="I37" s="5">
        <f t="shared" si="35"/>
        <v>100000</v>
      </c>
      <c r="J37" s="5">
        <v>0</v>
      </c>
      <c r="K37" s="5">
        <v>0</v>
      </c>
      <c r="L37" s="5">
        <v>0</v>
      </c>
      <c r="M37" s="5">
        <f t="shared" si="1"/>
        <v>0</v>
      </c>
      <c r="N37" s="5">
        <v>0</v>
      </c>
      <c r="O37" s="5">
        <f t="shared" si="2"/>
        <v>0</v>
      </c>
      <c r="P37" s="5">
        <v>0</v>
      </c>
      <c r="Q37" s="5">
        <f t="shared" si="10"/>
        <v>0</v>
      </c>
      <c r="R37" s="5">
        <f t="shared" si="4"/>
        <v>100000</v>
      </c>
      <c r="S37" s="5">
        <v>0</v>
      </c>
      <c r="T37" s="5">
        <v>0</v>
      </c>
      <c r="U37" s="5">
        <v>0</v>
      </c>
      <c r="V37" s="5">
        <f t="shared" si="5"/>
        <v>0</v>
      </c>
      <c r="W37" s="5">
        <v>0</v>
      </c>
      <c r="X37" s="5">
        <v>0</v>
      </c>
      <c r="Y37" s="5">
        <f t="shared" si="6"/>
        <v>0</v>
      </c>
      <c r="Z37" s="5">
        <f t="shared" si="7"/>
        <v>0</v>
      </c>
      <c r="AA37" s="5">
        <f t="shared" si="36"/>
        <v>100000</v>
      </c>
      <c r="AB37" s="114">
        <v>100000</v>
      </c>
      <c r="AC37" s="114">
        <v>80000</v>
      </c>
      <c r="AD37" s="6" t="s">
        <v>474</v>
      </c>
    </row>
    <row r="38" spans="1:32" ht="68.25" customHeight="1">
      <c r="A38" s="15">
        <v>25</v>
      </c>
      <c r="B38" s="7" t="s">
        <v>25</v>
      </c>
      <c r="C38" s="91" t="s">
        <v>189</v>
      </c>
      <c r="D38" s="87" t="s">
        <v>150</v>
      </c>
      <c r="E38" s="3">
        <v>100000</v>
      </c>
      <c r="F38" s="4">
        <v>0</v>
      </c>
      <c r="G38" s="3">
        <v>100000</v>
      </c>
      <c r="H38" s="5">
        <v>0</v>
      </c>
      <c r="I38" s="5">
        <f t="shared" si="35"/>
        <v>100000</v>
      </c>
      <c r="J38" s="5">
        <v>0</v>
      </c>
      <c r="K38" s="5">
        <v>0</v>
      </c>
      <c r="L38" s="5">
        <v>0</v>
      </c>
      <c r="M38" s="5">
        <f t="shared" si="1"/>
        <v>0</v>
      </c>
      <c r="N38" s="5">
        <v>0</v>
      </c>
      <c r="O38" s="5">
        <f t="shared" si="2"/>
        <v>0</v>
      </c>
      <c r="P38" s="5">
        <v>0</v>
      </c>
      <c r="Q38" s="5">
        <f t="shared" si="10"/>
        <v>0</v>
      </c>
      <c r="R38" s="5">
        <f t="shared" si="4"/>
        <v>100000</v>
      </c>
      <c r="S38" s="5">
        <v>0</v>
      </c>
      <c r="T38" s="5">
        <v>0</v>
      </c>
      <c r="U38" s="5">
        <v>0</v>
      </c>
      <c r="V38" s="5">
        <f t="shared" si="5"/>
        <v>0</v>
      </c>
      <c r="W38" s="5">
        <v>0</v>
      </c>
      <c r="X38" s="5">
        <v>0</v>
      </c>
      <c r="Y38" s="5">
        <f t="shared" si="6"/>
        <v>0</v>
      </c>
      <c r="Z38" s="5">
        <f t="shared" si="7"/>
        <v>0</v>
      </c>
      <c r="AA38" s="5">
        <f t="shared" si="36"/>
        <v>100000</v>
      </c>
      <c r="AB38" s="114">
        <v>100000</v>
      </c>
      <c r="AC38" s="114">
        <v>80000</v>
      </c>
      <c r="AD38" s="6" t="s">
        <v>475</v>
      </c>
    </row>
    <row r="39" spans="1:32" ht="53.25" customHeight="1">
      <c r="A39" s="15">
        <v>26</v>
      </c>
      <c r="B39" s="7" t="s">
        <v>26</v>
      </c>
      <c r="C39" s="91" t="s">
        <v>189</v>
      </c>
      <c r="D39" s="87" t="s">
        <v>150</v>
      </c>
      <c r="E39" s="3">
        <v>30000</v>
      </c>
      <c r="F39" s="4">
        <v>0</v>
      </c>
      <c r="G39" s="3">
        <v>30000</v>
      </c>
      <c r="H39" s="5">
        <v>0</v>
      </c>
      <c r="I39" s="5">
        <f t="shared" si="35"/>
        <v>30000</v>
      </c>
      <c r="J39" s="5">
        <v>0</v>
      </c>
      <c r="K39" s="5">
        <v>0</v>
      </c>
      <c r="L39" s="5">
        <v>0</v>
      </c>
      <c r="M39" s="5">
        <f t="shared" si="1"/>
        <v>0</v>
      </c>
      <c r="N39" s="5">
        <v>0</v>
      </c>
      <c r="O39" s="5">
        <f>M39+N39</f>
        <v>0</v>
      </c>
      <c r="P39" s="5">
        <v>0</v>
      </c>
      <c r="Q39" s="5">
        <f t="shared" si="10"/>
        <v>0</v>
      </c>
      <c r="R39" s="5">
        <f t="shared" si="4"/>
        <v>30000</v>
      </c>
      <c r="S39" s="5">
        <v>0</v>
      </c>
      <c r="T39" s="5">
        <v>0</v>
      </c>
      <c r="U39" s="5">
        <v>0</v>
      </c>
      <c r="V39" s="5">
        <f t="shared" si="5"/>
        <v>0</v>
      </c>
      <c r="W39" s="5">
        <v>0</v>
      </c>
      <c r="X39" s="5">
        <v>0</v>
      </c>
      <c r="Y39" s="5">
        <f t="shared" si="6"/>
        <v>0</v>
      </c>
      <c r="Z39" s="5">
        <f t="shared" si="7"/>
        <v>0</v>
      </c>
      <c r="AA39" s="5">
        <f t="shared" si="36"/>
        <v>30000</v>
      </c>
      <c r="AB39" s="114">
        <v>30000</v>
      </c>
      <c r="AC39" s="114">
        <v>30000</v>
      </c>
      <c r="AD39" s="6" t="s">
        <v>476</v>
      </c>
    </row>
    <row r="40" spans="1:32" ht="60" customHeight="1">
      <c r="A40" s="15">
        <v>27</v>
      </c>
      <c r="B40" s="7" t="s">
        <v>30</v>
      </c>
      <c r="C40" s="91"/>
      <c r="D40" s="87" t="s">
        <v>150</v>
      </c>
      <c r="E40" s="3">
        <v>150000</v>
      </c>
      <c r="F40" s="4">
        <v>0</v>
      </c>
      <c r="G40" s="3">
        <v>150000</v>
      </c>
      <c r="H40" s="5">
        <v>0</v>
      </c>
      <c r="I40" s="5">
        <f t="shared" si="35"/>
        <v>150000</v>
      </c>
      <c r="J40" s="5">
        <v>0</v>
      </c>
      <c r="K40" s="5">
        <v>10000</v>
      </c>
      <c r="L40" s="5">
        <v>0</v>
      </c>
      <c r="M40" s="5">
        <f t="shared" si="1"/>
        <v>10000</v>
      </c>
      <c r="N40" s="5">
        <v>0</v>
      </c>
      <c r="O40" s="5">
        <f t="shared" si="2"/>
        <v>10000</v>
      </c>
      <c r="P40" s="5">
        <v>0</v>
      </c>
      <c r="Q40" s="5">
        <f t="shared" si="10"/>
        <v>0</v>
      </c>
      <c r="R40" s="5">
        <f t="shared" si="4"/>
        <v>150000</v>
      </c>
      <c r="S40" s="5">
        <v>0</v>
      </c>
      <c r="T40" s="5">
        <v>0</v>
      </c>
      <c r="U40" s="5">
        <v>0</v>
      </c>
      <c r="V40" s="5">
        <f t="shared" si="5"/>
        <v>0</v>
      </c>
      <c r="W40" s="5">
        <v>0</v>
      </c>
      <c r="X40" s="5">
        <v>0</v>
      </c>
      <c r="Y40" s="5">
        <f t="shared" si="6"/>
        <v>0</v>
      </c>
      <c r="Z40" s="5">
        <f t="shared" si="7"/>
        <v>0</v>
      </c>
      <c r="AA40" s="5">
        <f t="shared" si="36"/>
        <v>150000</v>
      </c>
      <c r="AB40" s="114">
        <v>70000</v>
      </c>
      <c r="AC40" s="114">
        <v>10000</v>
      </c>
      <c r="AD40" s="6" t="s">
        <v>483</v>
      </c>
    </row>
    <row r="41" spans="1:32" ht="48.75" customHeight="1">
      <c r="A41" s="15">
        <v>28</v>
      </c>
      <c r="B41" s="7" t="s">
        <v>31</v>
      </c>
      <c r="C41" s="91" t="s">
        <v>226</v>
      </c>
      <c r="D41" s="87" t="s">
        <v>153</v>
      </c>
      <c r="E41" s="3">
        <v>300000</v>
      </c>
      <c r="F41" s="4">
        <v>118129.09</v>
      </c>
      <c r="G41" s="3">
        <v>300000</v>
      </c>
      <c r="H41" s="5">
        <v>45616.71</v>
      </c>
      <c r="I41" s="5">
        <f t="shared" si="35"/>
        <v>254383.29</v>
      </c>
      <c r="J41" s="5">
        <v>40911.82</v>
      </c>
      <c r="K41" s="5">
        <v>0</v>
      </c>
      <c r="L41" s="5">
        <v>0</v>
      </c>
      <c r="M41" s="5">
        <f t="shared" si="1"/>
        <v>40911.82</v>
      </c>
      <c r="N41" s="5">
        <v>20575.25</v>
      </c>
      <c r="O41" s="5">
        <f t="shared" si="2"/>
        <v>61487.07</v>
      </c>
      <c r="P41" s="5">
        <v>61487.07</v>
      </c>
      <c r="Q41" s="5">
        <f t="shared" si="10"/>
        <v>107103.78</v>
      </c>
      <c r="R41" s="5">
        <f t="shared" si="4"/>
        <v>192896.22</v>
      </c>
      <c r="S41" s="5">
        <v>0</v>
      </c>
      <c r="T41" s="5">
        <v>0</v>
      </c>
      <c r="U41" s="5">
        <v>0</v>
      </c>
      <c r="V41" s="5">
        <f t="shared" si="5"/>
        <v>0</v>
      </c>
      <c r="W41" s="5">
        <v>2155.86</v>
      </c>
      <c r="X41" s="5">
        <v>0</v>
      </c>
      <c r="Y41" s="5">
        <f t="shared" si="6"/>
        <v>2155.86</v>
      </c>
      <c r="Z41" s="5">
        <f t="shared" si="7"/>
        <v>107103.78</v>
      </c>
      <c r="AA41" s="5">
        <f t="shared" si="36"/>
        <v>192896.22</v>
      </c>
      <c r="AB41" s="114">
        <v>111025.31</v>
      </c>
      <c r="AC41" s="114">
        <v>6000</v>
      </c>
      <c r="AD41" s="6" t="s">
        <v>214</v>
      </c>
      <c r="AE41" s="158">
        <v>2155.86</v>
      </c>
      <c r="AF41" s="154" t="s">
        <v>450</v>
      </c>
    </row>
    <row r="42" spans="1:32" ht="72" customHeight="1">
      <c r="A42" s="15">
        <v>29</v>
      </c>
      <c r="B42" s="7" t="s">
        <v>32</v>
      </c>
      <c r="C42" s="91"/>
      <c r="D42" s="87" t="s">
        <v>150</v>
      </c>
      <c r="E42" s="3">
        <v>70000</v>
      </c>
      <c r="F42" s="4">
        <v>40000</v>
      </c>
      <c r="G42" s="3">
        <v>70000</v>
      </c>
      <c r="H42" s="5">
        <v>10000</v>
      </c>
      <c r="I42" s="5">
        <f t="shared" si="35"/>
        <v>60000</v>
      </c>
      <c r="J42" s="5">
        <v>0</v>
      </c>
      <c r="K42" s="5">
        <v>0</v>
      </c>
      <c r="L42" s="5">
        <v>0</v>
      </c>
      <c r="M42" s="5">
        <f t="shared" si="1"/>
        <v>0</v>
      </c>
      <c r="N42" s="5">
        <v>10000</v>
      </c>
      <c r="O42" s="5">
        <f t="shared" si="2"/>
        <v>10000</v>
      </c>
      <c r="P42" s="5">
        <v>0</v>
      </c>
      <c r="Q42" s="5">
        <f t="shared" si="10"/>
        <v>10000</v>
      </c>
      <c r="R42" s="5">
        <f t="shared" si="4"/>
        <v>60000</v>
      </c>
      <c r="S42" s="5">
        <v>6000</v>
      </c>
      <c r="T42" s="5">
        <v>0</v>
      </c>
      <c r="U42" s="5">
        <v>0</v>
      </c>
      <c r="V42" s="5">
        <f t="shared" si="5"/>
        <v>6000</v>
      </c>
      <c r="W42" s="5">
        <v>0</v>
      </c>
      <c r="X42" s="5">
        <v>0</v>
      </c>
      <c r="Y42" s="5">
        <f t="shared" si="6"/>
        <v>6000</v>
      </c>
      <c r="Z42" s="5">
        <f t="shared" si="7"/>
        <v>16000</v>
      </c>
      <c r="AA42" s="5">
        <f t="shared" si="36"/>
        <v>54000</v>
      </c>
      <c r="AB42" s="114">
        <v>30000</v>
      </c>
      <c r="AC42" s="114">
        <v>15000</v>
      </c>
      <c r="AD42" s="6" t="s">
        <v>382</v>
      </c>
    </row>
    <row r="43" spans="1:32" ht="59.25" customHeight="1">
      <c r="A43" s="15">
        <v>30</v>
      </c>
      <c r="B43" s="7" t="s">
        <v>33</v>
      </c>
      <c r="C43" s="91" t="s">
        <v>226</v>
      </c>
      <c r="D43" s="87" t="s">
        <v>144</v>
      </c>
      <c r="E43" s="3">
        <v>65500</v>
      </c>
      <c r="F43" s="4">
        <v>0</v>
      </c>
      <c r="G43" s="3">
        <v>65500</v>
      </c>
      <c r="H43" s="5">
        <v>0</v>
      </c>
      <c r="I43" s="5">
        <f t="shared" si="35"/>
        <v>65500</v>
      </c>
      <c r="J43" s="5">
        <v>0</v>
      </c>
      <c r="K43" s="5">
        <v>0</v>
      </c>
      <c r="L43" s="5">
        <v>0</v>
      </c>
      <c r="M43" s="5">
        <f t="shared" si="1"/>
        <v>0</v>
      </c>
      <c r="N43" s="5">
        <v>0</v>
      </c>
      <c r="O43" s="5">
        <f t="shared" si="2"/>
        <v>0</v>
      </c>
      <c r="P43" s="5">
        <v>0</v>
      </c>
      <c r="Q43" s="5">
        <f t="shared" si="10"/>
        <v>0</v>
      </c>
      <c r="R43" s="5">
        <f t="shared" si="4"/>
        <v>65500</v>
      </c>
      <c r="S43" s="5">
        <v>0</v>
      </c>
      <c r="T43" s="5">
        <v>0</v>
      </c>
      <c r="U43" s="5">
        <v>0</v>
      </c>
      <c r="V43" s="5">
        <f t="shared" si="5"/>
        <v>0</v>
      </c>
      <c r="W43" s="5">
        <v>0</v>
      </c>
      <c r="X43" s="5">
        <v>0</v>
      </c>
      <c r="Y43" s="5">
        <f t="shared" si="6"/>
        <v>0</v>
      </c>
      <c r="Z43" s="5">
        <f t="shared" si="7"/>
        <v>0</v>
      </c>
      <c r="AA43" s="5">
        <f t="shared" si="36"/>
        <v>65500</v>
      </c>
      <c r="AB43" s="114">
        <v>50000</v>
      </c>
      <c r="AC43" s="114">
        <v>50000</v>
      </c>
      <c r="AD43" s="6" t="s">
        <v>415</v>
      </c>
    </row>
    <row r="44" spans="1:32" ht="51.75" customHeight="1">
      <c r="A44" s="15">
        <v>31</v>
      </c>
      <c r="B44" s="7" t="s">
        <v>34</v>
      </c>
      <c r="C44" s="91" t="s">
        <v>173</v>
      </c>
      <c r="D44" s="87" t="s">
        <v>146</v>
      </c>
      <c r="E44" s="3">
        <v>50000</v>
      </c>
      <c r="F44" s="4">
        <v>0</v>
      </c>
      <c r="G44" s="3">
        <v>50000</v>
      </c>
      <c r="H44" s="5">
        <v>0</v>
      </c>
      <c r="I44" s="5">
        <f t="shared" si="35"/>
        <v>50000</v>
      </c>
      <c r="J44" s="5">
        <v>0</v>
      </c>
      <c r="K44" s="5">
        <v>0</v>
      </c>
      <c r="L44" s="5">
        <v>0</v>
      </c>
      <c r="M44" s="5">
        <f t="shared" si="1"/>
        <v>0</v>
      </c>
      <c r="N44" s="5">
        <v>0</v>
      </c>
      <c r="O44" s="5">
        <f t="shared" si="2"/>
        <v>0</v>
      </c>
      <c r="P44" s="5">
        <v>0</v>
      </c>
      <c r="Q44" s="5">
        <f t="shared" si="10"/>
        <v>0</v>
      </c>
      <c r="R44" s="5">
        <f t="shared" si="4"/>
        <v>50000</v>
      </c>
      <c r="S44" s="5">
        <v>0</v>
      </c>
      <c r="T44" s="5">
        <v>0</v>
      </c>
      <c r="U44" s="5">
        <v>0</v>
      </c>
      <c r="V44" s="5">
        <f t="shared" si="5"/>
        <v>0</v>
      </c>
      <c r="W44" s="5">
        <v>0</v>
      </c>
      <c r="X44" s="5">
        <v>0</v>
      </c>
      <c r="Y44" s="5">
        <f t="shared" si="6"/>
        <v>0</v>
      </c>
      <c r="Z44" s="5">
        <f t="shared" si="7"/>
        <v>0</v>
      </c>
      <c r="AA44" s="5">
        <f t="shared" si="36"/>
        <v>50000</v>
      </c>
      <c r="AB44" s="114">
        <v>50000</v>
      </c>
      <c r="AC44" s="114">
        <v>25000</v>
      </c>
      <c r="AD44" s="6" t="s">
        <v>130</v>
      </c>
      <c r="AF44" s="303"/>
    </row>
    <row r="45" spans="1:32" ht="78" customHeight="1">
      <c r="A45" s="15">
        <v>32</v>
      </c>
      <c r="B45" s="7" t="s">
        <v>625</v>
      </c>
      <c r="C45" s="91" t="s">
        <v>383</v>
      </c>
      <c r="D45" s="87" t="s">
        <v>155</v>
      </c>
      <c r="E45" s="3">
        <v>80000</v>
      </c>
      <c r="F45" s="4">
        <v>0</v>
      </c>
      <c r="G45" s="3">
        <v>80000</v>
      </c>
      <c r="H45" s="5">
        <v>0</v>
      </c>
      <c r="I45" s="5">
        <f t="shared" si="35"/>
        <v>80000</v>
      </c>
      <c r="J45" s="5">
        <v>0</v>
      </c>
      <c r="K45" s="5">
        <v>0</v>
      </c>
      <c r="L45" s="5">
        <v>0</v>
      </c>
      <c r="M45" s="5">
        <f t="shared" si="1"/>
        <v>0</v>
      </c>
      <c r="N45" s="5">
        <v>0</v>
      </c>
      <c r="O45" s="5">
        <f t="shared" si="2"/>
        <v>0</v>
      </c>
      <c r="P45" s="5">
        <v>0</v>
      </c>
      <c r="Q45" s="5">
        <f t="shared" si="10"/>
        <v>0</v>
      </c>
      <c r="R45" s="5">
        <f t="shared" si="4"/>
        <v>80000</v>
      </c>
      <c r="S45" s="5">
        <v>0</v>
      </c>
      <c r="T45" s="5">
        <v>0</v>
      </c>
      <c r="U45" s="5">
        <v>0</v>
      </c>
      <c r="V45" s="5">
        <f t="shared" si="5"/>
        <v>0</v>
      </c>
      <c r="W45" s="5">
        <v>0</v>
      </c>
      <c r="X45" s="5">
        <v>0</v>
      </c>
      <c r="Y45" s="5">
        <f t="shared" si="6"/>
        <v>0</v>
      </c>
      <c r="Z45" s="5">
        <f t="shared" si="7"/>
        <v>0</v>
      </c>
      <c r="AA45" s="5">
        <f t="shared" si="36"/>
        <v>80000</v>
      </c>
      <c r="AB45" s="114">
        <v>80000</v>
      </c>
      <c r="AC45" s="114">
        <v>80000</v>
      </c>
      <c r="AD45" s="6" t="s">
        <v>213</v>
      </c>
      <c r="AF45" s="304"/>
    </row>
    <row r="46" spans="1:32" ht="64.5" customHeight="1">
      <c r="A46" s="15">
        <v>33</v>
      </c>
      <c r="B46" s="7" t="s">
        <v>266</v>
      </c>
      <c r="C46" s="91" t="s">
        <v>173</v>
      </c>
      <c r="D46" s="87" t="s">
        <v>146</v>
      </c>
      <c r="E46" s="3">
        <v>73000</v>
      </c>
      <c r="F46" s="4">
        <v>0</v>
      </c>
      <c r="G46" s="3">
        <v>73000</v>
      </c>
      <c r="H46" s="5">
        <v>0</v>
      </c>
      <c r="I46" s="5">
        <f t="shared" si="35"/>
        <v>73000</v>
      </c>
      <c r="J46" s="5">
        <v>0</v>
      </c>
      <c r="K46" s="5">
        <v>0</v>
      </c>
      <c r="L46" s="5">
        <v>0</v>
      </c>
      <c r="M46" s="5">
        <f t="shared" si="1"/>
        <v>0</v>
      </c>
      <c r="N46" s="5">
        <v>0</v>
      </c>
      <c r="O46" s="5">
        <f t="shared" si="2"/>
        <v>0</v>
      </c>
      <c r="P46" s="5">
        <v>0</v>
      </c>
      <c r="Q46" s="5">
        <f t="shared" si="10"/>
        <v>0</v>
      </c>
      <c r="R46" s="5">
        <f t="shared" si="4"/>
        <v>73000</v>
      </c>
      <c r="S46" s="5">
        <v>0</v>
      </c>
      <c r="T46" s="5">
        <v>0</v>
      </c>
      <c r="U46" s="5">
        <v>0</v>
      </c>
      <c r="V46" s="5">
        <f t="shared" si="5"/>
        <v>0</v>
      </c>
      <c r="W46" s="5">
        <v>0</v>
      </c>
      <c r="X46" s="5">
        <v>0</v>
      </c>
      <c r="Y46" s="5">
        <f t="shared" si="6"/>
        <v>0</v>
      </c>
      <c r="Z46" s="5">
        <f t="shared" si="7"/>
        <v>0</v>
      </c>
      <c r="AA46" s="5">
        <f t="shared" si="36"/>
        <v>73000</v>
      </c>
      <c r="AB46" s="114">
        <v>73000</v>
      </c>
      <c r="AC46" s="114">
        <v>60000</v>
      </c>
      <c r="AD46" s="6" t="s">
        <v>213</v>
      </c>
    </row>
    <row r="47" spans="1:32" ht="42" customHeight="1">
      <c r="A47" s="15">
        <v>34</v>
      </c>
      <c r="B47" s="7" t="s">
        <v>37</v>
      </c>
      <c r="C47" s="91" t="s">
        <v>226</v>
      </c>
      <c r="D47" s="87" t="s">
        <v>149</v>
      </c>
      <c r="E47" s="3">
        <v>50000</v>
      </c>
      <c r="F47" s="4">
        <v>0</v>
      </c>
      <c r="G47" s="3">
        <v>50000</v>
      </c>
      <c r="H47" s="5">
        <v>0</v>
      </c>
      <c r="I47" s="5">
        <f t="shared" si="35"/>
        <v>50000</v>
      </c>
      <c r="J47" s="5">
        <v>0</v>
      </c>
      <c r="K47" s="5">
        <v>0</v>
      </c>
      <c r="L47" s="5">
        <v>0</v>
      </c>
      <c r="M47" s="5">
        <f t="shared" si="1"/>
        <v>0</v>
      </c>
      <c r="N47" s="5">
        <v>0</v>
      </c>
      <c r="O47" s="5">
        <f t="shared" si="2"/>
        <v>0</v>
      </c>
      <c r="P47" s="5">
        <v>0</v>
      </c>
      <c r="Q47" s="5">
        <f t="shared" si="10"/>
        <v>0</v>
      </c>
      <c r="R47" s="5">
        <f t="shared" si="4"/>
        <v>50000</v>
      </c>
      <c r="S47" s="5">
        <v>0</v>
      </c>
      <c r="T47" s="5">
        <v>0</v>
      </c>
      <c r="U47" s="5">
        <v>0</v>
      </c>
      <c r="V47" s="5">
        <f t="shared" si="5"/>
        <v>0</v>
      </c>
      <c r="W47" s="5">
        <v>0</v>
      </c>
      <c r="X47" s="5">
        <v>0</v>
      </c>
      <c r="Y47" s="5">
        <f t="shared" si="6"/>
        <v>0</v>
      </c>
      <c r="Z47" s="5">
        <f t="shared" si="7"/>
        <v>0</v>
      </c>
      <c r="AA47" s="5">
        <f t="shared" si="36"/>
        <v>50000</v>
      </c>
      <c r="AB47" s="114">
        <v>50000</v>
      </c>
      <c r="AC47" s="114">
        <v>10000</v>
      </c>
      <c r="AD47" s="6" t="s">
        <v>361</v>
      </c>
    </row>
    <row r="48" spans="1:32" ht="64.5" customHeight="1">
      <c r="A48" s="15">
        <v>35</v>
      </c>
      <c r="B48" s="7" t="s">
        <v>38</v>
      </c>
      <c r="C48" s="91" t="s">
        <v>384</v>
      </c>
      <c r="D48" s="87" t="s">
        <v>153</v>
      </c>
      <c r="E48" s="3">
        <v>50000</v>
      </c>
      <c r="F48" s="4">
        <v>50000</v>
      </c>
      <c r="G48" s="3">
        <v>50000</v>
      </c>
      <c r="H48" s="5">
        <v>389.39</v>
      </c>
      <c r="I48" s="5">
        <f t="shared" si="35"/>
        <v>49610.61</v>
      </c>
      <c r="J48" s="5">
        <v>7297.12</v>
      </c>
      <c r="K48" s="5">
        <v>0</v>
      </c>
      <c r="L48" s="5">
        <v>0</v>
      </c>
      <c r="M48" s="5">
        <f t="shared" si="1"/>
        <v>7297.12</v>
      </c>
      <c r="N48" s="5">
        <v>0</v>
      </c>
      <c r="O48" s="5">
        <f t="shared" si="2"/>
        <v>7297.12</v>
      </c>
      <c r="P48" s="5">
        <v>7297.3</v>
      </c>
      <c r="Q48" s="5">
        <v>7685.13</v>
      </c>
      <c r="R48" s="5">
        <f t="shared" si="4"/>
        <v>42314.87</v>
      </c>
      <c r="S48" s="5">
        <v>12448.56</v>
      </c>
      <c r="T48" s="5">
        <v>0</v>
      </c>
      <c r="U48" s="5">
        <v>0</v>
      </c>
      <c r="V48" s="5">
        <f t="shared" si="5"/>
        <v>12448.56</v>
      </c>
      <c r="W48" s="5">
        <v>0</v>
      </c>
      <c r="X48" s="5">
        <v>0</v>
      </c>
      <c r="Y48" s="5">
        <f t="shared" si="6"/>
        <v>12448.56</v>
      </c>
      <c r="Z48" s="5">
        <f t="shared" si="7"/>
        <v>20133.689999999999</v>
      </c>
      <c r="AA48" s="5">
        <f t="shared" si="36"/>
        <v>29866.31</v>
      </c>
      <c r="AB48" s="114">
        <v>40000</v>
      </c>
      <c r="AC48" s="114">
        <v>29866.31</v>
      </c>
      <c r="AD48" s="6" t="s">
        <v>127</v>
      </c>
    </row>
    <row r="49" spans="1:31" s="104" customFormat="1" ht="42.75" customHeight="1">
      <c r="A49" s="16">
        <v>36</v>
      </c>
      <c r="B49" s="118" t="s">
        <v>208</v>
      </c>
      <c r="C49" s="92" t="s">
        <v>226</v>
      </c>
      <c r="D49" s="119" t="s">
        <v>150</v>
      </c>
      <c r="E49" s="120">
        <f t="shared" ref="E49" si="37">SUM(E50:E61)</f>
        <v>2232000</v>
      </c>
      <c r="F49" s="120">
        <f>SUM(F50:F61)</f>
        <v>2232000</v>
      </c>
      <c r="G49" s="120">
        <f t="shared" ref="G49" si="38">SUM(G50:G61)</f>
        <v>2232000</v>
      </c>
      <c r="H49" s="120">
        <f t="shared" ref="H49:P49" si="39">SUM(H50:H61)</f>
        <v>0</v>
      </c>
      <c r="I49" s="120">
        <f t="shared" si="39"/>
        <v>2232000</v>
      </c>
      <c r="J49" s="120">
        <f t="shared" si="39"/>
        <v>0</v>
      </c>
      <c r="K49" s="120">
        <f t="shared" si="39"/>
        <v>6150</v>
      </c>
      <c r="L49" s="120">
        <f t="shared" si="39"/>
        <v>0</v>
      </c>
      <c r="M49" s="120">
        <f t="shared" si="39"/>
        <v>6150</v>
      </c>
      <c r="N49" s="120">
        <f t="shared" si="39"/>
        <v>0</v>
      </c>
      <c r="O49" s="120">
        <f t="shared" si="39"/>
        <v>6150</v>
      </c>
      <c r="P49" s="120">
        <f t="shared" si="39"/>
        <v>12300</v>
      </c>
      <c r="Q49" s="11">
        <f t="shared" si="10"/>
        <v>12300</v>
      </c>
      <c r="R49" s="120">
        <f t="shared" ref="R49:W49" si="40">SUM(R50:R61)</f>
        <v>2219700</v>
      </c>
      <c r="S49" s="120">
        <f t="shared" si="40"/>
        <v>18450</v>
      </c>
      <c r="T49" s="120">
        <f t="shared" si="40"/>
        <v>0</v>
      </c>
      <c r="U49" s="120">
        <f t="shared" si="40"/>
        <v>0</v>
      </c>
      <c r="V49" s="120">
        <f t="shared" si="40"/>
        <v>18450</v>
      </c>
      <c r="W49" s="120">
        <f t="shared" si="40"/>
        <v>0</v>
      </c>
      <c r="X49" s="120">
        <v>0</v>
      </c>
      <c r="Y49" s="120">
        <f>SUM(Y50:Y61)</f>
        <v>18450</v>
      </c>
      <c r="Z49" s="5">
        <f t="shared" si="7"/>
        <v>30750</v>
      </c>
      <c r="AA49" s="120">
        <f>SUM(AA50:AA61)</f>
        <v>2201250</v>
      </c>
      <c r="AB49" s="120">
        <f>SUM(AB50:AB61)</f>
        <v>1746160</v>
      </c>
      <c r="AC49" s="120">
        <f>SUM(AC50:AC61)</f>
        <v>1389250</v>
      </c>
      <c r="AD49" s="12" t="s">
        <v>40</v>
      </c>
      <c r="AE49" s="159"/>
    </row>
    <row r="50" spans="1:31" ht="54" customHeight="1">
      <c r="A50" s="15">
        <v>36.1</v>
      </c>
      <c r="B50" s="32" t="s">
        <v>267</v>
      </c>
      <c r="C50" s="91" t="s">
        <v>226</v>
      </c>
      <c r="D50" s="89" t="s">
        <v>153</v>
      </c>
      <c r="E50" s="49">
        <v>186000</v>
      </c>
      <c r="F50" s="49">
        <v>186000</v>
      </c>
      <c r="G50" s="49">
        <v>186000</v>
      </c>
      <c r="H50" s="51">
        <v>0</v>
      </c>
      <c r="I50" s="51">
        <f>G50-H50</f>
        <v>186000</v>
      </c>
      <c r="J50" s="51">
        <v>0</v>
      </c>
      <c r="K50" s="51">
        <v>6150</v>
      </c>
      <c r="L50" s="51">
        <v>0</v>
      </c>
      <c r="M50" s="5">
        <f t="shared" si="1"/>
        <v>6150</v>
      </c>
      <c r="N50" s="51">
        <v>0</v>
      </c>
      <c r="O50" s="5">
        <f t="shared" si="2"/>
        <v>6150</v>
      </c>
      <c r="P50" s="5">
        <v>6150</v>
      </c>
      <c r="Q50" s="5">
        <f t="shared" si="10"/>
        <v>6150</v>
      </c>
      <c r="R50" s="5">
        <f t="shared" si="4"/>
        <v>179850</v>
      </c>
      <c r="S50" s="5">
        <v>0</v>
      </c>
      <c r="T50" s="5">
        <v>0</v>
      </c>
      <c r="U50" s="5">
        <v>0</v>
      </c>
      <c r="V50" s="5">
        <f t="shared" si="5"/>
        <v>0</v>
      </c>
      <c r="W50" s="5">
        <v>0</v>
      </c>
      <c r="X50" s="5">
        <v>0</v>
      </c>
      <c r="Y50" s="5">
        <f t="shared" si="6"/>
        <v>0</v>
      </c>
      <c r="Z50" s="5">
        <f t="shared" si="7"/>
        <v>6150</v>
      </c>
      <c r="AA50" s="5">
        <f t="shared" si="36"/>
        <v>179850</v>
      </c>
      <c r="AB50" s="128">
        <v>143850</v>
      </c>
      <c r="AC50" s="128">
        <v>179850</v>
      </c>
      <c r="AD50" s="6" t="s">
        <v>230</v>
      </c>
    </row>
    <row r="51" spans="1:31" ht="52.5" customHeight="1">
      <c r="A51" s="15">
        <v>36.200000000000003</v>
      </c>
      <c r="B51" s="32" t="s">
        <v>268</v>
      </c>
      <c r="C51" s="91" t="s">
        <v>226</v>
      </c>
      <c r="D51" s="89" t="s">
        <v>148</v>
      </c>
      <c r="E51" s="49">
        <v>186000</v>
      </c>
      <c r="F51" s="49">
        <v>186000</v>
      </c>
      <c r="G51" s="49">
        <v>186000</v>
      </c>
      <c r="H51" s="51">
        <v>0</v>
      </c>
      <c r="I51" s="51">
        <f t="shared" ref="I51:I71" si="41">G51-H51</f>
        <v>186000</v>
      </c>
      <c r="J51" s="51">
        <v>0</v>
      </c>
      <c r="K51" s="51">
        <v>0</v>
      </c>
      <c r="L51" s="51">
        <v>0</v>
      </c>
      <c r="M51" s="5">
        <f t="shared" ref="M51:M81" si="42">SUM(J51:L51)</f>
        <v>0</v>
      </c>
      <c r="N51" s="51">
        <v>0</v>
      </c>
      <c r="O51" s="5">
        <f t="shared" ref="O51:O81" si="43">M51+N51</f>
        <v>0</v>
      </c>
      <c r="P51" s="5">
        <v>0</v>
      </c>
      <c r="Q51" s="5">
        <f t="shared" si="10"/>
        <v>0</v>
      </c>
      <c r="R51" s="5">
        <f t="shared" si="4"/>
        <v>186000</v>
      </c>
      <c r="S51" s="5">
        <v>6150</v>
      </c>
      <c r="T51" s="5">
        <v>0</v>
      </c>
      <c r="U51" s="5">
        <v>0</v>
      </c>
      <c r="V51" s="5">
        <f t="shared" si="5"/>
        <v>6150</v>
      </c>
      <c r="W51" s="5">
        <v>0</v>
      </c>
      <c r="X51" s="5">
        <v>0</v>
      </c>
      <c r="Y51" s="5">
        <f t="shared" si="6"/>
        <v>6150</v>
      </c>
      <c r="Z51" s="5">
        <f t="shared" si="7"/>
        <v>6150</v>
      </c>
      <c r="AA51" s="5">
        <f t="shared" si="36"/>
        <v>179850</v>
      </c>
      <c r="AB51" s="128">
        <v>150000</v>
      </c>
      <c r="AC51" s="128">
        <v>179850</v>
      </c>
      <c r="AD51" s="6" t="s">
        <v>230</v>
      </c>
    </row>
    <row r="52" spans="1:31" ht="55.5" customHeight="1">
      <c r="A52" s="15">
        <v>36.299999999999997</v>
      </c>
      <c r="B52" s="32" t="s">
        <v>269</v>
      </c>
      <c r="C52" s="91" t="s">
        <v>226</v>
      </c>
      <c r="D52" s="89" t="s">
        <v>197</v>
      </c>
      <c r="E52" s="49">
        <v>186000</v>
      </c>
      <c r="F52" s="49">
        <v>186000</v>
      </c>
      <c r="G52" s="49">
        <v>186000</v>
      </c>
      <c r="H52" s="51">
        <v>0</v>
      </c>
      <c r="I52" s="51">
        <f t="shared" si="41"/>
        <v>186000</v>
      </c>
      <c r="J52" s="51">
        <v>0</v>
      </c>
      <c r="K52" s="51">
        <v>0</v>
      </c>
      <c r="L52" s="51">
        <v>0</v>
      </c>
      <c r="M52" s="5">
        <f t="shared" si="42"/>
        <v>0</v>
      </c>
      <c r="N52" s="51">
        <v>0</v>
      </c>
      <c r="O52" s="5">
        <f t="shared" si="43"/>
        <v>0</v>
      </c>
      <c r="P52" s="5">
        <v>6150</v>
      </c>
      <c r="Q52" s="5">
        <f t="shared" si="10"/>
        <v>6150</v>
      </c>
      <c r="R52" s="5">
        <f t="shared" si="4"/>
        <v>179850</v>
      </c>
      <c r="S52" s="5">
        <v>0</v>
      </c>
      <c r="T52" s="5">
        <v>0</v>
      </c>
      <c r="U52" s="5">
        <v>0</v>
      </c>
      <c r="V52" s="5">
        <f t="shared" si="5"/>
        <v>0</v>
      </c>
      <c r="W52" s="5">
        <v>0</v>
      </c>
      <c r="X52" s="5">
        <v>0</v>
      </c>
      <c r="Y52" s="5">
        <f t="shared" si="6"/>
        <v>0</v>
      </c>
      <c r="Z52" s="5">
        <f t="shared" si="7"/>
        <v>6150</v>
      </c>
      <c r="AA52" s="5">
        <f t="shared" si="36"/>
        <v>179850</v>
      </c>
      <c r="AB52" s="128">
        <v>143850</v>
      </c>
      <c r="AC52" s="128">
        <v>179850</v>
      </c>
      <c r="AD52" s="6" t="s">
        <v>230</v>
      </c>
    </row>
    <row r="53" spans="1:31" ht="52.5" customHeight="1">
      <c r="A53" s="15">
        <v>36.4</v>
      </c>
      <c r="B53" s="32" t="s">
        <v>270</v>
      </c>
      <c r="C53" s="91" t="s">
        <v>226</v>
      </c>
      <c r="D53" s="89" t="s">
        <v>149</v>
      </c>
      <c r="E53" s="49">
        <v>186000</v>
      </c>
      <c r="F53" s="49">
        <v>186000</v>
      </c>
      <c r="G53" s="49">
        <v>186000</v>
      </c>
      <c r="H53" s="51">
        <v>0</v>
      </c>
      <c r="I53" s="51">
        <f t="shared" si="41"/>
        <v>186000</v>
      </c>
      <c r="J53" s="51">
        <v>0</v>
      </c>
      <c r="K53" s="51">
        <v>0</v>
      </c>
      <c r="L53" s="51">
        <v>0</v>
      </c>
      <c r="M53" s="5">
        <f t="shared" si="42"/>
        <v>0</v>
      </c>
      <c r="N53" s="51">
        <v>0</v>
      </c>
      <c r="O53" s="5">
        <f t="shared" si="43"/>
        <v>0</v>
      </c>
      <c r="P53" s="5">
        <v>0</v>
      </c>
      <c r="Q53" s="5">
        <f t="shared" si="10"/>
        <v>0</v>
      </c>
      <c r="R53" s="5">
        <f t="shared" si="4"/>
        <v>186000</v>
      </c>
      <c r="S53" s="5">
        <v>0</v>
      </c>
      <c r="T53" s="5">
        <v>0</v>
      </c>
      <c r="U53" s="5">
        <v>0</v>
      </c>
      <c r="V53" s="5">
        <f t="shared" si="5"/>
        <v>0</v>
      </c>
      <c r="W53" s="5">
        <v>0</v>
      </c>
      <c r="X53" s="5">
        <v>0</v>
      </c>
      <c r="Y53" s="5">
        <f t="shared" si="6"/>
        <v>0</v>
      </c>
      <c r="Z53" s="5">
        <f t="shared" si="7"/>
        <v>0</v>
      </c>
      <c r="AA53" s="5">
        <f t="shared" si="36"/>
        <v>186000</v>
      </c>
      <c r="AB53" s="128">
        <v>150000</v>
      </c>
      <c r="AC53" s="128">
        <v>70000</v>
      </c>
      <c r="AD53" s="6" t="s">
        <v>187</v>
      </c>
    </row>
    <row r="54" spans="1:31" ht="54.75" customHeight="1">
      <c r="A54" s="15">
        <v>36.5</v>
      </c>
      <c r="B54" s="32" t="s">
        <v>271</v>
      </c>
      <c r="C54" s="91" t="s">
        <v>226</v>
      </c>
      <c r="D54" s="89" t="s">
        <v>162</v>
      </c>
      <c r="E54" s="49">
        <v>186000</v>
      </c>
      <c r="F54" s="49">
        <v>186000</v>
      </c>
      <c r="G54" s="49">
        <v>186000</v>
      </c>
      <c r="H54" s="51">
        <v>0</v>
      </c>
      <c r="I54" s="51">
        <f t="shared" si="41"/>
        <v>186000</v>
      </c>
      <c r="J54" s="51">
        <v>0</v>
      </c>
      <c r="K54" s="51">
        <v>0</v>
      </c>
      <c r="L54" s="51">
        <v>0</v>
      </c>
      <c r="M54" s="5">
        <f t="shared" si="42"/>
        <v>0</v>
      </c>
      <c r="N54" s="51">
        <v>0</v>
      </c>
      <c r="O54" s="5">
        <f t="shared" si="43"/>
        <v>0</v>
      </c>
      <c r="P54" s="5">
        <v>0</v>
      </c>
      <c r="Q54" s="5">
        <f t="shared" si="10"/>
        <v>0</v>
      </c>
      <c r="R54" s="5">
        <f t="shared" si="4"/>
        <v>186000</v>
      </c>
      <c r="S54" s="5">
        <v>6150</v>
      </c>
      <c r="T54" s="5">
        <v>0</v>
      </c>
      <c r="U54" s="5">
        <v>0</v>
      </c>
      <c r="V54" s="5">
        <f t="shared" si="5"/>
        <v>6150</v>
      </c>
      <c r="W54" s="5">
        <v>0</v>
      </c>
      <c r="X54" s="5">
        <v>0</v>
      </c>
      <c r="Y54" s="5">
        <f t="shared" si="6"/>
        <v>6150</v>
      </c>
      <c r="Z54" s="5">
        <f t="shared" si="7"/>
        <v>6150</v>
      </c>
      <c r="AA54" s="5">
        <f t="shared" si="36"/>
        <v>179850</v>
      </c>
      <c r="AB54" s="128">
        <v>150000</v>
      </c>
      <c r="AC54" s="128">
        <v>179850</v>
      </c>
      <c r="AD54" s="6" t="s">
        <v>230</v>
      </c>
    </row>
    <row r="55" spans="1:31" ht="57.75" customHeight="1">
      <c r="A55" s="15">
        <v>36.6</v>
      </c>
      <c r="B55" s="32" t="s">
        <v>272</v>
      </c>
      <c r="C55" s="91" t="s">
        <v>226</v>
      </c>
      <c r="D55" s="89" t="s">
        <v>144</v>
      </c>
      <c r="E55" s="49">
        <v>186000</v>
      </c>
      <c r="F55" s="49">
        <v>186000</v>
      </c>
      <c r="G55" s="49">
        <v>186000</v>
      </c>
      <c r="H55" s="51">
        <v>0</v>
      </c>
      <c r="I55" s="51">
        <f t="shared" si="41"/>
        <v>186000</v>
      </c>
      <c r="J55" s="51">
        <v>0</v>
      </c>
      <c r="K55" s="51">
        <v>0</v>
      </c>
      <c r="L55" s="51">
        <v>0</v>
      </c>
      <c r="M55" s="5">
        <f t="shared" si="42"/>
        <v>0</v>
      </c>
      <c r="N55" s="51">
        <v>0</v>
      </c>
      <c r="O55" s="5">
        <f t="shared" si="43"/>
        <v>0</v>
      </c>
      <c r="P55" s="5">
        <v>0</v>
      </c>
      <c r="Q55" s="5">
        <f t="shared" si="10"/>
        <v>0</v>
      </c>
      <c r="R55" s="5">
        <f t="shared" si="4"/>
        <v>186000</v>
      </c>
      <c r="S55" s="5">
        <v>6150</v>
      </c>
      <c r="T55" s="5">
        <v>0</v>
      </c>
      <c r="U55" s="5">
        <v>0</v>
      </c>
      <c r="V55" s="5">
        <f t="shared" si="5"/>
        <v>6150</v>
      </c>
      <c r="W55" s="5">
        <v>0</v>
      </c>
      <c r="X55" s="5">
        <v>0</v>
      </c>
      <c r="Y55" s="5">
        <f t="shared" si="6"/>
        <v>6150</v>
      </c>
      <c r="Z55" s="5">
        <f t="shared" si="7"/>
        <v>6150</v>
      </c>
      <c r="AA55" s="5">
        <f t="shared" si="36"/>
        <v>179850</v>
      </c>
      <c r="AB55" s="128">
        <v>150000</v>
      </c>
      <c r="AC55" s="128">
        <v>179850</v>
      </c>
      <c r="AD55" s="6" t="s">
        <v>230</v>
      </c>
    </row>
    <row r="56" spans="1:31" ht="56.25" customHeight="1">
      <c r="A56" s="15">
        <v>36.700000000000003</v>
      </c>
      <c r="B56" s="32" t="s">
        <v>273</v>
      </c>
      <c r="C56" s="91" t="s">
        <v>226</v>
      </c>
      <c r="D56" s="89" t="s">
        <v>147</v>
      </c>
      <c r="E56" s="49">
        <v>186000</v>
      </c>
      <c r="F56" s="49">
        <v>186000</v>
      </c>
      <c r="G56" s="49">
        <v>186000</v>
      </c>
      <c r="H56" s="51">
        <v>0</v>
      </c>
      <c r="I56" s="51">
        <f t="shared" si="41"/>
        <v>186000</v>
      </c>
      <c r="J56" s="51">
        <v>0</v>
      </c>
      <c r="K56" s="51">
        <v>0</v>
      </c>
      <c r="L56" s="51">
        <v>0</v>
      </c>
      <c r="M56" s="5">
        <f t="shared" si="42"/>
        <v>0</v>
      </c>
      <c r="N56" s="51">
        <v>0</v>
      </c>
      <c r="O56" s="5">
        <f t="shared" si="43"/>
        <v>0</v>
      </c>
      <c r="P56" s="5">
        <v>0</v>
      </c>
      <c r="Q56" s="5">
        <f t="shared" si="10"/>
        <v>0</v>
      </c>
      <c r="R56" s="5">
        <f t="shared" si="4"/>
        <v>186000</v>
      </c>
      <c r="S56" s="5">
        <v>0</v>
      </c>
      <c r="T56" s="5">
        <v>0</v>
      </c>
      <c r="U56" s="5">
        <v>0</v>
      </c>
      <c r="V56" s="5">
        <f t="shared" si="5"/>
        <v>0</v>
      </c>
      <c r="W56" s="5">
        <v>0</v>
      </c>
      <c r="X56" s="5">
        <v>0</v>
      </c>
      <c r="Y56" s="5">
        <f t="shared" si="6"/>
        <v>0</v>
      </c>
      <c r="Z56" s="5">
        <f t="shared" si="7"/>
        <v>0</v>
      </c>
      <c r="AA56" s="5">
        <f t="shared" si="36"/>
        <v>186000</v>
      </c>
      <c r="AB56" s="128">
        <v>150000</v>
      </c>
      <c r="AC56" s="128">
        <v>70000</v>
      </c>
      <c r="AD56" s="6" t="s">
        <v>127</v>
      </c>
    </row>
    <row r="57" spans="1:31" ht="63" customHeight="1">
      <c r="A57" s="15">
        <v>36.799999999999997</v>
      </c>
      <c r="B57" s="32" t="s">
        <v>274</v>
      </c>
      <c r="C57" s="91" t="s">
        <v>226</v>
      </c>
      <c r="D57" s="89" t="s">
        <v>156</v>
      </c>
      <c r="E57" s="49">
        <v>186000</v>
      </c>
      <c r="F57" s="49">
        <v>186000</v>
      </c>
      <c r="G57" s="49">
        <v>186000</v>
      </c>
      <c r="H57" s="51">
        <v>0</v>
      </c>
      <c r="I57" s="51">
        <f t="shared" si="41"/>
        <v>186000</v>
      </c>
      <c r="J57" s="51">
        <v>0</v>
      </c>
      <c r="K57" s="51">
        <v>0</v>
      </c>
      <c r="L57" s="51">
        <v>0</v>
      </c>
      <c r="M57" s="5">
        <f t="shared" si="42"/>
        <v>0</v>
      </c>
      <c r="N57" s="51">
        <v>0</v>
      </c>
      <c r="O57" s="5">
        <f t="shared" si="43"/>
        <v>0</v>
      </c>
      <c r="P57" s="5">
        <v>0</v>
      </c>
      <c r="Q57" s="5">
        <f>H57+P57</f>
        <v>0</v>
      </c>
      <c r="R57" s="5">
        <f t="shared" si="4"/>
        <v>186000</v>
      </c>
      <c r="S57" s="51">
        <v>0</v>
      </c>
      <c r="T57" s="5">
        <v>0</v>
      </c>
      <c r="U57" s="5">
        <v>0</v>
      </c>
      <c r="V57" s="5">
        <f t="shared" si="5"/>
        <v>0</v>
      </c>
      <c r="W57" s="5">
        <v>0</v>
      </c>
      <c r="X57" s="5">
        <v>0</v>
      </c>
      <c r="Y57" s="5">
        <f t="shared" si="6"/>
        <v>0</v>
      </c>
      <c r="Z57" s="5">
        <f t="shared" si="7"/>
        <v>0</v>
      </c>
      <c r="AA57" s="5">
        <f t="shared" si="36"/>
        <v>186000</v>
      </c>
      <c r="AB57" s="128">
        <v>150000</v>
      </c>
      <c r="AC57" s="128">
        <v>70000</v>
      </c>
      <c r="AD57" s="6" t="s">
        <v>477</v>
      </c>
    </row>
    <row r="58" spans="1:31" ht="56.25" customHeight="1">
      <c r="A58" s="15">
        <v>36.9</v>
      </c>
      <c r="B58" s="32" t="s">
        <v>275</v>
      </c>
      <c r="C58" s="91" t="s">
        <v>226</v>
      </c>
      <c r="D58" s="89" t="s">
        <v>207</v>
      </c>
      <c r="E58" s="49">
        <v>186000</v>
      </c>
      <c r="F58" s="49">
        <v>186000</v>
      </c>
      <c r="G58" s="49">
        <v>186000</v>
      </c>
      <c r="H58" s="51">
        <v>0</v>
      </c>
      <c r="I58" s="51">
        <f t="shared" si="41"/>
        <v>186000</v>
      </c>
      <c r="J58" s="51">
        <v>0</v>
      </c>
      <c r="K58" s="51">
        <v>0</v>
      </c>
      <c r="L58" s="51">
        <v>0</v>
      </c>
      <c r="M58" s="5">
        <f t="shared" si="42"/>
        <v>0</v>
      </c>
      <c r="N58" s="51">
        <v>0</v>
      </c>
      <c r="O58" s="5">
        <f t="shared" si="43"/>
        <v>0</v>
      </c>
      <c r="P58" s="5">
        <v>0</v>
      </c>
      <c r="Q58" s="5">
        <f t="shared" si="10"/>
        <v>0</v>
      </c>
      <c r="R58" s="5">
        <f t="shared" si="4"/>
        <v>186000</v>
      </c>
      <c r="S58" s="49">
        <v>0</v>
      </c>
      <c r="T58" s="5">
        <v>0</v>
      </c>
      <c r="U58" s="5">
        <v>0</v>
      </c>
      <c r="V58" s="5">
        <f t="shared" si="5"/>
        <v>0</v>
      </c>
      <c r="W58" s="5">
        <v>0</v>
      </c>
      <c r="X58" s="5">
        <v>0</v>
      </c>
      <c r="Y58" s="5">
        <f t="shared" si="6"/>
        <v>0</v>
      </c>
      <c r="Z58" s="5">
        <f t="shared" si="7"/>
        <v>0</v>
      </c>
      <c r="AA58" s="5">
        <f t="shared" si="36"/>
        <v>186000</v>
      </c>
      <c r="AB58" s="128">
        <v>150000</v>
      </c>
      <c r="AC58" s="128">
        <v>70000</v>
      </c>
      <c r="AD58" s="6" t="s">
        <v>477</v>
      </c>
    </row>
    <row r="59" spans="1:31" ht="58.5" customHeight="1">
      <c r="A59" s="180">
        <v>36.1</v>
      </c>
      <c r="B59" s="32" t="s">
        <v>276</v>
      </c>
      <c r="C59" s="91" t="s">
        <v>226</v>
      </c>
      <c r="D59" s="89" t="s">
        <v>146</v>
      </c>
      <c r="E59" s="49">
        <v>186000</v>
      </c>
      <c r="F59" s="49">
        <v>186000</v>
      </c>
      <c r="G59" s="49">
        <v>186000</v>
      </c>
      <c r="H59" s="51">
        <v>0</v>
      </c>
      <c r="I59" s="51">
        <f t="shared" si="41"/>
        <v>186000</v>
      </c>
      <c r="J59" s="51">
        <v>0</v>
      </c>
      <c r="K59" s="51">
        <v>0</v>
      </c>
      <c r="L59" s="51">
        <v>0</v>
      </c>
      <c r="M59" s="5">
        <f t="shared" si="42"/>
        <v>0</v>
      </c>
      <c r="N59" s="51">
        <v>0</v>
      </c>
      <c r="O59" s="5">
        <f t="shared" si="43"/>
        <v>0</v>
      </c>
      <c r="P59" s="5">
        <v>0</v>
      </c>
      <c r="Q59" s="5">
        <f t="shared" si="10"/>
        <v>0</v>
      </c>
      <c r="R59" s="5">
        <f t="shared" si="4"/>
        <v>186000</v>
      </c>
      <c r="S59" s="51">
        <v>0</v>
      </c>
      <c r="T59" s="5">
        <v>0</v>
      </c>
      <c r="U59" s="5">
        <v>0</v>
      </c>
      <c r="V59" s="5">
        <f t="shared" si="5"/>
        <v>0</v>
      </c>
      <c r="W59" s="5">
        <v>0</v>
      </c>
      <c r="X59" s="5">
        <v>0</v>
      </c>
      <c r="Y59" s="5">
        <f t="shared" si="6"/>
        <v>0</v>
      </c>
      <c r="Z59" s="5">
        <f t="shared" si="7"/>
        <v>0</v>
      </c>
      <c r="AA59" s="5">
        <f t="shared" si="36"/>
        <v>186000</v>
      </c>
      <c r="AB59" s="128">
        <v>150000</v>
      </c>
      <c r="AC59" s="128">
        <v>70000</v>
      </c>
      <c r="AD59" s="6" t="s">
        <v>260</v>
      </c>
    </row>
    <row r="60" spans="1:31" ht="58.5" customHeight="1">
      <c r="A60" s="15">
        <v>36.11</v>
      </c>
      <c r="B60" s="32" t="s">
        <v>406</v>
      </c>
      <c r="C60" s="91" t="s">
        <v>226</v>
      </c>
      <c r="D60" s="89" t="s">
        <v>145</v>
      </c>
      <c r="E60" s="49">
        <v>186000</v>
      </c>
      <c r="F60" s="49">
        <v>186000</v>
      </c>
      <c r="G60" s="49">
        <v>186000</v>
      </c>
      <c r="H60" s="51">
        <v>0</v>
      </c>
      <c r="I60" s="51">
        <f t="shared" ref="I60:I61" si="44">G60-H60</f>
        <v>186000</v>
      </c>
      <c r="J60" s="51">
        <v>0</v>
      </c>
      <c r="K60" s="51">
        <v>0</v>
      </c>
      <c r="L60" s="51">
        <v>0</v>
      </c>
      <c r="M60" s="5">
        <f t="shared" ref="M60:M61" si="45">SUM(J60:L60)</f>
        <v>0</v>
      </c>
      <c r="N60" s="51">
        <v>0</v>
      </c>
      <c r="O60" s="5">
        <f t="shared" ref="O60:O61" si="46">M60+N60</f>
        <v>0</v>
      </c>
      <c r="P60" s="5">
        <v>0</v>
      </c>
      <c r="Q60" s="5">
        <f t="shared" ref="Q60:Q61" si="47">H60+P60</f>
        <v>0</v>
      </c>
      <c r="R60" s="5">
        <f t="shared" si="4"/>
        <v>186000</v>
      </c>
      <c r="S60" s="51">
        <v>0</v>
      </c>
      <c r="T60" s="5">
        <v>0</v>
      </c>
      <c r="U60" s="5">
        <v>0</v>
      </c>
      <c r="V60" s="5">
        <f t="shared" si="5"/>
        <v>0</v>
      </c>
      <c r="W60" s="5">
        <v>0</v>
      </c>
      <c r="X60" s="5">
        <v>0</v>
      </c>
      <c r="Y60" s="5">
        <f t="shared" si="6"/>
        <v>0</v>
      </c>
      <c r="Z60" s="5">
        <f t="shared" si="7"/>
        <v>0</v>
      </c>
      <c r="AA60" s="5">
        <f t="shared" ref="AA60:AA80" si="48">SUM(G60-Z60)</f>
        <v>186000</v>
      </c>
      <c r="AB60" s="128">
        <v>108460</v>
      </c>
      <c r="AC60" s="128">
        <v>70000</v>
      </c>
      <c r="AD60" s="6" t="s">
        <v>127</v>
      </c>
    </row>
    <row r="61" spans="1:31" ht="58.5" customHeight="1">
      <c r="A61" s="180">
        <v>36.119999999999997</v>
      </c>
      <c r="B61" s="32" t="s">
        <v>505</v>
      </c>
      <c r="C61" s="91" t="s">
        <v>226</v>
      </c>
      <c r="D61" s="89" t="s">
        <v>159</v>
      </c>
      <c r="E61" s="49">
        <v>186000</v>
      </c>
      <c r="F61" s="49">
        <v>186000</v>
      </c>
      <c r="G61" s="49">
        <v>186000</v>
      </c>
      <c r="H61" s="51">
        <v>0</v>
      </c>
      <c r="I61" s="51">
        <f t="shared" si="44"/>
        <v>186000</v>
      </c>
      <c r="J61" s="51">
        <v>0</v>
      </c>
      <c r="K61" s="51">
        <v>0</v>
      </c>
      <c r="L61" s="51">
        <v>0</v>
      </c>
      <c r="M61" s="5">
        <f t="shared" si="45"/>
        <v>0</v>
      </c>
      <c r="N61" s="51">
        <v>0</v>
      </c>
      <c r="O61" s="5">
        <f t="shared" si="46"/>
        <v>0</v>
      </c>
      <c r="P61" s="5">
        <v>0</v>
      </c>
      <c r="Q61" s="5">
        <f t="shared" si="47"/>
        <v>0</v>
      </c>
      <c r="R61" s="5">
        <f t="shared" ref="R61" si="49">G61-Q61</f>
        <v>186000</v>
      </c>
      <c r="S61" s="51">
        <v>0</v>
      </c>
      <c r="T61" s="5">
        <v>0</v>
      </c>
      <c r="U61" s="5">
        <v>0</v>
      </c>
      <c r="V61" s="5">
        <f t="shared" ref="V61" si="50">SUM(S61:U61)</f>
        <v>0</v>
      </c>
      <c r="W61" s="5">
        <v>0</v>
      </c>
      <c r="X61" s="5">
        <v>0</v>
      </c>
      <c r="Y61" s="5">
        <f t="shared" ref="Y61" si="51">SUM(V61+W61)</f>
        <v>0</v>
      </c>
      <c r="Z61" s="5">
        <f t="shared" si="7"/>
        <v>0</v>
      </c>
      <c r="AA61" s="5">
        <f t="shared" si="48"/>
        <v>186000</v>
      </c>
      <c r="AB61" s="128">
        <v>150000</v>
      </c>
      <c r="AC61" s="128">
        <v>70000</v>
      </c>
      <c r="AD61" s="6" t="s">
        <v>260</v>
      </c>
    </row>
    <row r="62" spans="1:31" s="108" customFormat="1" ht="57.75" customHeight="1">
      <c r="A62" s="15">
        <v>37</v>
      </c>
      <c r="B62" s="32" t="s">
        <v>478</v>
      </c>
      <c r="C62" s="93" t="s">
        <v>226</v>
      </c>
      <c r="D62" s="89" t="s">
        <v>195</v>
      </c>
      <c r="E62" s="49">
        <v>54902</v>
      </c>
      <c r="F62" s="50">
        <v>54901.279999999999</v>
      </c>
      <c r="G62" s="49">
        <v>54902</v>
      </c>
      <c r="H62" s="51">
        <v>0</v>
      </c>
      <c r="I62" s="51">
        <f t="shared" si="41"/>
        <v>54902</v>
      </c>
      <c r="J62" s="51">
        <v>0</v>
      </c>
      <c r="K62" s="51">
        <v>0</v>
      </c>
      <c r="L62" s="51">
        <v>0</v>
      </c>
      <c r="M62" s="5">
        <f t="shared" si="42"/>
        <v>0</v>
      </c>
      <c r="N62" s="51">
        <v>0</v>
      </c>
      <c r="O62" s="5">
        <f t="shared" si="43"/>
        <v>0</v>
      </c>
      <c r="P62" s="5">
        <v>0</v>
      </c>
      <c r="Q62" s="5">
        <f t="shared" si="10"/>
        <v>0</v>
      </c>
      <c r="R62" s="5">
        <f t="shared" ref="R62:R83" si="52">G62-Q62</f>
        <v>54902</v>
      </c>
      <c r="S62" s="51">
        <v>0</v>
      </c>
      <c r="T62" s="51">
        <v>0</v>
      </c>
      <c r="U62" s="51">
        <v>0</v>
      </c>
      <c r="V62" s="5">
        <f t="shared" ref="V62:V98" si="53">SUM(S62:U62)</f>
        <v>0</v>
      </c>
      <c r="W62" s="51">
        <v>0</v>
      </c>
      <c r="X62" s="51">
        <v>0</v>
      </c>
      <c r="Y62" s="5">
        <f t="shared" ref="Y62:Y98" si="54">SUM(V62+W62)</f>
        <v>0</v>
      </c>
      <c r="Z62" s="5">
        <f t="shared" si="7"/>
        <v>0</v>
      </c>
      <c r="AA62" s="5">
        <f t="shared" si="48"/>
        <v>54902</v>
      </c>
      <c r="AB62" s="128">
        <v>50000</v>
      </c>
      <c r="AC62" s="128">
        <v>54902</v>
      </c>
      <c r="AD62" s="6" t="s">
        <v>230</v>
      </c>
      <c r="AE62" s="160"/>
    </row>
    <row r="63" spans="1:31" ht="72.75" customHeight="1">
      <c r="A63" s="15">
        <v>38</v>
      </c>
      <c r="B63" s="7" t="s">
        <v>43</v>
      </c>
      <c r="C63" s="91" t="s">
        <v>226</v>
      </c>
      <c r="D63" s="87" t="s">
        <v>157</v>
      </c>
      <c r="E63" s="3">
        <v>20000</v>
      </c>
      <c r="F63" s="4">
        <v>20000</v>
      </c>
      <c r="G63" s="3">
        <v>20000</v>
      </c>
      <c r="H63" s="5">
        <v>0</v>
      </c>
      <c r="I63" s="51">
        <f t="shared" si="41"/>
        <v>20000</v>
      </c>
      <c r="J63" s="5">
        <v>0</v>
      </c>
      <c r="K63" s="5">
        <v>0</v>
      </c>
      <c r="L63" s="5">
        <v>0</v>
      </c>
      <c r="M63" s="5">
        <f t="shared" si="42"/>
        <v>0</v>
      </c>
      <c r="N63" s="5">
        <v>0</v>
      </c>
      <c r="O63" s="5">
        <f t="shared" si="43"/>
        <v>0</v>
      </c>
      <c r="P63" s="5">
        <v>0</v>
      </c>
      <c r="Q63" s="5">
        <f t="shared" ref="Q63:Q82" si="55">H63+P63</f>
        <v>0</v>
      </c>
      <c r="R63" s="5">
        <f t="shared" si="52"/>
        <v>20000</v>
      </c>
      <c r="S63" s="51">
        <v>0</v>
      </c>
      <c r="T63" s="51">
        <v>0</v>
      </c>
      <c r="U63" s="51">
        <v>0</v>
      </c>
      <c r="V63" s="5">
        <f t="shared" si="53"/>
        <v>0</v>
      </c>
      <c r="W63" s="51">
        <v>0</v>
      </c>
      <c r="X63" s="51">
        <v>0</v>
      </c>
      <c r="Y63" s="5">
        <f t="shared" si="54"/>
        <v>0</v>
      </c>
      <c r="Z63" s="5">
        <f t="shared" si="7"/>
        <v>0</v>
      </c>
      <c r="AA63" s="5">
        <f t="shared" si="48"/>
        <v>20000</v>
      </c>
      <c r="AB63" s="115">
        <v>20000</v>
      </c>
      <c r="AC63" s="115">
        <v>20000</v>
      </c>
      <c r="AD63" s="6" t="s">
        <v>285</v>
      </c>
    </row>
    <row r="64" spans="1:31" ht="141" customHeight="1">
      <c r="A64" s="15">
        <v>39</v>
      </c>
      <c r="B64" s="7" t="s">
        <v>44</v>
      </c>
      <c r="C64" s="91" t="s">
        <v>226</v>
      </c>
      <c r="D64" s="87" t="s">
        <v>157</v>
      </c>
      <c r="E64" s="3">
        <v>100000</v>
      </c>
      <c r="F64" s="4">
        <v>73800</v>
      </c>
      <c r="G64" s="3">
        <v>100000</v>
      </c>
      <c r="H64" s="5">
        <v>34811.230000000003</v>
      </c>
      <c r="I64" s="51">
        <f t="shared" si="41"/>
        <v>65188.77</v>
      </c>
      <c r="J64" s="5">
        <v>0</v>
      </c>
      <c r="K64" s="5">
        <v>0</v>
      </c>
      <c r="L64" s="5">
        <v>0</v>
      </c>
      <c r="M64" s="5">
        <f t="shared" si="42"/>
        <v>0</v>
      </c>
      <c r="N64" s="5">
        <v>0</v>
      </c>
      <c r="O64" s="5">
        <f t="shared" si="43"/>
        <v>0</v>
      </c>
      <c r="P64" s="5">
        <v>0</v>
      </c>
      <c r="Q64" s="5">
        <f>H64+P64</f>
        <v>34811.230000000003</v>
      </c>
      <c r="R64" s="5">
        <f t="shared" si="52"/>
        <v>65188.77</v>
      </c>
      <c r="S64" s="51">
        <v>0</v>
      </c>
      <c r="T64" s="51">
        <v>0</v>
      </c>
      <c r="U64" s="51">
        <v>0</v>
      </c>
      <c r="V64" s="5">
        <f t="shared" si="53"/>
        <v>0</v>
      </c>
      <c r="W64" s="51">
        <v>0</v>
      </c>
      <c r="X64" s="51">
        <v>0</v>
      </c>
      <c r="Y64" s="5">
        <f t="shared" si="54"/>
        <v>0</v>
      </c>
      <c r="Z64" s="5">
        <f t="shared" si="7"/>
        <v>34811.230000000003</v>
      </c>
      <c r="AA64" s="5">
        <f t="shared" si="48"/>
        <v>65188.77</v>
      </c>
      <c r="AB64" s="115">
        <v>65000</v>
      </c>
      <c r="AC64" s="115">
        <v>65188.77</v>
      </c>
      <c r="AD64" s="6" t="s">
        <v>286</v>
      </c>
    </row>
    <row r="65" spans="1:30" ht="40.5" customHeight="1">
      <c r="A65" s="15">
        <v>40</v>
      </c>
      <c r="B65" s="7" t="s">
        <v>45</v>
      </c>
      <c r="C65" s="91" t="s">
        <v>226</v>
      </c>
      <c r="D65" s="87" t="s">
        <v>158</v>
      </c>
      <c r="E65" s="3">
        <v>170259</v>
      </c>
      <c r="F65" s="4">
        <v>170259</v>
      </c>
      <c r="G65" s="3">
        <v>170259</v>
      </c>
      <c r="H65" s="5">
        <v>101389.64000000001</v>
      </c>
      <c r="I65" s="51">
        <f t="shared" si="41"/>
        <v>68869.359999999986</v>
      </c>
      <c r="J65" s="5">
        <v>0</v>
      </c>
      <c r="K65" s="5">
        <v>0</v>
      </c>
      <c r="L65" s="5">
        <v>0</v>
      </c>
      <c r="M65" s="5">
        <f t="shared" si="42"/>
        <v>0</v>
      </c>
      <c r="N65" s="5">
        <v>0</v>
      </c>
      <c r="O65" s="5">
        <f t="shared" si="43"/>
        <v>0</v>
      </c>
      <c r="P65" s="5">
        <v>0</v>
      </c>
      <c r="Q65" s="5">
        <f t="shared" si="55"/>
        <v>101389.64000000001</v>
      </c>
      <c r="R65" s="5">
        <f t="shared" si="52"/>
        <v>68869.359999999986</v>
      </c>
      <c r="S65" s="51">
        <v>0</v>
      </c>
      <c r="T65" s="51">
        <v>0</v>
      </c>
      <c r="U65" s="51">
        <v>0</v>
      </c>
      <c r="V65" s="5">
        <f t="shared" si="53"/>
        <v>0</v>
      </c>
      <c r="W65" s="51">
        <v>0</v>
      </c>
      <c r="X65" s="51">
        <v>0</v>
      </c>
      <c r="Y65" s="5">
        <f t="shared" si="54"/>
        <v>0</v>
      </c>
      <c r="Z65" s="5">
        <f t="shared" si="7"/>
        <v>101389.64000000001</v>
      </c>
      <c r="AA65" s="5">
        <f t="shared" si="48"/>
        <v>68869.359999999986</v>
      </c>
      <c r="AB65" s="115">
        <v>68000</v>
      </c>
      <c r="AC65" s="115">
        <v>60000</v>
      </c>
      <c r="AD65" s="6" t="s">
        <v>127</v>
      </c>
    </row>
    <row r="66" spans="1:30" ht="44.25" customHeight="1">
      <c r="A66" s="15">
        <v>41</v>
      </c>
      <c r="B66" s="7" t="s">
        <v>46</v>
      </c>
      <c r="C66" s="91" t="s">
        <v>226</v>
      </c>
      <c r="D66" s="87" t="s">
        <v>149</v>
      </c>
      <c r="E66" s="3">
        <v>14673</v>
      </c>
      <c r="F66" s="4">
        <v>14673</v>
      </c>
      <c r="G66" s="3">
        <v>14673</v>
      </c>
      <c r="H66" s="5">
        <v>0</v>
      </c>
      <c r="I66" s="51">
        <f t="shared" si="41"/>
        <v>14673</v>
      </c>
      <c r="J66" s="5">
        <v>0</v>
      </c>
      <c r="K66" s="5">
        <v>0</v>
      </c>
      <c r="L66" s="5">
        <v>0</v>
      </c>
      <c r="M66" s="5">
        <f t="shared" si="42"/>
        <v>0</v>
      </c>
      <c r="N66" s="5">
        <v>0</v>
      </c>
      <c r="O66" s="5">
        <f t="shared" si="43"/>
        <v>0</v>
      </c>
      <c r="P66" s="5">
        <v>0</v>
      </c>
      <c r="Q66" s="5">
        <f t="shared" si="55"/>
        <v>0</v>
      </c>
      <c r="R66" s="5">
        <f t="shared" si="52"/>
        <v>14673</v>
      </c>
      <c r="S66" s="51">
        <v>0</v>
      </c>
      <c r="T66" s="51">
        <v>0</v>
      </c>
      <c r="U66" s="51">
        <v>0</v>
      </c>
      <c r="V66" s="5">
        <f t="shared" si="53"/>
        <v>0</v>
      </c>
      <c r="W66" s="51">
        <v>0</v>
      </c>
      <c r="X66" s="51">
        <v>0</v>
      </c>
      <c r="Y66" s="5">
        <f t="shared" si="54"/>
        <v>0</v>
      </c>
      <c r="Z66" s="5">
        <f t="shared" si="7"/>
        <v>0</v>
      </c>
      <c r="AA66" s="5">
        <f t="shared" si="48"/>
        <v>14673</v>
      </c>
      <c r="AB66" s="114">
        <v>14673</v>
      </c>
      <c r="AC66" s="114">
        <v>14673</v>
      </c>
      <c r="AD66" s="6" t="s">
        <v>285</v>
      </c>
    </row>
    <row r="67" spans="1:30" ht="37.5" customHeight="1">
      <c r="A67" s="15">
        <v>42</v>
      </c>
      <c r="B67" s="7" t="s">
        <v>47</v>
      </c>
      <c r="C67" s="91" t="s">
        <v>226</v>
      </c>
      <c r="D67" s="87" t="s">
        <v>149</v>
      </c>
      <c r="E67" s="3">
        <v>8715</v>
      </c>
      <c r="F67" s="4">
        <v>8715</v>
      </c>
      <c r="G67" s="3">
        <v>8715</v>
      </c>
      <c r="H67" s="5">
        <v>0</v>
      </c>
      <c r="I67" s="51">
        <f t="shared" si="41"/>
        <v>8715</v>
      </c>
      <c r="J67" s="5">
        <v>0</v>
      </c>
      <c r="K67" s="5">
        <v>0</v>
      </c>
      <c r="L67" s="5">
        <v>0</v>
      </c>
      <c r="M67" s="5">
        <f t="shared" si="42"/>
        <v>0</v>
      </c>
      <c r="N67" s="5">
        <v>0</v>
      </c>
      <c r="O67" s="5">
        <f t="shared" si="43"/>
        <v>0</v>
      </c>
      <c r="P67" s="5">
        <v>0</v>
      </c>
      <c r="Q67" s="5">
        <f t="shared" si="55"/>
        <v>0</v>
      </c>
      <c r="R67" s="5">
        <f t="shared" si="52"/>
        <v>8715</v>
      </c>
      <c r="S67" s="51">
        <v>0</v>
      </c>
      <c r="T67" s="51">
        <v>0</v>
      </c>
      <c r="U67" s="51">
        <v>0</v>
      </c>
      <c r="V67" s="5">
        <f t="shared" si="53"/>
        <v>0</v>
      </c>
      <c r="W67" s="51">
        <v>0</v>
      </c>
      <c r="X67" s="51">
        <v>0</v>
      </c>
      <c r="Y67" s="5">
        <f t="shared" si="54"/>
        <v>0</v>
      </c>
      <c r="Z67" s="5">
        <f t="shared" ref="Z67:Z101" si="56">Q67+S67+X67</f>
        <v>0</v>
      </c>
      <c r="AA67" s="5">
        <f t="shared" si="48"/>
        <v>8715</v>
      </c>
      <c r="AB67" s="114">
        <v>8715</v>
      </c>
      <c r="AC67" s="114">
        <v>1000</v>
      </c>
      <c r="AD67" s="6" t="s">
        <v>285</v>
      </c>
    </row>
    <row r="68" spans="1:30" ht="37.5" customHeight="1">
      <c r="A68" s="15">
        <v>43</v>
      </c>
      <c r="B68" s="7" t="s">
        <v>48</v>
      </c>
      <c r="C68" s="91" t="s">
        <v>226</v>
      </c>
      <c r="D68" s="87" t="s">
        <v>149</v>
      </c>
      <c r="E68" s="3">
        <v>14550</v>
      </c>
      <c r="F68" s="4">
        <v>14550</v>
      </c>
      <c r="G68" s="3">
        <v>14550</v>
      </c>
      <c r="H68" s="5">
        <v>0</v>
      </c>
      <c r="I68" s="51">
        <f t="shared" si="41"/>
        <v>14550</v>
      </c>
      <c r="J68" s="5">
        <v>0</v>
      </c>
      <c r="K68" s="5">
        <v>0</v>
      </c>
      <c r="L68" s="5">
        <v>0</v>
      </c>
      <c r="M68" s="5">
        <f>SUM(J68:L68)</f>
        <v>0</v>
      </c>
      <c r="N68" s="5">
        <v>0</v>
      </c>
      <c r="O68" s="5">
        <f t="shared" si="43"/>
        <v>0</v>
      </c>
      <c r="P68" s="5">
        <v>0</v>
      </c>
      <c r="Q68" s="5">
        <f t="shared" si="55"/>
        <v>0</v>
      </c>
      <c r="R68" s="5">
        <f t="shared" si="52"/>
        <v>14550</v>
      </c>
      <c r="S68" s="51">
        <v>0</v>
      </c>
      <c r="T68" s="51">
        <v>0</v>
      </c>
      <c r="U68" s="51">
        <v>0</v>
      </c>
      <c r="V68" s="5">
        <f t="shared" si="53"/>
        <v>0</v>
      </c>
      <c r="W68" s="51">
        <v>0</v>
      </c>
      <c r="X68" s="51">
        <v>0</v>
      </c>
      <c r="Y68" s="5">
        <f t="shared" si="54"/>
        <v>0</v>
      </c>
      <c r="Z68" s="5">
        <f t="shared" si="56"/>
        <v>0</v>
      </c>
      <c r="AA68" s="5">
        <f t="shared" si="48"/>
        <v>14550</v>
      </c>
      <c r="AB68" s="114">
        <v>14550</v>
      </c>
      <c r="AC68" s="114">
        <v>14550</v>
      </c>
      <c r="AD68" s="6" t="s">
        <v>285</v>
      </c>
    </row>
    <row r="69" spans="1:30" ht="39" customHeight="1">
      <c r="A69" s="15">
        <v>44</v>
      </c>
      <c r="B69" s="7" t="s">
        <v>49</v>
      </c>
      <c r="C69" s="91" t="s">
        <v>226</v>
      </c>
      <c r="D69" s="87" t="s">
        <v>149</v>
      </c>
      <c r="E69" s="3">
        <v>14500</v>
      </c>
      <c r="F69" s="4">
        <v>14500</v>
      </c>
      <c r="G69" s="3">
        <v>14500</v>
      </c>
      <c r="H69" s="5">
        <v>0</v>
      </c>
      <c r="I69" s="51">
        <f t="shared" si="41"/>
        <v>14500</v>
      </c>
      <c r="J69" s="5">
        <v>0</v>
      </c>
      <c r="K69" s="5">
        <v>0</v>
      </c>
      <c r="L69" s="5">
        <v>0</v>
      </c>
      <c r="M69" s="5">
        <f t="shared" si="42"/>
        <v>0</v>
      </c>
      <c r="N69" s="5">
        <v>0</v>
      </c>
      <c r="O69" s="5">
        <f t="shared" si="43"/>
        <v>0</v>
      </c>
      <c r="P69" s="5">
        <v>0</v>
      </c>
      <c r="Q69" s="5">
        <f t="shared" si="55"/>
        <v>0</v>
      </c>
      <c r="R69" s="5">
        <f t="shared" si="52"/>
        <v>14500</v>
      </c>
      <c r="S69" s="51">
        <v>0</v>
      </c>
      <c r="T69" s="51">
        <v>0</v>
      </c>
      <c r="U69" s="51">
        <v>0</v>
      </c>
      <c r="V69" s="5">
        <f t="shared" si="53"/>
        <v>0</v>
      </c>
      <c r="W69" s="51">
        <v>0</v>
      </c>
      <c r="X69" s="51">
        <v>0</v>
      </c>
      <c r="Y69" s="5">
        <f t="shared" si="54"/>
        <v>0</v>
      </c>
      <c r="Z69" s="5">
        <f t="shared" si="56"/>
        <v>0</v>
      </c>
      <c r="AA69" s="5">
        <f t="shared" si="48"/>
        <v>14500</v>
      </c>
      <c r="AB69" s="114">
        <v>14500</v>
      </c>
      <c r="AC69" s="114">
        <v>14500</v>
      </c>
      <c r="AD69" s="6" t="s">
        <v>285</v>
      </c>
    </row>
    <row r="70" spans="1:30" ht="39" customHeight="1">
      <c r="A70" s="15">
        <v>45</v>
      </c>
      <c r="B70" s="7" t="s">
        <v>50</v>
      </c>
      <c r="C70" s="91" t="s">
        <v>226</v>
      </c>
      <c r="D70" s="87" t="s">
        <v>149</v>
      </c>
      <c r="E70" s="3">
        <v>14550</v>
      </c>
      <c r="F70" s="4">
        <v>14550</v>
      </c>
      <c r="G70" s="3">
        <v>14550</v>
      </c>
      <c r="H70" s="5">
        <v>0</v>
      </c>
      <c r="I70" s="51">
        <f t="shared" si="41"/>
        <v>14550</v>
      </c>
      <c r="J70" s="5">
        <v>0</v>
      </c>
      <c r="K70" s="5">
        <v>0</v>
      </c>
      <c r="L70" s="5">
        <v>0</v>
      </c>
      <c r="M70" s="5">
        <f t="shared" si="42"/>
        <v>0</v>
      </c>
      <c r="N70" s="5">
        <v>0</v>
      </c>
      <c r="O70" s="5">
        <f t="shared" si="43"/>
        <v>0</v>
      </c>
      <c r="P70" s="5">
        <v>0</v>
      </c>
      <c r="Q70" s="5">
        <f t="shared" si="55"/>
        <v>0</v>
      </c>
      <c r="R70" s="5">
        <f t="shared" si="52"/>
        <v>14550</v>
      </c>
      <c r="S70" s="49">
        <v>0</v>
      </c>
      <c r="T70" s="51">
        <v>0</v>
      </c>
      <c r="U70" s="51">
        <v>0</v>
      </c>
      <c r="V70" s="5">
        <f t="shared" si="53"/>
        <v>0</v>
      </c>
      <c r="W70" s="51">
        <v>0</v>
      </c>
      <c r="X70" s="51">
        <v>0</v>
      </c>
      <c r="Y70" s="5">
        <f t="shared" si="54"/>
        <v>0</v>
      </c>
      <c r="Z70" s="5">
        <f t="shared" si="56"/>
        <v>0</v>
      </c>
      <c r="AA70" s="5">
        <f t="shared" si="48"/>
        <v>14550</v>
      </c>
      <c r="AB70" s="114">
        <v>14550</v>
      </c>
      <c r="AC70" s="114">
        <v>14550</v>
      </c>
      <c r="AD70" s="6" t="s">
        <v>285</v>
      </c>
    </row>
    <row r="71" spans="1:30" ht="63" customHeight="1">
      <c r="A71" s="15">
        <v>46</v>
      </c>
      <c r="B71" s="7" t="s">
        <v>167</v>
      </c>
      <c r="C71" s="91" t="s">
        <v>226</v>
      </c>
      <c r="D71" s="89" t="s">
        <v>149</v>
      </c>
      <c r="E71" s="3">
        <v>10000</v>
      </c>
      <c r="F71" s="4">
        <v>0</v>
      </c>
      <c r="G71" s="3">
        <v>10000</v>
      </c>
      <c r="H71" s="5">
        <v>0</v>
      </c>
      <c r="I71" s="5">
        <f t="shared" si="41"/>
        <v>10000</v>
      </c>
      <c r="J71" s="5">
        <v>0</v>
      </c>
      <c r="K71" s="5">
        <v>0</v>
      </c>
      <c r="L71" s="5">
        <v>0</v>
      </c>
      <c r="M71" s="5">
        <f t="shared" ref="M71" si="57">SUM(J71:L71)</f>
        <v>0</v>
      </c>
      <c r="N71" s="5">
        <v>0</v>
      </c>
      <c r="O71" s="5">
        <f t="shared" ref="O71" si="58">M71+N71</f>
        <v>0</v>
      </c>
      <c r="P71" s="5">
        <v>0</v>
      </c>
      <c r="Q71" s="5">
        <f t="shared" ref="Q71" si="59">H71+P71</f>
        <v>0</v>
      </c>
      <c r="R71" s="5">
        <f t="shared" ref="R71" si="60">G71-Q71</f>
        <v>10000</v>
      </c>
      <c r="S71" s="5">
        <v>0</v>
      </c>
      <c r="T71" s="51">
        <v>0</v>
      </c>
      <c r="U71" s="51">
        <v>0</v>
      </c>
      <c r="V71" s="5">
        <f t="shared" ref="V71" si="61">SUM(S71:U71)</f>
        <v>0</v>
      </c>
      <c r="W71" s="51">
        <v>0</v>
      </c>
      <c r="X71" s="51">
        <v>0</v>
      </c>
      <c r="Y71" s="5">
        <f t="shared" ref="Y71" si="62">SUM(V71+W71)</f>
        <v>0</v>
      </c>
      <c r="Z71" s="5">
        <f t="shared" si="56"/>
        <v>0</v>
      </c>
      <c r="AA71" s="5">
        <f t="shared" ref="AA71" si="63">SUM(G71-Z71)</f>
        <v>10000</v>
      </c>
      <c r="AB71" s="114">
        <v>10000</v>
      </c>
      <c r="AC71" s="114">
        <v>6000</v>
      </c>
      <c r="AD71" s="6" t="s">
        <v>285</v>
      </c>
    </row>
    <row r="72" spans="1:30" ht="77.25" customHeight="1">
      <c r="A72" s="15">
        <v>47</v>
      </c>
      <c r="B72" s="7" t="s">
        <v>169</v>
      </c>
      <c r="C72" s="91" t="s">
        <v>226</v>
      </c>
      <c r="D72" s="87" t="s">
        <v>158</v>
      </c>
      <c r="E72" s="3">
        <v>200000</v>
      </c>
      <c r="F72" s="4">
        <v>0</v>
      </c>
      <c r="G72" s="3">
        <v>200000</v>
      </c>
      <c r="H72" s="5">
        <v>0</v>
      </c>
      <c r="I72" s="5">
        <f t="shared" ref="I72:I81" si="64">G72-H72</f>
        <v>200000</v>
      </c>
      <c r="J72" s="5">
        <v>0</v>
      </c>
      <c r="K72" s="5">
        <v>0</v>
      </c>
      <c r="L72" s="5">
        <v>0</v>
      </c>
      <c r="M72" s="5">
        <f t="shared" si="42"/>
        <v>0</v>
      </c>
      <c r="N72" s="5">
        <v>0</v>
      </c>
      <c r="O72" s="5">
        <f t="shared" si="43"/>
        <v>0</v>
      </c>
      <c r="P72" s="5">
        <v>0</v>
      </c>
      <c r="Q72" s="5">
        <f t="shared" si="55"/>
        <v>0</v>
      </c>
      <c r="R72" s="5">
        <f t="shared" si="52"/>
        <v>200000</v>
      </c>
      <c r="S72" s="5">
        <v>0</v>
      </c>
      <c r="T72" s="5">
        <v>0</v>
      </c>
      <c r="U72" s="5">
        <v>0</v>
      </c>
      <c r="V72" s="5">
        <f t="shared" si="53"/>
        <v>0</v>
      </c>
      <c r="W72" s="5">
        <v>0</v>
      </c>
      <c r="X72" s="5">
        <v>0</v>
      </c>
      <c r="Y72" s="5">
        <f t="shared" si="54"/>
        <v>0</v>
      </c>
      <c r="Z72" s="5">
        <f t="shared" si="56"/>
        <v>0</v>
      </c>
      <c r="AA72" s="5">
        <f t="shared" si="48"/>
        <v>200000</v>
      </c>
      <c r="AB72" s="115">
        <v>1000</v>
      </c>
      <c r="AC72" s="115">
        <v>1000</v>
      </c>
      <c r="AD72" s="6" t="s">
        <v>611</v>
      </c>
    </row>
    <row r="73" spans="1:30" ht="57" customHeight="1">
      <c r="A73" s="15">
        <v>48</v>
      </c>
      <c r="B73" s="7" t="s">
        <v>186</v>
      </c>
      <c r="C73" s="91" t="s">
        <v>380</v>
      </c>
      <c r="D73" s="87" t="s">
        <v>153</v>
      </c>
      <c r="E73" s="3">
        <v>250000</v>
      </c>
      <c r="F73" s="4">
        <v>0</v>
      </c>
      <c r="G73" s="3">
        <v>250000</v>
      </c>
      <c r="H73" s="5">
        <v>0</v>
      </c>
      <c r="I73" s="5">
        <f t="shared" si="64"/>
        <v>250000</v>
      </c>
      <c r="J73" s="5">
        <v>0</v>
      </c>
      <c r="K73" s="5">
        <v>0</v>
      </c>
      <c r="L73" s="5">
        <v>0</v>
      </c>
      <c r="M73" s="5">
        <f t="shared" si="42"/>
        <v>0</v>
      </c>
      <c r="N73" s="5">
        <v>0</v>
      </c>
      <c r="O73" s="5">
        <f t="shared" si="43"/>
        <v>0</v>
      </c>
      <c r="P73" s="5">
        <v>0</v>
      </c>
      <c r="Q73" s="5">
        <f t="shared" si="55"/>
        <v>0</v>
      </c>
      <c r="R73" s="5">
        <f t="shared" si="52"/>
        <v>250000</v>
      </c>
      <c r="S73" s="5">
        <v>0</v>
      </c>
      <c r="T73" s="5">
        <v>0</v>
      </c>
      <c r="U73" s="5">
        <v>0</v>
      </c>
      <c r="V73" s="5">
        <f t="shared" si="53"/>
        <v>0</v>
      </c>
      <c r="W73" s="5">
        <v>0</v>
      </c>
      <c r="X73" s="5">
        <v>0</v>
      </c>
      <c r="Y73" s="5">
        <f t="shared" si="54"/>
        <v>0</v>
      </c>
      <c r="Z73" s="5">
        <f t="shared" si="56"/>
        <v>0</v>
      </c>
      <c r="AA73" s="5">
        <f t="shared" si="48"/>
        <v>250000</v>
      </c>
      <c r="AB73" s="114">
        <v>250000</v>
      </c>
      <c r="AC73" s="114">
        <v>100000</v>
      </c>
      <c r="AD73" s="6" t="s">
        <v>483</v>
      </c>
    </row>
    <row r="74" spans="1:30" ht="57" customHeight="1">
      <c r="A74" s="15">
        <v>49</v>
      </c>
      <c r="B74" s="7" t="s">
        <v>479</v>
      </c>
      <c r="C74" s="91" t="s">
        <v>226</v>
      </c>
      <c r="D74" s="87" t="s">
        <v>153</v>
      </c>
      <c r="E74" s="49">
        <v>170000</v>
      </c>
      <c r="F74" s="50">
        <v>0</v>
      </c>
      <c r="G74" s="49">
        <v>170000</v>
      </c>
      <c r="H74" s="51"/>
      <c r="I74" s="5"/>
      <c r="J74" s="51"/>
      <c r="K74" s="51"/>
      <c r="L74" s="51"/>
      <c r="M74" s="5"/>
      <c r="N74" s="51"/>
      <c r="O74" s="5"/>
      <c r="P74" s="5"/>
      <c r="Q74" s="5">
        <v>0</v>
      </c>
      <c r="R74" s="5">
        <f>G74-Q74</f>
        <v>170000</v>
      </c>
      <c r="S74" s="5">
        <v>0</v>
      </c>
      <c r="T74" s="5">
        <v>0</v>
      </c>
      <c r="U74" s="5">
        <v>0</v>
      </c>
      <c r="V74" s="5">
        <f t="shared" si="53"/>
        <v>0</v>
      </c>
      <c r="W74" s="5">
        <v>0</v>
      </c>
      <c r="X74" s="5">
        <v>0</v>
      </c>
      <c r="Y74" s="5">
        <f t="shared" si="54"/>
        <v>0</v>
      </c>
      <c r="Z74" s="5">
        <f t="shared" si="56"/>
        <v>0</v>
      </c>
      <c r="AA74" s="5">
        <f t="shared" si="48"/>
        <v>170000</v>
      </c>
      <c r="AB74" s="129"/>
      <c r="AC74" s="129">
        <v>130000</v>
      </c>
      <c r="AD74" s="6" t="s">
        <v>480</v>
      </c>
    </row>
    <row r="75" spans="1:30" ht="139.5" customHeight="1">
      <c r="A75" s="15">
        <v>50</v>
      </c>
      <c r="B75" s="7" t="s">
        <v>206</v>
      </c>
      <c r="C75" s="91" t="s">
        <v>231</v>
      </c>
      <c r="D75" s="87" t="s">
        <v>152</v>
      </c>
      <c r="E75" s="49">
        <v>38752</v>
      </c>
      <c r="F75" s="50">
        <v>38752</v>
      </c>
      <c r="G75" s="49">
        <v>38752</v>
      </c>
      <c r="H75" s="51">
        <v>0</v>
      </c>
      <c r="I75" s="5">
        <f t="shared" si="64"/>
        <v>38752</v>
      </c>
      <c r="J75" s="51">
        <v>0</v>
      </c>
      <c r="K75" s="51">
        <v>0</v>
      </c>
      <c r="L75" s="51">
        <v>0</v>
      </c>
      <c r="M75" s="5">
        <f t="shared" si="42"/>
        <v>0</v>
      </c>
      <c r="N75" s="51">
        <v>0</v>
      </c>
      <c r="O75" s="5">
        <f t="shared" si="43"/>
        <v>0</v>
      </c>
      <c r="P75" s="5">
        <v>0</v>
      </c>
      <c r="Q75" s="5">
        <f t="shared" si="55"/>
        <v>0</v>
      </c>
      <c r="R75" s="5">
        <f t="shared" si="52"/>
        <v>38752</v>
      </c>
      <c r="S75" s="5">
        <v>0</v>
      </c>
      <c r="T75" s="5">
        <v>0</v>
      </c>
      <c r="U75" s="5">
        <v>0</v>
      </c>
      <c r="V75" s="5">
        <f t="shared" si="53"/>
        <v>0</v>
      </c>
      <c r="W75" s="5">
        <v>15000</v>
      </c>
      <c r="X75" s="5">
        <v>0</v>
      </c>
      <c r="Y75" s="5">
        <f t="shared" si="54"/>
        <v>15000</v>
      </c>
      <c r="Z75" s="5">
        <f t="shared" si="56"/>
        <v>0</v>
      </c>
      <c r="AA75" s="5">
        <f t="shared" si="48"/>
        <v>38752</v>
      </c>
      <c r="AB75" s="129">
        <v>38752</v>
      </c>
      <c r="AC75" s="129">
        <v>38752</v>
      </c>
      <c r="AD75" s="6" t="s">
        <v>187</v>
      </c>
    </row>
    <row r="76" spans="1:30" ht="39.75" customHeight="1">
      <c r="A76" s="15">
        <v>51</v>
      </c>
      <c r="B76" s="32" t="s">
        <v>204</v>
      </c>
      <c r="C76" s="93" t="s">
        <v>229</v>
      </c>
      <c r="D76" s="89" t="s">
        <v>150</v>
      </c>
      <c r="E76" s="49">
        <v>61000</v>
      </c>
      <c r="F76" s="50">
        <v>0</v>
      </c>
      <c r="G76" s="49">
        <v>61000</v>
      </c>
      <c r="H76" s="51">
        <v>0</v>
      </c>
      <c r="I76" s="5">
        <f t="shared" si="64"/>
        <v>61000</v>
      </c>
      <c r="J76" s="51">
        <v>0</v>
      </c>
      <c r="K76" s="51">
        <v>0</v>
      </c>
      <c r="L76" s="51">
        <v>0</v>
      </c>
      <c r="M76" s="5">
        <f t="shared" si="42"/>
        <v>0</v>
      </c>
      <c r="N76" s="51">
        <v>0</v>
      </c>
      <c r="O76" s="5">
        <f t="shared" si="43"/>
        <v>0</v>
      </c>
      <c r="P76" s="5">
        <v>0</v>
      </c>
      <c r="Q76" s="5">
        <f t="shared" si="55"/>
        <v>0</v>
      </c>
      <c r="R76" s="5">
        <f t="shared" si="52"/>
        <v>61000</v>
      </c>
      <c r="S76" s="5">
        <v>0</v>
      </c>
      <c r="T76" s="5">
        <v>0</v>
      </c>
      <c r="U76" s="5">
        <v>0</v>
      </c>
      <c r="V76" s="5">
        <f t="shared" si="53"/>
        <v>0</v>
      </c>
      <c r="W76" s="5">
        <v>0</v>
      </c>
      <c r="X76" s="5">
        <v>0</v>
      </c>
      <c r="Y76" s="5">
        <f t="shared" si="54"/>
        <v>0</v>
      </c>
      <c r="Z76" s="5">
        <f t="shared" si="56"/>
        <v>0</v>
      </c>
      <c r="AA76" s="5">
        <f t="shared" si="48"/>
        <v>61000</v>
      </c>
      <c r="AB76" s="129">
        <v>50000</v>
      </c>
      <c r="AC76" s="129">
        <v>50000</v>
      </c>
      <c r="AD76" s="6" t="s">
        <v>486</v>
      </c>
    </row>
    <row r="77" spans="1:30" ht="54.75" customHeight="1">
      <c r="A77" s="15">
        <v>52</v>
      </c>
      <c r="B77" s="32" t="s">
        <v>436</v>
      </c>
      <c r="C77" s="93" t="s">
        <v>226</v>
      </c>
      <c r="D77" s="87" t="s">
        <v>162</v>
      </c>
      <c r="E77" s="49">
        <v>25600</v>
      </c>
      <c r="F77" s="50">
        <v>25553.15</v>
      </c>
      <c r="G77" s="49">
        <v>25600</v>
      </c>
      <c r="H77" s="50">
        <v>0</v>
      </c>
      <c r="I77" s="5">
        <f t="shared" si="64"/>
        <v>25600</v>
      </c>
      <c r="J77" s="50">
        <v>0</v>
      </c>
      <c r="K77" s="50">
        <v>0</v>
      </c>
      <c r="L77" s="50">
        <v>0</v>
      </c>
      <c r="M77" s="5">
        <f t="shared" si="42"/>
        <v>0</v>
      </c>
      <c r="N77" s="50">
        <v>0</v>
      </c>
      <c r="O77" s="5">
        <f t="shared" si="43"/>
        <v>0</v>
      </c>
      <c r="P77" s="5">
        <v>0</v>
      </c>
      <c r="Q77" s="5">
        <f t="shared" si="55"/>
        <v>0</v>
      </c>
      <c r="R77" s="5">
        <f t="shared" si="52"/>
        <v>25600</v>
      </c>
      <c r="S77" s="51">
        <v>0</v>
      </c>
      <c r="T77" s="51">
        <v>0</v>
      </c>
      <c r="U77" s="51">
        <v>0</v>
      </c>
      <c r="V77" s="5">
        <f t="shared" si="53"/>
        <v>0</v>
      </c>
      <c r="W77" s="51">
        <v>15000</v>
      </c>
      <c r="X77" s="51">
        <v>0</v>
      </c>
      <c r="Y77" s="5">
        <f t="shared" si="54"/>
        <v>15000</v>
      </c>
      <c r="Z77" s="5">
        <f t="shared" si="56"/>
        <v>0</v>
      </c>
      <c r="AA77" s="5">
        <f t="shared" si="48"/>
        <v>25600</v>
      </c>
      <c r="AB77" s="5">
        <v>25600</v>
      </c>
      <c r="AC77" s="114">
        <v>25553.15</v>
      </c>
      <c r="AD77" s="6" t="s">
        <v>187</v>
      </c>
    </row>
    <row r="78" spans="1:30" ht="57.75" customHeight="1">
      <c r="A78" s="15">
        <v>53</v>
      </c>
      <c r="B78" s="7" t="s">
        <v>222</v>
      </c>
      <c r="C78" s="91" t="s">
        <v>226</v>
      </c>
      <c r="D78" s="87" t="s">
        <v>162</v>
      </c>
      <c r="E78" s="3">
        <v>20162.61</v>
      </c>
      <c r="F78" s="4">
        <v>0</v>
      </c>
      <c r="G78" s="3">
        <v>20162.61</v>
      </c>
      <c r="H78" s="50">
        <v>0</v>
      </c>
      <c r="I78" s="5">
        <f t="shared" si="64"/>
        <v>20162.61</v>
      </c>
      <c r="J78" s="50">
        <v>0</v>
      </c>
      <c r="K78" s="50">
        <v>0</v>
      </c>
      <c r="L78" s="50">
        <v>0</v>
      </c>
      <c r="M78" s="5">
        <f t="shared" si="42"/>
        <v>0</v>
      </c>
      <c r="N78" s="50">
        <v>0</v>
      </c>
      <c r="O78" s="5">
        <f t="shared" si="43"/>
        <v>0</v>
      </c>
      <c r="P78" s="5">
        <v>0</v>
      </c>
      <c r="Q78" s="5">
        <f t="shared" si="55"/>
        <v>0</v>
      </c>
      <c r="R78" s="5">
        <f t="shared" si="52"/>
        <v>20162.61</v>
      </c>
      <c r="S78" s="5">
        <v>0</v>
      </c>
      <c r="T78" s="5">
        <v>0</v>
      </c>
      <c r="U78" s="5">
        <v>0</v>
      </c>
      <c r="V78" s="5">
        <f t="shared" si="53"/>
        <v>0</v>
      </c>
      <c r="W78" s="5">
        <v>10000</v>
      </c>
      <c r="X78" s="5">
        <v>0</v>
      </c>
      <c r="Y78" s="5">
        <f t="shared" si="54"/>
        <v>10000</v>
      </c>
      <c r="Z78" s="5">
        <f t="shared" si="56"/>
        <v>0</v>
      </c>
      <c r="AA78" s="5">
        <f t="shared" si="48"/>
        <v>20162.61</v>
      </c>
      <c r="AB78" s="5">
        <v>20000</v>
      </c>
      <c r="AC78" s="114">
        <v>20162.61</v>
      </c>
      <c r="AD78" s="6"/>
    </row>
    <row r="79" spans="1:30" ht="55.5" customHeight="1">
      <c r="A79" s="15">
        <v>54</v>
      </c>
      <c r="B79" s="32" t="s">
        <v>626</v>
      </c>
      <c r="C79" s="93" t="s">
        <v>226</v>
      </c>
      <c r="D79" s="87" t="s">
        <v>151</v>
      </c>
      <c r="E79" s="49">
        <v>16000</v>
      </c>
      <c r="F79" s="50">
        <v>0</v>
      </c>
      <c r="G79" s="49">
        <v>16000</v>
      </c>
      <c r="H79" s="50">
        <v>0</v>
      </c>
      <c r="I79" s="5">
        <f t="shared" si="64"/>
        <v>16000</v>
      </c>
      <c r="J79" s="50">
        <v>0</v>
      </c>
      <c r="K79" s="50">
        <v>0</v>
      </c>
      <c r="L79" s="50">
        <v>0</v>
      </c>
      <c r="M79" s="5">
        <f t="shared" si="42"/>
        <v>0</v>
      </c>
      <c r="N79" s="50">
        <v>0</v>
      </c>
      <c r="O79" s="5">
        <f t="shared" si="43"/>
        <v>0</v>
      </c>
      <c r="P79" s="5">
        <v>0</v>
      </c>
      <c r="Q79" s="5">
        <f t="shared" si="55"/>
        <v>0</v>
      </c>
      <c r="R79" s="5">
        <f t="shared" si="52"/>
        <v>16000</v>
      </c>
      <c r="S79" s="5">
        <v>0</v>
      </c>
      <c r="T79" s="5">
        <v>0</v>
      </c>
      <c r="U79" s="5">
        <v>0</v>
      </c>
      <c r="V79" s="5">
        <f t="shared" si="53"/>
        <v>0</v>
      </c>
      <c r="W79" s="5">
        <v>0</v>
      </c>
      <c r="X79" s="5">
        <v>0</v>
      </c>
      <c r="Y79" s="5">
        <f t="shared" si="54"/>
        <v>0</v>
      </c>
      <c r="Z79" s="5">
        <f t="shared" si="56"/>
        <v>0</v>
      </c>
      <c r="AA79" s="5">
        <f t="shared" si="48"/>
        <v>16000</v>
      </c>
      <c r="AB79" s="5">
        <v>16000</v>
      </c>
      <c r="AC79" s="114">
        <v>16000</v>
      </c>
      <c r="AD79" s="6" t="s">
        <v>487</v>
      </c>
    </row>
    <row r="80" spans="1:30" ht="59.25" customHeight="1">
      <c r="A80" s="15">
        <v>55</v>
      </c>
      <c r="B80" s="32" t="s">
        <v>232</v>
      </c>
      <c r="C80" s="93" t="s">
        <v>385</v>
      </c>
      <c r="D80" s="89" t="s">
        <v>195</v>
      </c>
      <c r="E80" s="49">
        <v>70000</v>
      </c>
      <c r="F80" s="50">
        <v>70000</v>
      </c>
      <c r="G80" s="49">
        <v>70000</v>
      </c>
      <c r="H80" s="51">
        <v>0</v>
      </c>
      <c r="I80" s="5">
        <f t="shared" si="64"/>
        <v>70000</v>
      </c>
      <c r="J80" s="51">
        <v>0</v>
      </c>
      <c r="K80" s="51">
        <v>0</v>
      </c>
      <c r="L80" s="51">
        <v>0</v>
      </c>
      <c r="M80" s="5">
        <f t="shared" si="42"/>
        <v>0</v>
      </c>
      <c r="N80" s="51">
        <v>0</v>
      </c>
      <c r="O80" s="5">
        <f t="shared" si="43"/>
        <v>0</v>
      </c>
      <c r="P80" s="5">
        <v>0</v>
      </c>
      <c r="Q80" s="5">
        <f t="shared" si="55"/>
        <v>0</v>
      </c>
      <c r="R80" s="5">
        <f t="shared" si="52"/>
        <v>70000</v>
      </c>
      <c r="S80" s="5">
        <v>0</v>
      </c>
      <c r="T80" s="5">
        <v>0</v>
      </c>
      <c r="U80" s="5">
        <v>0</v>
      </c>
      <c r="V80" s="5">
        <f t="shared" si="53"/>
        <v>0</v>
      </c>
      <c r="W80" s="5">
        <v>0</v>
      </c>
      <c r="X80" s="5">
        <v>0</v>
      </c>
      <c r="Y80" s="5">
        <f t="shared" si="54"/>
        <v>0</v>
      </c>
      <c r="Z80" s="5">
        <f t="shared" si="56"/>
        <v>0</v>
      </c>
      <c r="AA80" s="5">
        <f t="shared" si="48"/>
        <v>70000</v>
      </c>
      <c r="AB80" s="5">
        <v>70000</v>
      </c>
      <c r="AC80" s="114">
        <v>70000</v>
      </c>
      <c r="AD80" s="6" t="s">
        <v>318</v>
      </c>
    </row>
    <row r="81" spans="1:31" ht="60.75" customHeight="1">
      <c r="A81" s="15">
        <v>56</v>
      </c>
      <c r="B81" s="7" t="s">
        <v>264</v>
      </c>
      <c r="C81" s="91" t="s">
        <v>331</v>
      </c>
      <c r="D81" s="87" t="s">
        <v>151</v>
      </c>
      <c r="E81" s="3">
        <v>36000</v>
      </c>
      <c r="F81" s="4">
        <v>0</v>
      </c>
      <c r="G81" s="3">
        <v>36000</v>
      </c>
      <c r="H81" s="51">
        <v>0</v>
      </c>
      <c r="I81" s="51">
        <f t="shared" si="64"/>
        <v>36000</v>
      </c>
      <c r="J81" s="51">
        <v>0</v>
      </c>
      <c r="K81" s="51">
        <v>0</v>
      </c>
      <c r="L81" s="51">
        <v>0</v>
      </c>
      <c r="M81" s="5">
        <f t="shared" si="42"/>
        <v>0</v>
      </c>
      <c r="N81" s="51">
        <v>0</v>
      </c>
      <c r="O81" s="5">
        <f t="shared" si="43"/>
        <v>0</v>
      </c>
      <c r="P81" s="5">
        <v>0</v>
      </c>
      <c r="Q81" s="5">
        <f t="shared" si="55"/>
        <v>0</v>
      </c>
      <c r="R81" s="5">
        <f t="shared" si="52"/>
        <v>36000</v>
      </c>
      <c r="S81" s="5">
        <v>0</v>
      </c>
      <c r="T81" s="5">
        <v>0</v>
      </c>
      <c r="U81" s="5">
        <v>0</v>
      </c>
      <c r="V81" s="5">
        <f t="shared" si="53"/>
        <v>0</v>
      </c>
      <c r="W81" s="5">
        <v>0</v>
      </c>
      <c r="X81" s="5">
        <v>0</v>
      </c>
      <c r="Y81" s="5">
        <f t="shared" si="54"/>
        <v>0</v>
      </c>
      <c r="Z81" s="5">
        <f t="shared" si="56"/>
        <v>0</v>
      </c>
      <c r="AA81" s="5">
        <f t="shared" ref="AA81:AA100" si="65">SUM(G81-Z81)</f>
        <v>36000</v>
      </c>
      <c r="AB81" s="5">
        <v>36000</v>
      </c>
      <c r="AC81" s="114">
        <v>36000</v>
      </c>
      <c r="AD81" s="6" t="s">
        <v>285</v>
      </c>
    </row>
    <row r="82" spans="1:31" ht="75" customHeight="1">
      <c r="A82" s="15">
        <v>57</v>
      </c>
      <c r="B82" s="32" t="s">
        <v>265</v>
      </c>
      <c r="C82" s="93" t="s">
        <v>380</v>
      </c>
      <c r="D82" s="89" t="s">
        <v>153</v>
      </c>
      <c r="E82" s="49">
        <v>38000</v>
      </c>
      <c r="F82" s="50">
        <v>19000</v>
      </c>
      <c r="G82" s="49">
        <v>19000</v>
      </c>
      <c r="H82" s="51">
        <v>0</v>
      </c>
      <c r="I82" s="51">
        <f t="shared" ref="I82:I83" si="66">G82-H82</f>
        <v>19000</v>
      </c>
      <c r="J82" s="51">
        <v>0</v>
      </c>
      <c r="K82" s="51">
        <v>0</v>
      </c>
      <c r="L82" s="51">
        <v>0</v>
      </c>
      <c r="M82" s="5">
        <f t="shared" ref="M82:M83" si="67">SUM(J82:L82)</f>
        <v>0</v>
      </c>
      <c r="N82" s="51">
        <v>0</v>
      </c>
      <c r="O82" s="5">
        <f t="shared" ref="O82:O83" si="68">M82+N82</f>
        <v>0</v>
      </c>
      <c r="P82" s="5">
        <v>0</v>
      </c>
      <c r="Q82" s="5">
        <f t="shared" si="55"/>
        <v>0</v>
      </c>
      <c r="R82" s="5">
        <f t="shared" si="52"/>
        <v>19000</v>
      </c>
      <c r="S82" s="5">
        <v>0</v>
      </c>
      <c r="T82" s="5">
        <v>0</v>
      </c>
      <c r="U82" s="5">
        <v>0</v>
      </c>
      <c r="V82" s="5">
        <f t="shared" si="53"/>
        <v>0</v>
      </c>
      <c r="W82" s="5">
        <v>0</v>
      </c>
      <c r="X82" s="5">
        <v>0</v>
      </c>
      <c r="Y82" s="5">
        <f t="shared" si="54"/>
        <v>0</v>
      </c>
      <c r="Z82" s="5">
        <f t="shared" si="56"/>
        <v>0</v>
      </c>
      <c r="AA82" s="5">
        <f t="shared" si="65"/>
        <v>19000</v>
      </c>
      <c r="AB82" s="5">
        <v>19000</v>
      </c>
      <c r="AC82" s="114">
        <v>19000</v>
      </c>
      <c r="AD82" s="6" t="s">
        <v>389</v>
      </c>
    </row>
    <row r="83" spans="1:31" ht="87.75" customHeight="1">
      <c r="A83" s="15">
        <v>58</v>
      </c>
      <c r="B83" s="32" t="s">
        <v>334</v>
      </c>
      <c r="C83" s="93" t="s">
        <v>380</v>
      </c>
      <c r="D83" s="89" t="s">
        <v>153</v>
      </c>
      <c r="E83" s="49">
        <v>50000</v>
      </c>
      <c r="F83" s="50">
        <v>25000</v>
      </c>
      <c r="G83" s="49">
        <v>25000</v>
      </c>
      <c r="H83" s="51">
        <v>0</v>
      </c>
      <c r="I83" s="5">
        <f t="shared" si="66"/>
        <v>25000</v>
      </c>
      <c r="J83" s="51">
        <v>0</v>
      </c>
      <c r="K83" s="51">
        <v>0</v>
      </c>
      <c r="L83" s="51">
        <v>0</v>
      </c>
      <c r="M83" s="5">
        <f t="shared" si="67"/>
        <v>0</v>
      </c>
      <c r="N83" s="51">
        <v>0</v>
      </c>
      <c r="O83" s="5">
        <f t="shared" si="68"/>
        <v>0</v>
      </c>
      <c r="P83" s="5">
        <v>0</v>
      </c>
      <c r="Q83" s="5">
        <f t="shared" ref="Q83" si="69">H83+P83</f>
        <v>0</v>
      </c>
      <c r="R83" s="5">
        <f t="shared" si="52"/>
        <v>25000</v>
      </c>
      <c r="S83" s="51">
        <v>0</v>
      </c>
      <c r="T83" s="51">
        <v>0</v>
      </c>
      <c r="U83" s="51">
        <v>0</v>
      </c>
      <c r="V83" s="5">
        <f t="shared" si="53"/>
        <v>0</v>
      </c>
      <c r="W83" s="51">
        <v>0</v>
      </c>
      <c r="X83" s="51">
        <v>0</v>
      </c>
      <c r="Y83" s="5">
        <f t="shared" si="54"/>
        <v>0</v>
      </c>
      <c r="Z83" s="5">
        <f t="shared" si="56"/>
        <v>0</v>
      </c>
      <c r="AA83" s="5">
        <f t="shared" si="65"/>
        <v>25000</v>
      </c>
      <c r="AB83" s="128">
        <v>25000</v>
      </c>
      <c r="AC83" s="128">
        <v>25000</v>
      </c>
      <c r="AD83" s="6" t="s">
        <v>323</v>
      </c>
    </row>
    <row r="84" spans="1:31" ht="60.75" customHeight="1">
      <c r="A84" s="15">
        <v>59</v>
      </c>
      <c r="B84" s="32" t="s">
        <v>300</v>
      </c>
      <c r="C84" s="91" t="s">
        <v>189</v>
      </c>
      <c r="D84" s="89" t="s">
        <v>150</v>
      </c>
      <c r="E84" s="49">
        <v>100000</v>
      </c>
      <c r="F84" s="50">
        <v>100000</v>
      </c>
      <c r="G84" s="49">
        <v>100000</v>
      </c>
      <c r="H84" s="51">
        <v>0</v>
      </c>
      <c r="I84" s="51">
        <f t="shared" ref="I84" si="70">G84-H84</f>
        <v>100000</v>
      </c>
      <c r="J84" s="51">
        <v>0</v>
      </c>
      <c r="K84" s="51">
        <v>0</v>
      </c>
      <c r="L84" s="51">
        <v>0</v>
      </c>
      <c r="M84" s="5">
        <f t="shared" ref="M84" si="71">SUM(J84:L84)</f>
        <v>0</v>
      </c>
      <c r="N84" s="5">
        <v>0</v>
      </c>
      <c r="O84" s="5">
        <f t="shared" ref="O84" si="72">M84+N84</f>
        <v>0</v>
      </c>
      <c r="P84" s="5">
        <v>0</v>
      </c>
      <c r="Q84" s="5">
        <f t="shared" ref="Q84" si="73">H84+P84</f>
        <v>0</v>
      </c>
      <c r="R84" s="5">
        <f t="shared" ref="R84" si="74">G84-Q84</f>
        <v>100000</v>
      </c>
      <c r="S84" s="51">
        <v>0</v>
      </c>
      <c r="T84" s="51">
        <v>0</v>
      </c>
      <c r="U84" s="51">
        <v>0</v>
      </c>
      <c r="V84" s="5">
        <f t="shared" si="53"/>
        <v>0</v>
      </c>
      <c r="W84" s="51">
        <v>0</v>
      </c>
      <c r="X84" s="51">
        <v>0</v>
      </c>
      <c r="Y84" s="5">
        <f t="shared" si="54"/>
        <v>0</v>
      </c>
      <c r="Z84" s="5">
        <f t="shared" si="56"/>
        <v>0</v>
      </c>
      <c r="AA84" s="5">
        <f t="shared" si="65"/>
        <v>100000</v>
      </c>
      <c r="AB84" s="5">
        <v>100000</v>
      </c>
      <c r="AC84" s="114">
        <v>95086.19</v>
      </c>
      <c r="AD84" s="6" t="s">
        <v>635</v>
      </c>
    </row>
    <row r="85" spans="1:31" ht="86.25" customHeight="1">
      <c r="A85" s="15">
        <v>60</v>
      </c>
      <c r="B85" s="32" t="s">
        <v>392</v>
      </c>
      <c r="C85" s="91" t="s">
        <v>379</v>
      </c>
      <c r="D85" s="89" t="s">
        <v>148</v>
      </c>
      <c r="E85" s="49">
        <v>23637</v>
      </c>
      <c r="F85" s="50">
        <v>23637</v>
      </c>
      <c r="G85" s="49">
        <v>23637</v>
      </c>
      <c r="H85" s="51">
        <v>0</v>
      </c>
      <c r="I85" s="51">
        <f t="shared" ref="I85:I95" si="75">G85-H85</f>
        <v>23637</v>
      </c>
      <c r="J85" s="51">
        <v>0</v>
      </c>
      <c r="K85" s="51">
        <v>0</v>
      </c>
      <c r="L85" s="51">
        <v>0</v>
      </c>
      <c r="M85" s="5">
        <f t="shared" ref="M85:M86" si="76">SUM(J85:L85)</f>
        <v>0</v>
      </c>
      <c r="N85" s="5">
        <v>0</v>
      </c>
      <c r="O85" s="5">
        <f t="shared" ref="O85:O95" si="77">M85+N85</f>
        <v>0</v>
      </c>
      <c r="P85" s="5">
        <v>0</v>
      </c>
      <c r="Q85" s="5">
        <f t="shared" ref="Q85:Q95" si="78">H85+P85</f>
        <v>0</v>
      </c>
      <c r="R85" s="5">
        <f t="shared" ref="R85:R95" si="79">G85-Q85</f>
        <v>23637</v>
      </c>
      <c r="S85" s="51">
        <v>0</v>
      </c>
      <c r="T85" s="51">
        <v>0</v>
      </c>
      <c r="U85" s="51">
        <v>0</v>
      </c>
      <c r="V85" s="5">
        <f t="shared" si="53"/>
        <v>0</v>
      </c>
      <c r="W85" s="51">
        <v>0</v>
      </c>
      <c r="X85" s="51">
        <v>0</v>
      </c>
      <c r="Y85" s="5">
        <f t="shared" si="54"/>
        <v>0</v>
      </c>
      <c r="Z85" s="5">
        <f t="shared" si="56"/>
        <v>0</v>
      </c>
      <c r="AA85" s="5">
        <v>23637</v>
      </c>
      <c r="AB85" s="5">
        <v>23637</v>
      </c>
      <c r="AC85" s="114">
        <v>23637</v>
      </c>
      <c r="AD85" s="6" t="s">
        <v>187</v>
      </c>
    </row>
    <row r="86" spans="1:31" ht="36.75" customHeight="1">
      <c r="A86" s="15">
        <v>61</v>
      </c>
      <c r="B86" s="32" t="s">
        <v>336</v>
      </c>
      <c r="C86" s="91"/>
      <c r="D86" s="89"/>
      <c r="E86" s="49">
        <v>25000</v>
      </c>
      <c r="F86" s="50">
        <v>0</v>
      </c>
      <c r="G86" s="49">
        <v>25000</v>
      </c>
      <c r="H86" s="51">
        <v>0</v>
      </c>
      <c r="I86" s="51">
        <f t="shared" ref="I86" si="80">G86-H86</f>
        <v>25000</v>
      </c>
      <c r="J86" s="51">
        <v>0</v>
      </c>
      <c r="K86" s="51">
        <v>0</v>
      </c>
      <c r="L86" s="51">
        <v>0</v>
      </c>
      <c r="M86" s="5">
        <f t="shared" si="76"/>
        <v>0</v>
      </c>
      <c r="N86" s="5">
        <v>0</v>
      </c>
      <c r="O86" s="51">
        <f t="shared" ref="O86" si="81">M86+N86</f>
        <v>0</v>
      </c>
      <c r="P86" s="5">
        <f t="shared" ref="P86" si="82">H86+O86</f>
        <v>0</v>
      </c>
      <c r="Q86" s="5">
        <f t="shared" ref="Q86" si="83">H86+P86</f>
        <v>0</v>
      </c>
      <c r="R86" s="5">
        <f t="shared" si="79"/>
        <v>25000</v>
      </c>
      <c r="S86" s="5">
        <v>0</v>
      </c>
      <c r="T86" s="5">
        <v>0</v>
      </c>
      <c r="U86" s="5">
        <v>0</v>
      </c>
      <c r="V86" s="5">
        <f t="shared" si="53"/>
        <v>0</v>
      </c>
      <c r="W86" s="5">
        <v>0</v>
      </c>
      <c r="X86" s="5">
        <v>0</v>
      </c>
      <c r="Y86" s="5">
        <f t="shared" si="54"/>
        <v>0</v>
      </c>
      <c r="Z86" s="5">
        <f t="shared" si="56"/>
        <v>0</v>
      </c>
      <c r="AA86" s="5">
        <f t="shared" si="65"/>
        <v>25000</v>
      </c>
      <c r="AB86" s="5">
        <v>25000</v>
      </c>
      <c r="AC86" s="5">
        <v>1000</v>
      </c>
      <c r="AD86" s="6" t="s">
        <v>318</v>
      </c>
      <c r="AE86" s="17"/>
    </row>
    <row r="87" spans="1:31" ht="53.25" customHeight="1">
      <c r="A87" s="15">
        <v>62</v>
      </c>
      <c r="B87" s="32" t="s">
        <v>337</v>
      </c>
      <c r="C87" s="91" t="s">
        <v>388</v>
      </c>
      <c r="D87" s="89" t="s">
        <v>144</v>
      </c>
      <c r="E87" s="49">
        <v>80000</v>
      </c>
      <c r="F87" s="50">
        <v>80000</v>
      </c>
      <c r="G87" s="49">
        <v>80000</v>
      </c>
      <c r="H87" s="51">
        <v>0</v>
      </c>
      <c r="I87" s="51">
        <f t="shared" si="75"/>
        <v>80000</v>
      </c>
      <c r="J87" s="51">
        <v>0</v>
      </c>
      <c r="K87" s="51">
        <v>0</v>
      </c>
      <c r="L87" s="51">
        <v>0</v>
      </c>
      <c r="M87" s="5">
        <f t="shared" ref="M87:M95" si="84">SUM(J87:L87)</f>
        <v>0</v>
      </c>
      <c r="N87" s="5">
        <v>0</v>
      </c>
      <c r="O87" s="51">
        <f t="shared" si="77"/>
        <v>0</v>
      </c>
      <c r="P87" s="5">
        <f t="shared" ref="P87:P95" si="85">H87+O87</f>
        <v>0</v>
      </c>
      <c r="Q87" s="5">
        <f t="shared" si="78"/>
        <v>0</v>
      </c>
      <c r="R87" s="5">
        <f t="shared" si="79"/>
        <v>80000</v>
      </c>
      <c r="S87" s="5">
        <v>0</v>
      </c>
      <c r="T87" s="5">
        <v>0</v>
      </c>
      <c r="U87" s="5">
        <v>0</v>
      </c>
      <c r="V87" s="5">
        <f t="shared" si="53"/>
        <v>0</v>
      </c>
      <c r="W87" s="5">
        <v>40000</v>
      </c>
      <c r="X87" s="5">
        <v>0</v>
      </c>
      <c r="Y87" s="5">
        <f t="shared" si="54"/>
        <v>40000</v>
      </c>
      <c r="Z87" s="5">
        <f t="shared" si="56"/>
        <v>0</v>
      </c>
      <c r="AA87" s="5">
        <f t="shared" si="65"/>
        <v>80000</v>
      </c>
      <c r="AB87" s="5">
        <v>80000</v>
      </c>
      <c r="AC87" s="5">
        <v>80000</v>
      </c>
      <c r="AD87" s="6" t="s">
        <v>187</v>
      </c>
      <c r="AE87" s="17"/>
    </row>
    <row r="88" spans="1:31" ht="34.5" customHeight="1">
      <c r="A88" s="15">
        <v>63</v>
      </c>
      <c r="B88" s="32" t="s">
        <v>362</v>
      </c>
      <c r="C88" s="91" t="s">
        <v>226</v>
      </c>
      <c r="D88" s="89" t="s">
        <v>156</v>
      </c>
      <c r="E88" s="49">
        <v>80000</v>
      </c>
      <c r="F88" s="50">
        <v>0</v>
      </c>
      <c r="G88" s="49">
        <v>80000</v>
      </c>
      <c r="H88" s="51">
        <v>0</v>
      </c>
      <c r="I88" s="51">
        <f t="shared" si="75"/>
        <v>80000</v>
      </c>
      <c r="J88" s="51">
        <v>0</v>
      </c>
      <c r="K88" s="51">
        <v>0</v>
      </c>
      <c r="L88" s="51">
        <v>0</v>
      </c>
      <c r="M88" s="5">
        <f t="shared" si="84"/>
        <v>0</v>
      </c>
      <c r="N88" s="5">
        <v>0</v>
      </c>
      <c r="O88" s="51">
        <f t="shared" si="77"/>
        <v>0</v>
      </c>
      <c r="P88" s="5">
        <f t="shared" si="85"/>
        <v>0</v>
      </c>
      <c r="Q88" s="5">
        <f t="shared" si="78"/>
        <v>0</v>
      </c>
      <c r="R88" s="5">
        <f t="shared" si="79"/>
        <v>80000</v>
      </c>
      <c r="S88" s="51">
        <v>0</v>
      </c>
      <c r="T88" s="51">
        <v>0</v>
      </c>
      <c r="U88" s="51">
        <v>0</v>
      </c>
      <c r="V88" s="5">
        <f t="shared" si="53"/>
        <v>0</v>
      </c>
      <c r="W88" s="5">
        <v>0</v>
      </c>
      <c r="X88" s="5">
        <v>0</v>
      </c>
      <c r="Y88" s="5">
        <f t="shared" si="54"/>
        <v>0</v>
      </c>
      <c r="Z88" s="5">
        <f t="shared" si="56"/>
        <v>0</v>
      </c>
      <c r="AA88" s="5">
        <f t="shared" si="65"/>
        <v>80000</v>
      </c>
      <c r="AB88" s="5">
        <v>80000</v>
      </c>
      <c r="AC88" s="5">
        <v>10000</v>
      </c>
      <c r="AD88" s="6" t="s">
        <v>213</v>
      </c>
      <c r="AE88" s="17"/>
    </row>
    <row r="89" spans="1:31" ht="85.5" customHeight="1">
      <c r="A89" s="15">
        <v>64</v>
      </c>
      <c r="B89" s="32" t="s">
        <v>344</v>
      </c>
      <c r="C89" s="91" t="s">
        <v>330</v>
      </c>
      <c r="D89" s="89" t="s">
        <v>150</v>
      </c>
      <c r="E89" s="49">
        <v>26660</v>
      </c>
      <c r="F89" s="50">
        <v>26660</v>
      </c>
      <c r="G89" s="49">
        <v>26660</v>
      </c>
      <c r="H89" s="51">
        <v>0</v>
      </c>
      <c r="I89" s="51">
        <f t="shared" ref="I89:I94" si="86">G89-H89</f>
        <v>26660</v>
      </c>
      <c r="J89" s="51">
        <v>0</v>
      </c>
      <c r="K89" s="51">
        <v>0</v>
      </c>
      <c r="L89" s="51">
        <v>0</v>
      </c>
      <c r="M89" s="5">
        <f t="shared" ref="M89:M90" si="87">SUM(J89:L89)</f>
        <v>0</v>
      </c>
      <c r="N89" s="5">
        <v>0</v>
      </c>
      <c r="O89" s="51">
        <f t="shared" ref="O89:O94" si="88">M89+N89</f>
        <v>0</v>
      </c>
      <c r="P89" s="5">
        <f t="shared" ref="P89:P94" si="89">H89+O89</f>
        <v>0</v>
      </c>
      <c r="Q89" s="5">
        <f t="shared" ref="Q89:Q94" si="90">H89+P89</f>
        <v>0</v>
      </c>
      <c r="R89" s="5">
        <f t="shared" si="79"/>
        <v>26660</v>
      </c>
      <c r="S89" s="51">
        <v>0</v>
      </c>
      <c r="T89" s="51">
        <v>0</v>
      </c>
      <c r="U89" s="51">
        <v>0</v>
      </c>
      <c r="V89" s="5">
        <f t="shared" si="53"/>
        <v>0</v>
      </c>
      <c r="W89" s="5">
        <v>0</v>
      </c>
      <c r="X89" s="5">
        <v>0</v>
      </c>
      <c r="Y89" s="5">
        <f t="shared" si="54"/>
        <v>0</v>
      </c>
      <c r="Z89" s="5">
        <f t="shared" si="56"/>
        <v>0</v>
      </c>
      <c r="AA89" s="5">
        <f t="shared" si="65"/>
        <v>26660</v>
      </c>
      <c r="AB89" s="5">
        <v>26660</v>
      </c>
      <c r="AC89" s="5">
        <v>26660</v>
      </c>
      <c r="AD89" s="6" t="s">
        <v>187</v>
      </c>
      <c r="AE89" s="17"/>
    </row>
    <row r="90" spans="1:31" ht="92.25" customHeight="1">
      <c r="A90" s="15">
        <v>65</v>
      </c>
      <c r="B90" s="32" t="s">
        <v>391</v>
      </c>
      <c r="C90" s="91"/>
      <c r="D90" s="89" t="s">
        <v>150</v>
      </c>
      <c r="E90" s="49">
        <v>24800</v>
      </c>
      <c r="F90" s="50">
        <v>12400</v>
      </c>
      <c r="G90" s="49">
        <v>12400</v>
      </c>
      <c r="H90" s="51">
        <v>0</v>
      </c>
      <c r="I90" s="51">
        <f t="shared" si="86"/>
        <v>12400</v>
      </c>
      <c r="J90" s="51">
        <v>0</v>
      </c>
      <c r="K90" s="51">
        <v>0</v>
      </c>
      <c r="L90" s="51">
        <v>0</v>
      </c>
      <c r="M90" s="5">
        <f t="shared" si="87"/>
        <v>0</v>
      </c>
      <c r="N90" s="5">
        <v>0</v>
      </c>
      <c r="O90" s="51">
        <f t="shared" si="88"/>
        <v>0</v>
      </c>
      <c r="P90" s="5">
        <f t="shared" si="89"/>
        <v>0</v>
      </c>
      <c r="Q90" s="5">
        <f t="shared" si="90"/>
        <v>0</v>
      </c>
      <c r="R90" s="5">
        <f t="shared" si="79"/>
        <v>12400</v>
      </c>
      <c r="S90" s="51">
        <v>0</v>
      </c>
      <c r="T90" s="51">
        <v>0</v>
      </c>
      <c r="U90" s="51">
        <v>0</v>
      </c>
      <c r="V90" s="5">
        <f t="shared" si="53"/>
        <v>0</v>
      </c>
      <c r="W90" s="5">
        <v>12400</v>
      </c>
      <c r="X90" s="5">
        <v>0</v>
      </c>
      <c r="Y90" s="5">
        <f t="shared" si="54"/>
        <v>12400</v>
      </c>
      <c r="Z90" s="5">
        <f t="shared" si="56"/>
        <v>0</v>
      </c>
      <c r="AA90" s="5">
        <f t="shared" si="65"/>
        <v>12400</v>
      </c>
      <c r="AB90" s="5">
        <v>12300</v>
      </c>
      <c r="AC90" s="5">
        <v>12400</v>
      </c>
      <c r="AD90" s="6" t="s">
        <v>464</v>
      </c>
      <c r="AE90" s="284">
        <v>9920</v>
      </c>
    </row>
    <row r="91" spans="1:31" ht="48" customHeight="1">
      <c r="A91" s="15">
        <v>66</v>
      </c>
      <c r="B91" s="32" t="s">
        <v>394</v>
      </c>
      <c r="C91" s="91" t="s">
        <v>330</v>
      </c>
      <c r="D91" s="89" t="s">
        <v>149</v>
      </c>
      <c r="E91" s="49">
        <v>15000</v>
      </c>
      <c r="F91" s="50">
        <v>15000</v>
      </c>
      <c r="G91" s="49">
        <v>15000</v>
      </c>
      <c r="H91" s="51">
        <v>0</v>
      </c>
      <c r="I91" s="51">
        <f t="shared" si="86"/>
        <v>15000</v>
      </c>
      <c r="J91" s="51">
        <v>0</v>
      </c>
      <c r="K91" s="51">
        <v>0</v>
      </c>
      <c r="L91" s="51">
        <v>0</v>
      </c>
      <c r="M91" s="5">
        <f t="shared" ref="M91:M94" si="91">SUM(J91:L91)</f>
        <v>0</v>
      </c>
      <c r="N91" s="5">
        <v>0</v>
      </c>
      <c r="O91" s="51">
        <f t="shared" si="88"/>
        <v>0</v>
      </c>
      <c r="P91" s="5">
        <f t="shared" si="89"/>
        <v>0</v>
      </c>
      <c r="Q91" s="5">
        <f t="shared" si="90"/>
        <v>0</v>
      </c>
      <c r="R91" s="5">
        <f t="shared" si="79"/>
        <v>15000</v>
      </c>
      <c r="S91" s="51">
        <v>0</v>
      </c>
      <c r="T91" s="51">
        <v>0</v>
      </c>
      <c r="U91" s="51">
        <v>0</v>
      </c>
      <c r="V91" s="5">
        <f t="shared" si="53"/>
        <v>0</v>
      </c>
      <c r="W91" s="5">
        <v>0</v>
      </c>
      <c r="X91" s="5">
        <v>0</v>
      </c>
      <c r="Y91" s="5">
        <f t="shared" si="54"/>
        <v>0</v>
      </c>
      <c r="Z91" s="5">
        <f t="shared" si="56"/>
        <v>0</v>
      </c>
      <c r="AA91" s="5">
        <f t="shared" si="65"/>
        <v>15000</v>
      </c>
      <c r="AB91" s="5">
        <v>15000</v>
      </c>
      <c r="AC91" s="5">
        <v>15000</v>
      </c>
      <c r="AD91" s="6" t="s">
        <v>489</v>
      </c>
      <c r="AE91" s="17"/>
    </row>
    <row r="92" spans="1:31" ht="54" customHeight="1">
      <c r="A92" s="15">
        <v>67</v>
      </c>
      <c r="B92" s="32" t="s">
        <v>407</v>
      </c>
      <c r="C92" s="91"/>
      <c r="D92" s="89" t="s">
        <v>150</v>
      </c>
      <c r="E92" s="49">
        <v>40000</v>
      </c>
      <c r="F92" s="50">
        <v>0</v>
      </c>
      <c r="G92" s="49">
        <v>40000</v>
      </c>
      <c r="H92" s="51">
        <v>0</v>
      </c>
      <c r="I92" s="51">
        <f t="shared" si="86"/>
        <v>40000</v>
      </c>
      <c r="J92" s="51">
        <v>0</v>
      </c>
      <c r="K92" s="51">
        <v>0</v>
      </c>
      <c r="L92" s="51">
        <v>0</v>
      </c>
      <c r="M92" s="5">
        <f t="shared" si="91"/>
        <v>0</v>
      </c>
      <c r="N92" s="5">
        <v>0</v>
      </c>
      <c r="O92" s="51">
        <f t="shared" si="88"/>
        <v>0</v>
      </c>
      <c r="P92" s="5">
        <f t="shared" si="89"/>
        <v>0</v>
      </c>
      <c r="Q92" s="5">
        <f t="shared" si="90"/>
        <v>0</v>
      </c>
      <c r="R92" s="5">
        <f t="shared" si="79"/>
        <v>40000</v>
      </c>
      <c r="S92" s="51">
        <v>0</v>
      </c>
      <c r="T92" s="51">
        <v>0</v>
      </c>
      <c r="U92" s="51">
        <v>0</v>
      </c>
      <c r="V92" s="5">
        <f t="shared" si="53"/>
        <v>0</v>
      </c>
      <c r="W92" s="51">
        <v>10000</v>
      </c>
      <c r="X92" s="51">
        <v>0</v>
      </c>
      <c r="Y92" s="5">
        <f t="shared" si="54"/>
        <v>10000</v>
      </c>
      <c r="Z92" s="5">
        <f t="shared" si="56"/>
        <v>0</v>
      </c>
      <c r="AA92" s="5">
        <f t="shared" si="65"/>
        <v>40000</v>
      </c>
      <c r="AB92" s="5">
        <v>40000</v>
      </c>
      <c r="AC92" s="5">
        <v>15000</v>
      </c>
      <c r="AD92" s="6" t="s">
        <v>490</v>
      </c>
      <c r="AE92" s="17"/>
    </row>
    <row r="93" spans="1:31" ht="60.75" customHeight="1">
      <c r="A93" s="15">
        <v>68</v>
      </c>
      <c r="B93" s="32" t="s">
        <v>408</v>
      </c>
      <c r="C93" s="91" t="s">
        <v>467</v>
      </c>
      <c r="D93" s="89" t="s">
        <v>149</v>
      </c>
      <c r="E93" s="49">
        <v>15820</v>
      </c>
      <c r="F93" s="50">
        <v>15820</v>
      </c>
      <c r="G93" s="49">
        <v>15820</v>
      </c>
      <c r="H93" s="51">
        <v>0</v>
      </c>
      <c r="I93" s="51">
        <f t="shared" si="86"/>
        <v>15820</v>
      </c>
      <c r="J93" s="51">
        <v>0</v>
      </c>
      <c r="K93" s="51">
        <v>0</v>
      </c>
      <c r="L93" s="51">
        <v>0</v>
      </c>
      <c r="M93" s="5">
        <f t="shared" si="91"/>
        <v>0</v>
      </c>
      <c r="N93" s="5">
        <v>0</v>
      </c>
      <c r="O93" s="51">
        <f t="shared" si="88"/>
        <v>0</v>
      </c>
      <c r="P93" s="5">
        <f t="shared" si="89"/>
        <v>0</v>
      </c>
      <c r="Q93" s="5">
        <f t="shared" si="90"/>
        <v>0</v>
      </c>
      <c r="R93" s="5">
        <f t="shared" si="79"/>
        <v>15820</v>
      </c>
      <c r="S93" s="51">
        <v>0</v>
      </c>
      <c r="T93" s="51">
        <v>0</v>
      </c>
      <c r="U93" s="51">
        <v>0</v>
      </c>
      <c r="V93" s="5">
        <f t="shared" si="53"/>
        <v>0</v>
      </c>
      <c r="W93" s="51">
        <v>15820</v>
      </c>
      <c r="X93" s="51">
        <v>0</v>
      </c>
      <c r="Y93" s="5">
        <f t="shared" si="54"/>
        <v>15820</v>
      </c>
      <c r="Z93" s="5">
        <f t="shared" si="56"/>
        <v>0</v>
      </c>
      <c r="AA93" s="5">
        <f t="shared" si="65"/>
        <v>15820</v>
      </c>
      <c r="AB93" s="5">
        <v>15820</v>
      </c>
      <c r="AC93" s="5">
        <v>15820</v>
      </c>
      <c r="AD93" s="6" t="s">
        <v>127</v>
      </c>
      <c r="AE93" s="17"/>
    </row>
    <row r="94" spans="1:31" ht="123" customHeight="1">
      <c r="A94" s="15">
        <v>69</v>
      </c>
      <c r="B94" s="32" t="s">
        <v>465</v>
      </c>
      <c r="C94" s="91" t="s">
        <v>231</v>
      </c>
      <c r="D94" s="89" t="s">
        <v>159</v>
      </c>
      <c r="E94" s="49">
        <v>1000</v>
      </c>
      <c r="F94" s="50">
        <v>1000</v>
      </c>
      <c r="G94" s="49">
        <v>1000</v>
      </c>
      <c r="H94" s="51">
        <v>0</v>
      </c>
      <c r="I94" s="51">
        <f t="shared" si="86"/>
        <v>1000</v>
      </c>
      <c r="J94" s="51">
        <v>0</v>
      </c>
      <c r="K94" s="51">
        <v>0</v>
      </c>
      <c r="L94" s="51">
        <v>0</v>
      </c>
      <c r="M94" s="5">
        <f t="shared" si="91"/>
        <v>0</v>
      </c>
      <c r="N94" s="5">
        <v>0</v>
      </c>
      <c r="O94" s="51">
        <f t="shared" si="88"/>
        <v>0</v>
      </c>
      <c r="P94" s="5">
        <f t="shared" si="89"/>
        <v>0</v>
      </c>
      <c r="Q94" s="5">
        <f t="shared" si="90"/>
        <v>0</v>
      </c>
      <c r="R94" s="5">
        <f t="shared" si="79"/>
        <v>1000</v>
      </c>
      <c r="S94" s="51">
        <v>0</v>
      </c>
      <c r="T94" s="51">
        <v>0</v>
      </c>
      <c r="U94" s="51">
        <v>0</v>
      </c>
      <c r="V94" s="5">
        <f t="shared" si="53"/>
        <v>0</v>
      </c>
      <c r="W94" s="51">
        <v>1000</v>
      </c>
      <c r="X94" s="51">
        <v>0</v>
      </c>
      <c r="Y94" s="5">
        <f t="shared" si="54"/>
        <v>1000</v>
      </c>
      <c r="Z94" s="5">
        <f t="shared" si="56"/>
        <v>0</v>
      </c>
      <c r="AA94" s="5">
        <f t="shared" si="65"/>
        <v>1000</v>
      </c>
      <c r="AB94" s="5">
        <v>1000</v>
      </c>
      <c r="AC94" s="5">
        <v>1000</v>
      </c>
      <c r="AD94" s="6" t="s">
        <v>127</v>
      </c>
      <c r="AE94" s="17"/>
    </row>
    <row r="95" spans="1:31" ht="151.5" customHeight="1">
      <c r="A95" s="15">
        <v>70</v>
      </c>
      <c r="B95" s="32" t="s">
        <v>466</v>
      </c>
      <c r="C95" s="91" t="s">
        <v>231</v>
      </c>
      <c r="D95" s="89" t="s">
        <v>147</v>
      </c>
      <c r="E95" s="49">
        <v>1000</v>
      </c>
      <c r="F95" s="50">
        <v>1000</v>
      </c>
      <c r="G95" s="49">
        <v>1000</v>
      </c>
      <c r="H95" s="51">
        <v>0</v>
      </c>
      <c r="I95" s="51">
        <f t="shared" si="75"/>
        <v>1000</v>
      </c>
      <c r="J95" s="51">
        <v>0</v>
      </c>
      <c r="K95" s="51">
        <v>0</v>
      </c>
      <c r="L95" s="51">
        <v>0</v>
      </c>
      <c r="M95" s="5">
        <f t="shared" si="84"/>
        <v>0</v>
      </c>
      <c r="N95" s="5">
        <v>0</v>
      </c>
      <c r="O95" s="51">
        <f t="shared" si="77"/>
        <v>0</v>
      </c>
      <c r="P95" s="5">
        <f t="shared" si="85"/>
        <v>0</v>
      </c>
      <c r="Q95" s="5">
        <f t="shared" si="78"/>
        <v>0</v>
      </c>
      <c r="R95" s="5">
        <f t="shared" si="79"/>
        <v>1000</v>
      </c>
      <c r="S95" s="51">
        <v>0</v>
      </c>
      <c r="T95" s="51">
        <v>0</v>
      </c>
      <c r="U95" s="51">
        <v>0</v>
      </c>
      <c r="V95" s="5">
        <f t="shared" si="53"/>
        <v>0</v>
      </c>
      <c r="W95" s="51">
        <v>1000</v>
      </c>
      <c r="X95" s="51">
        <v>0</v>
      </c>
      <c r="Y95" s="5">
        <f t="shared" si="54"/>
        <v>1000</v>
      </c>
      <c r="Z95" s="5">
        <f t="shared" si="56"/>
        <v>0</v>
      </c>
      <c r="AA95" s="5">
        <f t="shared" si="65"/>
        <v>1000</v>
      </c>
      <c r="AB95" s="5">
        <v>1000</v>
      </c>
      <c r="AC95" s="5">
        <v>1000</v>
      </c>
      <c r="AD95" s="6" t="s">
        <v>488</v>
      </c>
      <c r="AE95" s="17"/>
    </row>
    <row r="96" spans="1:31" ht="123" customHeight="1">
      <c r="A96" s="15">
        <v>71</v>
      </c>
      <c r="B96" s="32" t="s">
        <v>481</v>
      </c>
      <c r="C96" s="91" t="s">
        <v>384</v>
      </c>
      <c r="D96" s="89" t="s">
        <v>153</v>
      </c>
      <c r="E96" s="49">
        <v>15000</v>
      </c>
      <c r="F96" s="50">
        <v>15000</v>
      </c>
      <c r="G96" s="49">
        <v>15000</v>
      </c>
      <c r="H96" s="51"/>
      <c r="I96" s="51"/>
      <c r="J96" s="51"/>
      <c r="K96" s="51"/>
      <c r="L96" s="51"/>
      <c r="M96" s="51"/>
      <c r="N96" s="51"/>
      <c r="O96" s="51"/>
      <c r="P96" s="51"/>
      <c r="Q96" s="51">
        <v>0</v>
      </c>
      <c r="R96" s="51">
        <f>G96-Q96</f>
        <v>15000</v>
      </c>
      <c r="S96" s="51">
        <v>0</v>
      </c>
      <c r="T96" s="51">
        <v>0</v>
      </c>
      <c r="U96" s="51">
        <v>0</v>
      </c>
      <c r="V96" s="5">
        <f t="shared" si="53"/>
        <v>0</v>
      </c>
      <c r="W96" s="51">
        <v>0</v>
      </c>
      <c r="X96" s="51">
        <v>0</v>
      </c>
      <c r="Y96" s="5">
        <f t="shared" si="54"/>
        <v>0</v>
      </c>
      <c r="Z96" s="5">
        <f t="shared" si="56"/>
        <v>0</v>
      </c>
      <c r="AA96" s="5">
        <f t="shared" si="65"/>
        <v>15000</v>
      </c>
      <c r="AB96" s="51"/>
      <c r="AC96" s="51">
        <v>15000</v>
      </c>
      <c r="AD96" s="6" t="s">
        <v>482</v>
      </c>
      <c r="AE96" s="17"/>
    </row>
    <row r="97" spans="1:31" ht="102.75" customHeight="1">
      <c r="A97" s="15">
        <v>72</v>
      </c>
      <c r="B97" s="32" t="s">
        <v>512</v>
      </c>
      <c r="C97" s="93" t="s">
        <v>226</v>
      </c>
      <c r="D97" s="89" t="s">
        <v>150</v>
      </c>
      <c r="E97" s="49">
        <v>24000</v>
      </c>
      <c r="F97" s="50">
        <v>6000</v>
      </c>
      <c r="G97" s="49">
        <v>6000</v>
      </c>
      <c r="H97" s="51"/>
      <c r="I97" s="51"/>
      <c r="J97" s="51"/>
      <c r="K97" s="51"/>
      <c r="L97" s="51"/>
      <c r="M97" s="51"/>
      <c r="N97" s="51"/>
      <c r="O97" s="51"/>
      <c r="P97" s="51"/>
      <c r="Q97" s="51">
        <v>0</v>
      </c>
      <c r="R97" s="51">
        <f>G97-Q97</f>
        <v>6000</v>
      </c>
      <c r="S97" s="51">
        <v>0</v>
      </c>
      <c r="T97" s="51">
        <v>0</v>
      </c>
      <c r="U97" s="51">
        <v>0</v>
      </c>
      <c r="V97" s="5">
        <f t="shared" si="53"/>
        <v>0</v>
      </c>
      <c r="W97" s="51">
        <v>0</v>
      </c>
      <c r="X97" s="51">
        <v>0</v>
      </c>
      <c r="Y97" s="5">
        <f t="shared" si="54"/>
        <v>0</v>
      </c>
      <c r="Z97" s="5">
        <f t="shared" si="56"/>
        <v>0</v>
      </c>
      <c r="AA97" s="5">
        <f t="shared" si="65"/>
        <v>6000</v>
      </c>
      <c r="AB97" s="51"/>
      <c r="AC97" s="51">
        <v>6000</v>
      </c>
      <c r="AD97" s="6" t="s">
        <v>629</v>
      </c>
      <c r="AE97" s="17"/>
    </row>
    <row r="98" spans="1:31" ht="82.5" customHeight="1">
      <c r="A98" s="15">
        <v>73</v>
      </c>
      <c r="B98" s="32" t="s">
        <v>513</v>
      </c>
      <c r="C98" s="93" t="s">
        <v>514</v>
      </c>
      <c r="D98" s="89" t="s">
        <v>150</v>
      </c>
      <c r="E98" s="49">
        <v>100000</v>
      </c>
      <c r="F98" s="50">
        <v>100000</v>
      </c>
      <c r="G98" s="49">
        <v>100000</v>
      </c>
      <c r="H98" s="51"/>
      <c r="I98" s="51"/>
      <c r="J98" s="51"/>
      <c r="K98" s="51"/>
      <c r="L98" s="51"/>
      <c r="M98" s="51"/>
      <c r="N98" s="51"/>
      <c r="O98" s="51"/>
      <c r="P98" s="51"/>
      <c r="Q98" s="51">
        <v>0</v>
      </c>
      <c r="R98" s="51">
        <f>G98-Q98</f>
        <v>100000</v>
      </c>
      <c r="S98" s="51">
        <v>0</v>
      </c>
      <c r="T98" s="51">
        <v>0</v>
      </c>
      <c r="U98" s="51">
        <v>0</v>
      </c>
      <c r="V98" s="5">
        <f t="shared" si="53"/>
        <v>0</v>
      </c>
      <c r="W98" s="51">
        <v>0</v>
      </c>
      <c r="X98" s="51">
        <v>0</v>
      </c>
      <c r="Y98" s="5">
        <f t="shared" si="54"/>
        <v>0</v>
      </c>
      <c r="Z98" s="5">
        <f t="shared" si="56"/>
        <v>0</v>
      </c>
      <c r="AA98" s="5">
        <f t="shared" si="65"/>
        <v>100000</v>
      </c>
      <c r="AB98" s="51"/>
      <c r="AC98" s="51">
        <v>70000</v>
      </c>
      <c r="AD98" s="6"/>
      <c r="AE98" s="17"/>
    </row>
    <row r="99" spans="1:31" ht="105.75" customHeight="1">
      <c r="A99" s="15">
        <v>74</v>
      </c>
      <c r="B99" s="32" t="s">
        <v>612</v>
      </c>
      <c r="C99" s="93"/>
      <c r="D99" s="89" t="s">
        <v>150</v>
      </c>
      <c r="E99" s="49">
        <v>25000</v>
      </c>
      <c r="F99" s="50">
        <v>0</v>
      </c>
      <c r="G99" s="49">
        <v>25000</v>
      </c>
      <c r="H99" s="51"/>
      <c r="I99" s="51"/>
      <c r="J99" s="51"/>
      <c r="K99" s="51"/>
      <c r="L99" s="51"/>
      <c r="M99" s="51"/>
      <c r="N99" s="51"/>
      <c r="O99" s="51"/>
      <c r="P99" s="51"/>
      <c r="Q99" s="51">
        <v>0</v>
      </c>
      <c r="R99" s="51">
        <f>G99-Q99</f>
        <v>25000</v>
      </c>
      <c r="S99" s="51">
        <v>0</v>
      </c>
      <c r="T99" s="51">
        <v>0</v>
      </c>
      <c r="U99" s="51">
        <v>0</v>
      </c>
      <c r="V99" s="5">
        <f t="shared" ref="V99:V100" si="92">SUM(S99:U99)</f>
        <v>0</v>
      </c>
      <c r="W99" s="51">
        <v>0</v>
      </c>
      <c r="X99" s="51">
        <v>0</v>
      </c>
      <c r="Y99" s="5">
        <f t="shared" ref="Y99:Y100" si="93">SUM(V99+W99)</f>
        <v>0</v>
      </c>
      <c r="Z99" s="5">
        <v>0</v>
      </c>
      <c r="AA99" s="5">
        <f t="shared" si="65"/>
        <v>25000</v>
      </c>
      <c r="AB99" s="51"/>
      <c r="AC99" s="51">
        <v>25000</v>
      </c>
      <c r="AD99" s="6" t="s">
        <v>482</v>
      </c>
      <c r="AE99" s="17"/>
    </row>
    <row r="100" spans="1:31" ht="61.5" customHeight="1">
      <c r="A100" s="15">
        <v>75</v>
      </c>
      <c r="B100" s="7" t="s">
        <v>624</v>
      </c>
      <c r="C100" s="91" t="s">
        <v>330</v>
      </c>
      <c r="D100" s="87" t="s">
        <v>150</v>
      </c>
      <c r="E100" s="3">
        <v>5169.8500000000004</v>
      </c>
      <c r="F100" s="4">
        <v>5169.8500000000004</v>
      </c>
      <c r="G100" s="3">
        <v>5169.8500000000004</v>
      </c>
      <c r="H100" s="5">
        <v>23795.47</v>
      </c>
      <c r="I100" s="5">
        <f t="shared" ref="I100" si="94">G100-H100</f>
        <v>-18625.620000000003</v>
      </c>
      <c r="J100" s="5">
        <v>0</v>
      </c>
      <c r="K100" s="5">
        <v>0</v>
      </c>
      <c r="L100" s="5">
        <v>0</v>
      </c>
      <c r="M100" s="5">
        <f t="shared" ref="M100" si="95">SUM(J100:L100)</f>
        <v>0</v>
      </c>
      <c r="N100" s="5">
        <v>0</v>
      </c>
      <c r="O100" s="5">
        <f t="shared" ref="O100" si="96">M100+N100</f>
        <v>0</v>
      </c>
      <c r="P100" s="5">
        <v>3526.68</v>
      </c>
      <c r="Q100" s="5">
        <v>0</v>
      </c>
      <c r="R100" s="5">
        <f t="shared" ref="R100" si="97">G100-Q100</f>
        <v>5169.8500000000004</v>
      </c>
      <c r="S100" s="5">
        <v>0</v>
      </c>
      <c r="T100" s="5">
        <v>0</v>
      </c>
      <c r="U100" s="5">
        <v>0</v>
      </c>
      <c r="V100" s="5">
        <f t="shared" si="92"/>
        <v>0</v>
      </c>
      <c r="W100" s="5">
        <v>0</v>
      </c>
      <c r="X100" s="5">
        <v>0</v>
      </c>
      <c r="Y100" s="5">
        <f t="shared" si="93"/>
        <v>0</v>
      </c>
      <c r="Z100" s="5">
        <f t="shared" ref="Z100" si="98">Q100+S100+X100</f>
        <v>0</v>
      </c>
      <c r="AA100" s="5">
        <f t="shared" si="65"/>
        <v>5169.8500000000004</v>
      </c>
      <c r="AB100" s="114">
        <v>5169.8500000000004</v>
      </c>
      <c r="AC100" s="114">
        <v>5169.8500000000004</v>
      </c>
      <c r="AD100" s="6" t="s">
        <v>482</v>
      </c>
    </row>
    <row r="101" spans="1:31" ht="81" customHeight="1">
      <c r="A101" s="15">
        <v>100</v>
      </c>
      <c r="B101" s="276" t="s">
        <v>52</v>
      </c>
      <c r="C101" s="277"/>
      <c r="D101" s="278"/>
      <c r="E101" s="33">
        <f>'100_ΕΡΓΑ_ΠΡΟΣ_ΑΠΟΠΛΗΡΩΜΗ'!E5</f>
        <v>2982477.35</v>
      </c>
      <c r="F101" s="33">
        <f>'100_ΕΡΓΑ_ΠΡΟΣ_ΑΠΟΠΛΗΡΩΜΗ'!F5</f>
        <v>2910608.52</v>
      </c>
      <c r="G101" s="33">
        <f>'100_ΕΡΓΑ_ΠΡΟΣ_ΑΠΟΠΛΗΡΩΜΗ'!G5</f>
        <v>2982477.35</v>
      </c>
      <c r="H101" s="33">
        <v>3522766.4899999998</v>
      </c>
      <c r="I101" s="33">
        <v>930142.29999999993</v>
      </c>
      <c r="J101" s="33">
        <v>87779.790000000008</v>
      </c>
      <c r="K101" s="33">
        <v>184355.22999999998</v>
      </c>
      <c r="L101" s="33">
        <v>53306.62</v>
      </c>
      <c r="M101" s="33">
        <v>325441.64</v>
      </c>
      <c r="N101" s="33">
        <v>122537.34</v>
      </c>
      <c r="O101" s="33">
        <v>447978.98000000004</v>
      </c>
      <c r="P101" s="33">
        <v>210317.13</v>
      </c>
      <c r="Q101" s="33">
        <f>'100_ΕΡΓΑ_ΠΡΟΣ_ΑΠΟΠΛΗΡΩΜΗ'!Q5</f>
        <v>2298190.9899999998</v>
      </c>
      <c r="R101" s="33">
        <f>'100_ΕΡΓΑ_ΠΡΟΣ_ΑΠΟΠΛΗΡΩΜΗ'!R5</f>
        <v>684286.35999999987</v>
      </c>
      <c r="S101" s="33">
        <f>'100_ΕΡΓΑ_ΠΡΟΣ_ΑΠΟΠΛΗΡΩΜΗ'!S5</f>
        <v>0</v>
      </c>
      <c r="T101" s="33">
        <f>'100_ΕΡΓΑ_ΠΡΟΣ_ΑΠΟΠΛΗΡΩΜΗ'!T5</f>
        <v>310721.13</v>
      </c>
      <c r="U101" s="33">
        <f>'100_ΕΡΓΑ_ΠΡΟΣ_ΑΠΟΠΛΗΡΩΜΗ'!U5</f>
        <v>0</v>
      </c>
      <c r="V101" s="5">
        <f>'100_ΕΡΓΑ_ΠΡΟΣ_ΑΠΟΠΛΗΡΩΜΗ'!V5</f>
        <v>310721.13</v>
      </c>
      <c r="W101" s="33">
        <f>'100_ΕΡΓΑ_ΠΡΟΣ_ΑΠΟΠΛΗΡΩΜΗ'!W5</f>
        <v>141743.29999999999</v>
      </c>
      <c r="X101" s="33">
        <f>'100_ΕΡΓΑ_ΠΡΟΣ_ΑΠΟΠΛΗΡΩΜΗ'!X5</f>
        <v>0</v>
      </c>
      <c r="Y101" s="5">
        <f>'100_ΕΡΓΑ_ΠΡΟΣ_ΑΠΟΠΛΗΡΩΜΗ'!Y5</f>
        <v>452464.42999999993</v>
      </c>
      <c r="Z101" s="5">
        <f t="shared" si="56"/>
        <v>2298190.9899999998</v>
      </c>
      <c r="AA101" s="5">
        <f>'100_ΕΡΓΑ_ΠΡΟΣ_ΑΠΟΠΛΗΡΩΜΗ'!AA5</f>
        <v>684286.35999999987</v>
      </c>
      <c r="AB101" s="33">
        <v>602697.68999999994</v>
      </c>
      <c r="AC101" s="33">
        <f>'100_ΕΡΓΑ_ΠΡΟΣ_ΑΠΟΠΛΗΡΩΜΗ'!AC5</f>
        <v>518921.86</v>
      </c>
      <c r="AD101" s="6" t="s">
        <v>190</v>
      </c>
    </row>
    <row r="102" spans="1:31" ht="23.25" customHeight="1">
      <c r="A102" s="185"/>
      <c r="B102" s="185" t="s">
        <v>111</v>
      </c>
      <c r="C102" s="186"/>
      <c r="D102" s="187"/>
      <c r="E102" s="188">
        <f>E103+E104+E105+E106</f>
        <v>12953770.91</v>
      </c>
      <c r="F102" s="188">
        <f t="shared" ref="F102:AC102" si="99">F103+F104+F105+F106</f>
        <v>7109958.3300000001</v>
      </c>
      <c r="G102" s="188">
        <f t="shared" si="99"/>
        <v>12540459.890000001</v>
      </c>
      <c r="H102" s="188" t="e">
        <f t="shared" si="99"/>
        <v>#REF!</v>
      </c>
      <c r="I102" s="188" t="e">
        <f t="shared" si="99"/>
        <v>#REF!</v>
      </c>
      <c r="J102" s="188" t="e">
        <f t="shared" si="99"/>
        <v>#REF!</v>
      </c>
      <c r="K102" s="188" t="e">
        <f t="shared" si="99"/>
        <v>#REF!</v>
      </c>
      <c r="L102" s="188" t="e">
        <f t="shared" si="99"/>
        <v>#REF!</v>
      </c>
      <c r="M102" s="188" t="e">
        <f t="shared" si="99"/>
        <v>#REF!</v>
      </c>
      <c r="N102" s="188" t="e">
        <f t="shared" si="99"/>
        <v>#REF!</v>
      </c>
      <c r="O102" s="188" t="e">
        <f t="shared" si="99"/>
        <v>#REF!</v>
      </c>
      <c r="P102" s="188" t="e">
        <f t="shared" si="99"/>
        <v>#REF!</v>
      </c>
      <c r="Q102" s="188">
        <f t="shared" si="99"/>
        <v>2886320.52</v>
      </c>
      <c r="R102" s="188">
        <f t="shared" si="99"/>
        <v>9654139.370000001</v>
      </c>
      <c r="S102" s="188">
        <f t="shared" si="99"/>
        <v>161044.63</v>
      </c>
      <c r="T102" s="188">
        <f t="shared" si="99"/>
        <v>310721.13</v>
      </c>
      <c r="U102" s="188">
        <f t="shared" si="99"/>
        <v>0</v>
      </c>
      <c r="V102" s="188">
        <f t="shared" si="99"/>
        <v>471765.76000000001</v>
      </c>
      <c r="W102" s="188">
        <f t="shared" si="99"/>
        <v>334034.3</v>
      </c>
      <c r="X102" s="188">
        <f t="shared" si="99"/>
        <v>73812.789999999994</v>
      </c>
      <c r="Y102" s="188">
        <f t="shared" si="99"/>
        <v>805800.05999999994</v>
      </c>
      <c r="Z102" s="188">
        <f t="shared" si="99"/>
        <v>3121177.94</v>
      </c>
      <c r="AA102" s="188">
        <f t="shared" si="99"/>
        <v>9419281.9499999993</v>
      </c>
      <c r="AB102" s="188">
        <f t="shared" si="99"/>
        <v>6106808.6800000006</v>
      </c>
      <c r="AC102" s="188">
        <f t="shared" si="99"/>
        <v>4310000</v>
      </c>
      <c r="AD102" s="185"/>
    </row>
    <row r="103" spans="1:31" hidden="1">
      <c r="E103" s="111">
        <f t="shared" ref="E103:V103" si="100">SUM(E6:E16)</f>
        <v>2383470.1</v>
      </c>
      <c r="F103" s="111">
        <f t="shared" si="100"/>
        <v>286797</v>
      </c>
      <c r="G103" s="111">
        <f t="shared" si="100"/>
        <v>2348470.1</v>
      </c>
      <c r="H103" s="111">
        <f t="shared" si="100"/>
        <v>139788</v>
      </c>
      <c r="I103" s="111">
        <f t="shared" si="100"/>
        <v>2208682.1</v>
      </c>
      <c r="J103" s="111">
        <f t="shared" si="100"/>
        <v>0</v>
      </c>
      <c r="K103" s="111">
        <f t="shared" si="100"/>
        <v>0</v>
      </c>
      <c r="L103" s="111">
        <f t="shared" si="100"/>
        <v>0</v>
      </c>
      <c r="M103" s="111">
        <f t="shared" si="100"/>
        <v>0</v>
      </c>
      <c r="N103" s="111">
        <f t="shared" si="100"/>
        <v>0</v>
      </c>
      <c r="O103" s="111">
        <f t="shared" si="100"/>
        <v>0</v>
      </c>
      <c r="P103" s="111">
        <f t="shared" si="100"/>
        <v>30000</v>
      </c>
      <c r="Q103" s="111">
        <f t="shared" si="100"/>
        <v>169788</v>
      </c>
      <c r="R103" s="111">
        <f t="shared" si="100"/>
        <v>2178682.1</v>
      </c>
      <c r="S103" s="111">
        <f t="shared" si="100"/>
        <v>0</v>
      </c>
      <c r="T103" s="111">
        <f t="shared" si="100"/>
        <v>0</v>
      </c>
      <c r="U103" s="111">
        <f t="shared" si="100"/>
        <v>0</v>
      </c>
      <c r="V103" s="111">
        <f t="shared" si="100"/>
        <v>0</v>
      </c>
      <c r="W103" s="111">
        <f>SUM(W6:W16)</f>
        <v>0</v>
      </c>
      <c r="X103" s="111">
        <f t="shared" ref="X103:AC103" si="101">SUM(X6:X16)</f>
        <v>8814.65</v>
      </c>
      <c r="Y103" s="111">
        <f t="shared" si="101"/>
        <v>0</v>
      </c>
      <c r="Z103" s="111">
        <f t="shared" si="101"/>
        <v>178602.65</v>
      </c>
      <c r="AA103" s="111">
        <f t="shared" si="101"/>
        <v>2169867.4500000002</v>
      </c>
      <c r="AB103" s="111">
        <f t="shared" si="101"/>
        <v>996062.1</v>
      </c>
      <c r="AC103" s="111">
        <f t="shared" si="101"/>
        <v>400936.47</v>
      </c>
    </row>
    <row r="104" spans="1:31" hidden="1">
      <c r="E104" s="111">
        <f t="shared" ref="E104:V104" si="102">SUM(E22:E28)</f>
        <v>1423673</v>
      </c>
      <c r="F104" s="111">
        <f t="shared" si="102"/>
        <v>432949.20999999996</v>
      </c>
      <c r="G104" s="111">
        <f t="shared" si="102"/>
        <v>1423673</v>
      </c>
      <c r="H104" s="111" t="e">
        <f t="shared" si="102"/>
        <v>#REF!</v>
      </c>
      <c r="I104" s="111" t="e">
        <f t="shared" si="102"/>
        <v>#REF!</v>
      </c>
      <c r="J104" s="111" t="e">
        <f t="shared" si="102"/>
        <v>#REF!</v>
      </c>
      <c r="K104" s="111" t="e">
        <f t="shared" si="102"/>
        <v>#REF!</v>
      </c>
      <c r="L104" s="111" t="e">
        <f t="shared" si="102"/>
        <v>#REF!</v>
      </c>
      <c r="M104" s="111" t="e">
        <f t="shared" si="102"/>
        <v>#REF!</v>
      </c>
      <c r="N104" s="111" t="e">
        <f t="shared" si="102"/>
        <v>#REF!</v>
      </c>
      <c r="O104" s="111" t="e">
        <f t="shared" si="102"/>
        <v>#REF!</v>
      </c>
      <c r="P104" s="111" t="e">
        <f t="shared" si="102"/>
        <v>#REF!</v>
      </c>
      <c r="Q104" s="111">
        <f t="shared" si="102"/>
        <v>106326.5</v>
      </c>
      <c r="R104" s="111">
        <f t="shared" si="102"/>
        <v>1317346.5</v>
      </c>
      <c r="S104" s="111">
        <f t="shared" si="102"/>
        <v>124146.07</v>
      </c>
      <c r="T104" s="111">
        <f t="shared" si="102"/>
        <v>0</v>
      </c>
      <c r="U104" s="111">
        <f t="shared" si="102"/>
        <v>0</v>
      </c>
      <c r="V104" s="111">
        <f t="shared" si="102"/>
        <v>124146.07</v>
      </c>
      <c r="W104" s="111">
        <f>SUM(W22:W28)</f>
        <v>69915.14</v>
      </c>
      <c r="X104" s="111">
        <f t="shared" ref="X104:AC104" si="103">SUM(X22:X28)</f>
        <v>64998.14</v>
      </c>
      <c r="Y104" s="111">
        <f t="shared" si="103"/>
        <v>194061.21</v>
      </c>
      <c r="Z104" s="111">
        <f t="shared" si="103"/>
        <v>295470.71000000002</v>
      </c>
      <c r="AA104" s="111">
        <f t="shared" si="103"/>
        <v>1128202.29</v>
      </c>
      <c r="AB104" s="111">
        <f t="shared" si="103"/>
        <v>450673</v>
      </c>
      <c r="AC104" s="111">
        <f t="shared" si="103"/>
        <v>167111.81</v>
      </c>
    </row>
    <row r="105" spans="1:31" hidden="1">
      <c r="E105" s="111">
        <f t="shared" ref="E105:V105" si="104">SUM(E32:E49)</f>
        <v>4164400</v>
      </c>
      <c r="F105" s="111">
        <f t="shared" si="104"/>
        <v>2513663.3199999998</v>
      </c>
      <c r="G105" s="111">
        <f t="shared" si="104"/>
        <v>3860488.98</v>
      </c>
      <c r="H105" s="111">
        <f t="shared" si="104"/>
        <v>94731.349999999991</v>
      </c>
      <c r="I105" s="111">
        <f t="shared" si="104"/>
        <v>3765757.63</v>
      </c>
      <c r="J105" s="111">
        <f t="shared" si="104"/>
        <v>48208.94</v>
      </c>
      <c r="K105" s="111">
        <f t="shared" si="104"/>
        <v>16150</v>
      </c>
      <c r="L105" s="111">
        <f t="shared" si="104"/>
        <v>0</v>
      </c>
      <c r="M105" s="111">
        <f t="shared" si="104"/>
        <v>64358.94</v>
      </c>
      <c r="N105" s="111">
        <f t="shared" si="104"/>
        <v>30575.25</v>
      </c>
      <c r="O105" s="111">
        <f t="shared" si="104"/>
        <v>94934.19</v>
      </c>
      <c r="P105" s="111">
        <f t="shared" si="104"/>
        <v>81084.37</v>
      </c>
      <c r="Q105" s="111">
        <f t="shared" si="104"/>
        <v>175814.16</v>
      </c>
      <c r="R105" s="111">
        <f t="shared" si="104"/>
        <v>3684674.8200000003</v>
      </c>
      <c r="S105" s="111">
        <f t="shared" si="104"/>
        <v>36898.559999999998</v>
      </c>
      <c r="T105" s="111">
        <f t="shared" si="104"/>
        <v>0</v>
      </c>
      <c r="U105" s="111">
        <f t="shared" si="104"/>
        <v>0</v>
      </c>
      <c r="V105" s="111">
        <f t="shared" si="104"/>
        <v>36898.559999999998</v>
      </c>
      <c r="W105" s="111">
        <f>SUM(W32:W49)</f>
        <v>2155.86</v>
      </c>
      <c r="X105" s="111">
        <f t="shared" ref="X105:AC105" si="105">SUM(X32:X49)</f>
        <v>0</v>
      </c>
      <c r="Y105" s="111">
        <f t="shared" si="105"/>
        <v>39054.42</v>
      </c>
      <c r="Z105" s="111">
        <f t="shared" si="105"/>
        <v>212712.72</v>
      </c>
      <c r="AA105" s="111">
        <f t="shared" si="105"/>
        <v>3647776.26</v>
      </c>
      <c r="AB105" s="111">
        <f t="shared" si="105"/>
        <v>2800449.04</v>
      </c>
      <c r="AC105" s="111">
        <f t="shared" si="105"/>
        <v>2008425.29</v>
      </c>
    </row>
    <row r="106" spans="1:31" hidden="1">
      <c r="E106" s="111">
        <f t="shared" ref="E106:AC106" si="106">SUM(E62:E101)</f>
        <v>4982227.8100000005</v>
      </c>
      <c r="F106" s="111">
        <f t="shared" si="106"/>
        <v>3876548.8</v>
      </c>
      <c r="G106" s="111">
        <f t="shared" si="106"/>
        <v>4907827.8100000005</v>
      </c>
      <c r="H106" s="111">
        <f t="shared" si="106"/>
        <v>3682762.8299999996</v>
      </c>
      <c r="I106" s="111">
        <f t="shared" si="106"/>
        <v>2379496.42</v>
      </c>
      <c r="J106" s="111">
        <f t="shared" si="106"/>
        <v>87779.790000000008</v>
      </c>
      <c r="K106" s="111">
        <f t="shared" si="106"/>
        <v>184355.22999999998</v>
      </c>
      <c r="L106" s="111">
        <f t="shared" si="106"/>
        <v>53306.62</v>
      </c>
      <c r="M106" s="111">
        <f t="shared" si="106"/>
        <v>325441.64</v>
      </c>
      <c r="N106" s="111">
        <f t="shared" si="106"/>
        <v>122537.34</v>
      </c>
      <c r="O106" s="111">
        <f t="shared" si="106"/>
        <v>447978.98000000004</v>
      </c>
      <c r="P106" s="111">
        <f t="shared" si="106"/>
        <v>213843.81</v>
      </c>
      <c r="Q106" s="111">
        <f t="shared" si="106"/>
        <v>2434391.86</v>
      </c>
      <c r="R106" s="111">
        <f t="shared" si="106"/>
        <v>2473435.9500000002</v>
      </c>
      <c r="S106" s="111">
        <f t="shared" si="106"/>
        <v>0</v>
      </c>
      <c r="T106" s="111">
        <f t="shared" si="106"/>
        <v>310721.13</v>
      </c>
      <c r="U106" s="111">
        <f t="shared" si="106"/>
        <v>0</v>
      </c>
      <c r="V106" s="111">
        <f t="shared" si="106"/>
        <v>310721.13</v>
      </c>
      <c r="W106" s="111">
        <f t="shared" si="106"/>
        <v>261963.3</v>
      </c>
      <c r="X106" s="111">
        <f t="shared" si="106"/>
        <v>0</v>
      </c>
      <c r="Y106" s="111">
        <f t="shared" si="106"/>
        <v>572684.42999999993</v>
      </c>
      <c r="Z106" s="111">
        <f t="shared" si="106"/>
        <v>2434391.86</v>
      </c>
      <c r="AA106" s="111">
        <f t="shared" si="106"/>
        <v>2473435.9500000002</v>
      </c>
      <c r="AB106" s="111">
        <f t="shared" si="106"/>
        <v>1859624.54</v>
      </c>
      <c r="AC106" s="111">
        <f t="shared" si="106"/>
        <v>1733526.4300000002</v>
      </c>
    </row>
    <row r="107" spans="1:31" s="104" customFormat="1" hidden="1">
      <c r="A107" s="191"/>
      <c r="B107" s="191"/>
      <c r="C107" s="192"/>
      <c r="D107" s="193"/>
      <c r="E107" s="111"/>
      <c r="F107" s="111"/>
      <c r="G107" s="111"/>
      <c r="H107" s="111"/>
      <c r="I107" s="111"/>
      <c r="J107" s="111"/>
      <c r="K107" s="111"/>
      <c r="L107" s="111"/>
      <c r="M107" s="111"/>
      <c r="N107" s="111"/>
      <c r="O107" s="111"/>
      <c r="P107" s="111"/>
      <c r="Q107" s="111"/>
      <c r="R107" s="111"/>
      <c r="S107" s="112"/>
      <c r="T107" s="112"/>
      <c r="U107" s="112"/>
      <c r="V107" s="112"/>
      <c r="W107" s="111"/>
      <c r="X107" s="112"/>
      <c r="Y107" s="112"/>
      <c r="Z107" s="112"/>
      <c r="AA107" s="112"/>
      <c r="AB107" s="111"/>
      <c r="AC107" s="111"/>
      <c r="AD107" s="191"/>
      <c r="AE107" s="159"/>
    </row>
    <row r="108" spans="1:31" hidden="1">
      <c r="E108" s="194"/>
      <c r="F108" s="195"/>
      <c r="G108" s="195"/>
      <c r="H108" s="195"/>
      <c r="I108" s="195"/>
      <c r="J108" s="195"/>
      <c r="K108" s="195"/>
      <c r="L108" s="195"/>
      <c r="M108" s="195"/>
      <c r="N108" s="195"/>
      <c r="O108" s="195"/>
      <c r="P108" s="195"/>
      <c r="Q108" s="195"/>
      <c r="R108" s="195"/>
      <c r="AB108" s="195"/>
      <c r="AC108" s="195"/>
    </row>
    <row r="109" spans="1:31" hidden="1">
      <c r="S109" s="111"/>
      <c r="T109" s="111"/>
      <c r="U109" s="111"/>
      <c r="V109" s="111"/>
      <c r="X109" s="111"/>
      <c r="Y109" s="111"/>
      <c r="Z109" s="111"/>
      <c r="AA109" s="111"/>
    </row>
    <row r="110" spans="1:31">
      <c r="S110" s="111"/>
      <c r="T110" s="111"/>
      <c r="U110" s="111"/>
      <c r="V110" s="111"/>
      <c r="X110" s="111"/>
      <c r="Y110" s="111"/>
      <c r="Z110" s="111"/>
      <c r="AA110" s="111"/>
      <c r="AB110" s="111"/>
      <c r="AC110" s="111"/>
    </row>
    <row r="111" spans="1:31">
      <c r="S111" s="111"/>
      <c r="T111" s="111"/>
      <c r="U111" s="111"/>
      <c r="V111" s="111"/>
      <c r="X111" s="111"/>
      <c r="Y111" s="111"/>
      <c r="Z111" s="111"/>
      <c r="AA111" s="111"/>
    </row>
    <row r="112" spans="1:31">
      <c r="E112" s="111"/>
      <c r="F112" s="111"/>
      <c r="G112" s="111"/>
      <c r="H112" s="111"/>
      <c r="I112" s="111"/>
      <c r="J112" s="111"/>
      <c r="K112" s="111"/>
      <c r="L112" s="111"/>
      <c r="M112" s="111"/>
      <c r="N112" s="111"/>
      <c r="O112" s="111"/>
      <c r="P112" s="111"/>
      <c r="Q112" s="111"/>
      <c r="R112" s="111"/>
      <c r="S112" s="111"/>
      <c r="T112" s="111"/>
      <c r="U112" s="111"/>
      <c r="V112" s="111"/>
      <c r="X112" s="111"/>
      <c r="Y112" s="111"/>
      <c r="Z112" s="111"/>
      <c r="AA112" s="111"/>
      <c r="AB112" s="111"/>
      <c r="AC112" s="111"/>
    </row>
    <row r="113" spans="5:29">
      <c r="E113" s="111"/>
      <c r="F113" s="111"/>
      <c r="G113" s="111"/>
      <c r="H113" s="111"/>
      <c r="I113" s="111"/>
      <c r="J113" s="111"/>
      <c r="K113" s="111"/>
      <c r="L113" s="111"/>
      <c r="M113" s="111"/>
      <c r="N113" s="111"/>
      <c r="O113" s="111"/>
      <c r="P113" s="111"/>
      <c r="Q113" s="111"/>
      <c r="R113" s="111"/>
      <c r="S113" s="111"/>
      <c r="T113" s="111"/>
      <c r="U113" s="111"/>
      <c r="V113" s="111"/>
      <c r="X113" s="111"/>
      <c r="Y113" s="111"/>
      <c r="Z113" s="111"/>
      <c r="AA113" s="111"/>
      <c r="AB113" s="111"/>
      <c r="AC113" s="111"/>
    </row>
    <row r="114" spans="5:29">
      <c r="E114" s="111"/>
      <c r="F114" s="111"/>
      <c r="G114" s="111"/>
      <c r="H114" s="111"/>
      <c r="I114" s="111"/>
      <c r="J114" s="111"/>
      <c r="K114" s="111"/>
      <c r="L114" s="111"/>
      <c r="M114" s="111"/>
      <c r="N114" s="111"/>
      <c r="O114" s="111"/>
      <c r="P114" s="111"/>
      <c r="Q114" s="111"/>
      <c r="R114" s="111"/>
      <c r="AB114" s="111"/>
      <c r="AC114" s="111"/>
    </row>
    <row r="115" spans="5:29">
      <c r="E115" s="111"/>
      <c r="F115" s="111"/>
      <c r="G115" s="111"/>
      <c r="H115" s="111"/>
      <c r="I115" s="111"/>
      <c r="J115" s="111"/>
      <c r="K115" s="111"/>
      <c r="L115" s="111"/>
      <c r="M115" s="111"/>
      <c r="N115" s="111"/>
      <c r="O115" s="111"/>
      <c r="P115" s="111"/>
      <c r="Q115" s="111"/>
      <c r="R115" s="111"/>
      <c r="AB115" s="111"/>
      <c r="AC115" s="111"/>
    </row>
    <row r="116" spans="5:29">
      <c r="E116" s="111"/>
      <c r="F116" s="111"/>
      <c r="G116" s="111"/>
      <c r="H116" s="111"/>
      <c r="I116" s="111"/>
      <c r="J116" s="111"/>
      <c r="K116" s="111"/>
      <c r="L116" s="111"/>
      <c r="M116" s="111"/>
      <c r="N116" s="111"/>
      <c r="O116" s="111"/>
      <c r="P116" s="111"/>
      <c r="Q116" s="111"/>
      <c r="R116" s="111"/>
      <c r="AB116" s="111"/>
      <c r="AC116" s="111"/>
    </row>
  </sheetData>
  <autoFilter ref="A4:AD108">
    <filterColumn colId="1"/>
    <filterColumn colId="3"/>
    <filterColumn colId="17"/>
    <filterColumn colId="18"/>
    <filterColumn colId="19"/>
    <filterColumn colId="20"/>
    <filterColumn colId="21"/>
    <filterColumn colId="22"/>
    <filterColumn colId="23"/>
    <filterColumn colId="24"/>
    <filterColumn colId="25"/>
    <filterColumn colId="26"/>
  </autoFilter>
  <mergeCells count="1">
    <mergeCell ref="A1:AD2"/>
  </mergeCells>
  <printOptions horizontalCentered="1"/>
  <pageMargins left="0.11811023622047245" right="0.11811023622047245" top="0.82677165354330717" bottom="0.43307086614173229" header="0.27559055118110237" footer="0.19685039370078741"/>
  <pageSetup paperSize="9" scale="77"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2" manualBreakCount="2">
    <brk id="15" max="29" man="1"/>
    <brk id="26" max="28" man="1"/>
  </rowBreaks>
</worksheet>
</file>

<file path=xl/worksheets/sheet10.xml><?xml version="1.0" encoding="utf-8"?>
<worksheet xmlns="http://schemas.openxmlformats.org/spreadsheetml/2006/main" xmlns:r="http://schemas.openxmlformats.org/officeDocument/2006/relationships">
  <dimension ref="A1:AE21"/>
  <sheetViews>
    <sheetView topLeftCell="A13" workbookViewId="0">
      <selection activeCell="F16" sqref="F16"/>
    </sheetView>
  </sheetViews>
  <sheetFormatPr defaultRowHeight="12.75"/>
  <cols>
    <col min="1" max="1" width="5.42578125" style="53" customWidth="1"/>
    <col min="2" max="2" width="24.42578125" style="53" customWidth="1"/>
    <col min="3" max="3" width="0.140625" style="53" hidden="1" customWidth="1"/>
    <col min="4" max="4" width="1.28515625" style="53" hidden="1" customWidth="1"/>
    <col min="5" max="5" width="0.85546875" style="53" hidden="1" customWidth="1"/>
    <col min="6" max="6" width="13.7109375" style="366" customWidth="1"/>
    <col min="7" max="7" width="16.28515625" style="53" customWidth="1"/>
    <col min="8" max="8" width="15.5703125" style="53" customWidth="1"/>
    <col min="9" max="9" width="14.5703125" style="53" bestFit="1" customWidth="1"/>
    <col min="10" max="10" width="12.7109375" style="53" hidden="1" customWidth="1"/>
    <col min="11" max="11" width="12.7109375" style="173" hidden="1" customWidth="1"/>
    <col min="12" max="12" width="11.7109375" style="165" hidden="1" customWidth="1"/>
    <col min="13" max="13" width="11.28515625" style="165" hidden="1" customWidth="1"/>
    <col min="14" max="14" width="13.5703125" style="165" hidden="1" customWidth="1"/>
    <col min="15" max="15" width="14.5703125" style="165" hidden="1" customWidth="1"/>
    <col min="16" max="16" width="14.140625" style="165" hidden="1" customWidth="1"/>
    <col min="17" max="17" width="15" style="165" hidden="1" customWidth="1"/>
    <col min="18" max="18" width="15" style="53" hidden="1" customWidth="1"/>
    <col min="19" max="19" width="13.7109375" style="53" hidden="1" customWidth="1"/>
    <col min="20" max="22" width="12.7109375" style="53" hidden="1" customWidth="1"/>
    <col min="23" max="23" width="13.140625" style="53" hidden="1" customWidth="1"/>
    <col min="24" max="24" width="15.140625" style="53" hidden="1" customWidth="1"/>
    <col min="25" max="26" width="14.5703125" style="53" hidden="1" customWidth="1"/>
    <col min="27" max="27" width="12.7109375" style="53" hidden="1" customWidth="1"/>
    <col min="28" max="28" width="12.7109375" style="53" customWidth="1"/>
    <col min="29" max="30" width="14.28515625" style="53" bestFit="1" customWidth="1"/>
    <col min="31" max="31" width="18.85546875" style="53" customWidth="1"/>
    <col min="32" max="263" width="9.140625" style="53"/>
    <col min="264" max="264" width="2.140625" style="53" customWidth="1"/>
    <col min="265" max="265" width="0" style="53" hidden="1" customWidth="1"/>
    <col min="266" max="266" width="3.5703125" style="53" bestFit="1" customWidth="1"/>
    <col min="267" max="267" width="6" style="53" customWidth="1"/>
    <col min="268" max="268" width="4.42578125" style="53" customWidth="1"/>
    <col min="269" max="269" width="16.42578125" style="53" customWidth="1"/>
    <col min="270" max="270" width="0.140625" style="53" customWidth="1"/>
    <col min="271" max="273" width="0" style="53" hidden="1" customWidth="1"/>
    <col min="274" max="274" width="12.85546875" style="53" customWidth="1"/>
    <col min="275" max="275" width="13.140625" style="53" customWidth="1"/>
    <col min="276" max="276" width="16" style="53" customWidth="1"/>
    <col min="277" max="277" width="0" style="53" hidden="1" customWidth="1"/>
    <col min="278" max="278" width="13.42578125" style="53" customWidth="1"/>
    <col min="279" max="279" width="12.7109375" style="53" customWidth="1"/>
    <col min="280" max="284" width="13.140625" style="53" customWidth="1"/>
    <col min="285" max="285" width="18.140625" style="53" customWidth="1"/>
    <col min="286" max="286" width="13.42578125" style="53" customWidth="1"/>
    <col min="287" max="287" width="13.140625" style="53" customWidth="1"/>
    <col min="288" max="519" width="9.140625" style="53"/>
    <col min="520" max="520" width="2.140625" style="53" customWidth="1"/>
    <col min="521" max="521" width="0" style="53" hidden="1" customWidth="1"/>
    <col min="522" max="522" width="3.5703125" style="53" bestFit="1" customWidth="1"/>
    <col min="523" max="523" width="6" style="53" customWidth="1"/>
    <col min="524" max="524" width="4.42578125" style="53" customWidth="1"/>
    <col min="525" max="525" width="16.42578125" style="53" customWidth="1"/>
    <col min="526" max="526" width="0.140625" style="53" customWidth="1"/>
    <col min="527" max="529" width="0" style="53" hidden="1" customWidth="1"/>
    <col min="530" max="530" width="12.85546875" style="53" customWidth="1"/>
    <col min="531" max="531" width="13.140625" style="53" customWidth="1"/>
    <col min="532" max="532" width="16" style="53" customWidth="1"/>
    <col min="533" max="533" width="0" style="53" hidden="1" customWidth="1"/>
    <col min="534" max="534" width="13.42578125" style="53" customWidth="1"/>
    <col min="535" max="535" width="12.7109375" style="53" customWidth="1"/>
    <col min="536" max="540" width="13.140625" style="53" customWidth="1"/>
    <col min="541" max="541" width="18.140625" style="53" customWidth="1"/>
    <col min="542" max="542" width="13.42578125" style="53" customWidth="1"/>
    <col min="543" max="543" width="13.140625" style="53" customWidth="1"/>
    <col min="544" max="775" width="9.140625" style="53"/>
    <col min="776" max="776" width="2.140625" style="53" customWidth="1"/>
    <col min="777" max="777" width="0" style="53" hidden="1" customWidth="1"/>
    <col min="778" max="778" width="3.5703125" style="53" bestFit="1" customWidth="1"/>
    <col min="779" max="779" width="6" style="53" customWidth="1"/>
    <col min="780" max="780" width="4.42578125" style="53" customWidth="1"/>
    <col min="781" max="781" width="16.42578125" style="53" customWidth="1"/>
    <col min="782" max="782" width="0.140625" style="53" customWidth="1"/>
    <col min="783" max="785" width="0" style="53" hidden="1" customWidth="1"/>
    <col min="786" max="786" width="12.85546875" style="53" customWidth="1"/>
    <col min="787" max="787" width="13.140625" style="53" customWidth="1"/>
    <col min="788" max="788" width="16" style="53" customWidth="1"/>
    <col min="789" max="789" width="0" style="53" hidden="1" customWidth="1"/>
    <col min="790" max="790" width="13.42578125" style="53" customWidth="1"/>
    <col min="791" max="791" width="12.7109375" style="53" customWidth="1"/>
    <col min="792" max="796" width="13.140625" style="53" customWidth="1"/>
    <col min="797" max="797" width="18.140625" style="53" customWidth="1"/>
    <col min="798" max="798" width="13.42578125" style="53" customWidth="1"/>
    <col min="799" max="799" width="13.140625" style="53" customWidth="1"/>
    <col min="800" max="1031" width="9.140625" style="53"/>
    <col min="1032" max="1032" width="2.140625" style="53" customWidth="1"/>
    <col min="1033" max="1033" width="0" style="53" hidden="1" customWidth="1"/>
    <col min="1034" max="1034" width="3.5703125" style="53" bestFit="1" customWidth="1"/>
    <col min="1035" max="1035" width="6" style="53" customWidth="1"/>
    <col min="1036" max="1036" width="4.42578125" style="53" customWidth="1"/>
    <col min="1037" max="1037" width="16.42578125" style="53" customWidth="1"/>
    <col min="1038" max="1038" width="0.140625" style="53" customWidth="1"/>
    <col min="1039" max="1041" width="0" style="53" hidden="1" customWidth="1"/>
    <col min="1042" max="1042" width="12.85546875" style="53" customWidth="1"/>
    <col min="1043" max="1043" width="13.140625" style="53" customWidth="1"/>
    <col min="1044" max="1044" width="16" style="53" customWidth="1"/>
    <col min="1045" max="1045" width="0" style="53" hidden="1" customWidth="1"/>
    <col min="1046" max="1046" width="13.42578125" style="53" customWidth="1"/>
    <col min="1047" max="1047" width="12.7109375" style="53" customWidth="1"/>
    <col min="1048" max="1052" width="13.140625" style="53" customWidth="1"/>
    <col min="1053" max="1053" width="18.140625" style="53" customWidth="1"/>
    <col min="1054" max="1054" width="13.42578125" style="53" customWidth="1"/>
    <col min="1055" max="1055" width="13.140625" style="53" customWidth="1"/>
    <col min="1056" max="1287" width="9.140625" style="53"/>
    <col min="1288" max="1288" width="2.140625" style="53" customWidth="1"/>
    <col min="1289" max="1289" width="0" style="53" hidden="1" customWidth="1"/>
    <col min="1290" max="1290" width="3.5703125" style="53" bestFit="1" customWidth="1"/>
    <col min="1291" max="1291" width="6" style="53" customWidth="1"/>
    <col min="1292" max="1292" width="4.42578125" style="53" customWidth="1"/>
    <col min="1293" max="1293" width="16.42578125" style="53" customWidth="1"/>
    <col min="1294" max="1294" width="0.140625" style="53" customWidth="1"/>
    <col min="1295" max="1297" width="0" style="53" hidden="1" customWidth="1"/>
    <col min="1298" max="1298" width="12.85546875" style="53" customWidth="1"/>
    <col min="1299" max="1299" width="13.140625" style="53" customWidth="1"/>
    <col min="1300" max="1300" width="16" style="53" customWidth="1"/>
    <col min="1301" max="1301" width="0" style="53" hidden="1" customWidth="1"/>
    <col min="1302" max="1302" width="13.42578125" style="53" customWidth="1"/>
    <col min="1303" max="1303" width="12.7109375" style="53" customWidth="1"/>
    <col min="1304" max="1308" width="13.140625" style="53" customWidth="1"/>
    <col min="1309" max="1309" width="18.140625" style="53" customWidth="1"/>
    <col min="1310" max="1310" width="13.42578125" style="53" customWidth="1"/>
    <col min="1311" max="1311" width="13.140625" style="53" customWidth="1"/>
    <col min="1312" max="1543" width="9.140625" style="53"/>
    <col min="1544" max="1544" width="2.140625" style="53" customWidth="1"/>
    <col min="1545" max="1545" width="0" style="53" hidden="1" customWidth="1"/>
    <col min="1546" max="1546" width="3.5703125" style="53" bestFit="1" customWidth="1"/>
    <col min="1547" max="1547" width="6" style="53" customWidth="1"/>
    <col min="1548" max="1548" width="4.42578125" style="53" customWidth="1"/>
    <col min="1549" max="1549" width="16.42578125" style="53" customWidth="1"/>
    <col min="1550" max="1550" width="0.140625" style="53" customWidth="1"/>
    <col min="1551" max="1553" width="0" style="53" hidden="1" customWidth="1"/>
    <col min="1554" max="1554" width="12.85546875" style="53" customWidth="1"/>
    <col min="1555" max="1555" width="13.140625" style="53" customWidth="1"/>
    <col min="1556" max="1556" width="16" style="53" customWidth="1"/>
    <col min="1557" max="1557" width="0" style="53" hidden="1" customWidth="1"/>
    <col min="1558" max="1558" width="13.42578125" style="53" customWidth="1"/>
    <col min="1559" max="1559" width="12.7109375" style="53" customWidth="1"/>
    <col min="1560" max="1564" width="13.140625" style="53" customWidth="1"/>
    <col min="1565" max="1565" width="18.140625" style="53" customWidth="1"/>
    <col min="1566" max="1566" width="13.42578125" style="53" customWidth="1"/>
    <col min="1567" max="1567" width="13.140625" style="53" customWidth="1"/>
    <col min="1568" max="1799" width="9.140625" style="53"/>
    <col min="1800" max="1800" width="2.140625" style="53" customWidth="1"/>
    <col min="1801" max="1801" width="0" style="53" hidden="1" customWidth="1"/>
    <col min="1802" max="1802" width="3.5703125" style="53" bestFit="1" customWidth="1"/>
    <col min="1803" max="1803" width="6" style="53" customWidth="1"/>
    <col min="1804" max="1804" width="4.42578125" style="53" customWidth="1"/>
    <col min="1805" max="1805" width="16.42578125" style="53" customWidth="1"/>
    <col min="1806" max="1806" width="0.140625" style="53" customWidth="1"/>
    <col min="1807" max="1809" width="0" style="53" hidden="1" customWidth="1"/>
    <col min="1810" max="1810" width="12.85546875" style="53" customWidth="1"/>
    <col min="1811" max="1811" width="13.140625" style="53" customWidth="1"/>
    <col min="1812" max="1812" width="16" style="53" customWidth="1"/>
    <col min="1813" max="1813" width="0" style="53" hidden="1" customWidth="1"/>
    <col min="1814" max="1814" width="13.42578125" style="53" customWidth="1"/>
    <col min="1815" max="1815" width="12.7109375" style="53" customWidth="1"/>
    <col min="1816" max="1820" width="13.140625" style="53" customWidth="1"/>
    <col min="1821" max="1821" width="18.140625" style="53" customWidth="1"/>
    <col min="1822" max="1822" width="13.42578125" style="53" customWidth="1"/>
    <col min="1823" max="1823" width="13.140625" style="53" customWidth="1"/>
    <col min="1824" max="2055" width="9.140625" style="53"/>
    <col min="2056" max="2056" width="2.140625" style="53" customWidth="1"/>
    <col min="2057" max="2057" width="0" style="53" hidden="1" customWidth="1"/>
    <col min="2058" max="2058" width="3.5703125" style="53" bestFit="1" customWidth="1"/>
    <col min="2059" max="2059" width="6" style="53" customWidth="1"/>
    <col min="2060" max="2060" width="4.42578125" style="53" customWidth="1"/>
    <col min="2061" max="2061" width="16.42578125" style="53" customWidth="1"/>
    <col min="2062" max="2062" width="0.140625" style="53" customWidth="1"/>
    <col min="2063" max="2065" width="0" style="53" hidden="1" customWidth="1"/>
    <col min="2066" max="2066" width="12.85546875" style="53" customWidth="1"/>
    <col min="2067" max="2067" width="13.140625" style="53" customWidth="1"/>
    <col min="2068" max="2068" width="16" style="53" customWidth="1"/>
    <col min="2069" max="2069" width="0" style="53" hidden="1" customWidth="1"/>
    <col min="2070" max="2070" width="13.42578125" style="53" customWidth="1"/>
    <col min="2071" max="2071" width="12.7109375" style="53" customWidth="1"/>
    <col min="2072" max="2076" width="13.140625" style="53" customWidth="1"/>
    <col min="2077" max="2077" width="18.140625" style="53" customWidth="1"/>
    <col min="2078" max="2078" width="13.42578125" style="53" customWidth="1"/>
    <col min="2079" max="2079" width="13.140625" style="53" customWidth="1"/>
    <col min="2080" max="2311" width="9.140625" style="53"/>
    <col min="2312" max="2312" width="2.140625" style="53" customWidth="1"/>
    <col min="2313" max="2313" width="0" style="53" hidden="1" customWidth="1"/>
    <col min="2314" max="2314" width="3.5703125" style="53" bestFit="1" customWidth="1"/>
    <col min="2315" max="2315" width="6" style="53" customWidth="1"/>
    <col min="2316" max="2316" width="4.42578125" style="53" customWidth="1"/>
    <col min="2317" max="2317" width="16.42578125" style="53" customWidth="1"/>
    <col min="2318" max="2318" width="0.140625" style="53" customWidth="1"/>
    <col min="2319" max="2321" width="0" style="53" hidden="1" customWidth="1"/>
    <col min="2322" max="2322" width="12.85546875" style="53" customWidth="1"/>
    <col min="2323" max="2323" width="13.140625" style="53" customWidth="1"/>
    <col min="2324" max="2324" width="16" style="53" customWidth="1"/>
    <col min="2325" max="2325" width="0" style="53" hidden="1" customWidth="1"/>
    <col min="2326" max="2326" width="13.42578125" style="53" customWidth="1"/>
    <col min="2327" max="2327" width="12.7109375" style="53" customWidth="1"/>
    <col min="2328" max="2332" width="13.140625" style="53" customWidth="1"/>
    <col min="2333" max="2333" width="18.140625" style="53" customWidth="1"/>
    <col min="2334" max="2334" width="13.42578125" style="53" customWidth="1"/>
    <col min="2335" max="2335" width="13.140625" style="53" customWidth="1"/>
    <col min="2336" max="2567" width="9.140625" style="53"/>
    <col min="2568" max="2568" width="2.140625" style="53" customWidth="1"/>
    <col min="2569" max="2569" width="0" style="53" hidden="1" customWidth="1"/>
    <col min="2570" max="2570" width="3.5703125" style="53" bestFit="1" customWidth="1"/>
    <col min="2571" max="2571" width="6" style="53" customWidth="1"/>
    <col min="2572" max="2572" width="4.42578125" style="53" customWidth="1"/>
    <col min="2573" max="2573" width="16.42578125" style="53" customWidth="1"/>
    <col min="2574" max="2574" width="0.140625" style="53" customWidth="1"/>
    <col min="2575" max="2577" width="0" style="53" hidden="1" customWidth="1"/>
    <col min="2578" max="2578" width="12.85546875" style="53" customWidth="1"/>
    <col min="2579" max="2579" width="13.140625" style="53" customWidth="1"/>
    <col min="2580" max="2580" width="16" style="53" customWidth="1"/>
    <col min="2581" max="2581" width="0" style="53" hidden="1" customWidth="1"/>
    <col min="2582" max="2582" width="13.42578125" style="53" customWidth="1"/>
    <col min="2583" max="2583" width="12.7109375" style="53" customWidth="1"/>
    <col min="2584" max="2588" width="13.140625" style="53" customWidth="1"/>
    <col min="2589" max="2589" width="18.140625" style="53" customWidth="1"/>
    <col min="2590" max="2590" width="13.42578125" style="53" customWidth="1"/>
    <col min="2591" max="2591" width="13.140625" style="53" customWidth="1"/>
    <col min="2592" max="2823" width="9.140625" style="53"/>
    <col min="2824" max="2824" width="2.140625" style="53" customWidth="1"/>
    <col min="2825" max="2825" width="0" style="53" hidden="1" customWidth="1"/>
    <col min="2826" max="2826" width="3.5703125" style="53" bestFit="1" customWidth="1"/>
    <col min="2827" max="2827" width="6" style="53" customWidth="1"/>
    <col min="2828" max="2828" width="4.42578125" style="53" customWidth="1"/>
    <col min="2829" max="2829" width="16.42578125" style="53" customWidth="1"/>
    <col min="2830" max="2830" width="0.140625" style="53" customWidth="1"/>
    <col min="2831" max="2833" width="0" style="53" hidden="1" customWidth="1"/>
    <col min="2834" max="2834" width="12.85546875" style="53" customWidth="1"/>
    <col min="2835" max="2835" width="13.140625" style="53" customWidth="1"/>
    <col min="2836" max="2836" width="16" style="53" customWidth="1"/>
    <col min="2837" max="2837" width="0" style="53" hidden="1" customWidth="1"/>
    <col min="2838" max="2838" width="13.42578125" style="53" customWidth="1"/>
    <col min="2839" max="2839" width="12.7109375" style="53" customWidth="1"/>
    <col min="2840" max="2844" width="13.140625" style="53" customWidth="1"/>
    <col min="2845" max="2845" width="18.140625" style="53" customWidth="1"/>
    <col min="2846" max="2846" width="13.42578125" style="53" customWidth="1"/>
    <col min="2847" max="2847" width="13.140625" style="53" customWidth="1"/>
    <col min="2848" max="3079" width="9.140625" style="53"/>
    <col min="3080" max="3080" width="2.140625" style="53" customWidth="1"/>
    <col min="3081" max="3081" width="0" style="53" hidden="1" customWidth="1"/>
    <col min="3082" max="3082" width="3.5703125" style="53" bestFit="1" customWidth="1"/>
    <col min="3083" max="3083" width="6" style="53" customWidth="1"/>
    <col min="3084" max="3084" width="4.42578125" style="53" customWidth="1"/>
    <col min="3085" max="3085" width="16.42578125" style="53" customWidth="1"/>
    <col min="3086" max="3086" width="0.140625" style="53" customWidth="1"/>
    <col min="3087" max="3089" width="0" style="53" hidden="1" customWidth="1"/>
    <col min="3090" max="3090" width="12.85546875" style="53" customWidth="1"/>
    <col min="3091" max="3091" width="13.140625" style="53" customWidth="1"/>
    <col min="3092" max="3092" width="16" style="53" customWidth="1"/>
    <col min="3093" max="3093" width="0" style="53" hidden="1" customWidth="1"/>
    <col min="3094" max="3094" width="13.42578125" style="53" customWidth="1"/>
    <col min="3095" max="3095" width="12.7109375" style="53" customWidth="1"/>
    <col min="3096" max="3100" width="13.140625" style="53" customWidth="1"/>
    <col min="3101" max="3101" width="18.140625" style="53" customWidth="1"/>
    <col min="3102" max="3102" width="13.42578125" style="53" customWidth="1"/>
    <col min="3103" max="3103" width="13.140625" style="53" customWidth="1"/>
    <col min="3104" max="3335" width="9.140625" style="53"/>
    <col min="3336" max="3336" width="2.140625" style="53" customWidth="1"/>
    <col min="3337" max="3337" width="0" style="53" hidden="1" customWidth="1"/>
    <col min="3338" max="3338" width="3.5703125" style="53" bestFit="1" customWidth="1"/>
    <col min="3339" max="3339" width="6" style="53" customWidth="1"/>
    <col min="3340" max="3340" width="4.42578125" style="53" customWidth="1"/>
    <col min="3341" max="3341" width="16.42578125" style="53" customWidth="1"/>
    <col min="3342" max="3342" width="0.140625" style="53" customWidth="1"/>
    <col min="3343" max="3345" width="0" style="53" hidden="1" customWidth="1"/>
    <col min="3346" max="3346" width="12.85546875" style="53" customWidth="1"/>
    <col min="3347" max="3347" width="13.140625" style="53" customWidth="1"/>
    <col min="3348" max="3348" width="16" style="53" customWidth="1"/>
    <col min="3349" max="3349" width="0" style="53" hidden="1" customWidth="1"/>
    <col min="3350" max="3350" width="13.42578125" style="53" customWidth="1"/>
    <col min="3351" max="3351" width="12.7109375" style="53" customWidth="1"/>
    <col min="3352" max="3356" width="13.140625" style="53" customWidth="1"/>
    <col min="3357" max="3357" width="18.140625" style="53" customWidth="1"/>
    <col min="3358" max="3358" width="13.42578125" style="53" customWidth="1"/>
    <col min="3359" max="3359" width="13.140625" style="53" customWidth="1"/>
    <col min="3360" max="3591" width="9.140625" style="53"/>
    <col min="3592" max="3592" width="2.140625" style="53" customWidth="1"/>
    <col min="3593" max="3593" width="0" style="53" hidden="1" customWidth="1"/>
    <col min="3594" max="3594" width="3.5703125" style="53" bestFit="1" customWidth="1"/>
    <col min="3595" max="3595" width="6" style="53" customWidth="1"/>
    <col min="3596" max="3596" width="4.42578125" style="53" customWidth="1"/>
    <col min="3597" max="3597" width="16.42578125" style="53" customWidth="1"/>
    <col min="3598" max="3598" width="0.140625" style="53" customWidth="1"/>
    <col min="3599" max="3601" width="0" style="53" hidden="1" customWidth="1"/>
    <col min="3602" max="3602" width="12.85546875" style="53" customWidth="1"/>
    <col min="3603" max="3603" width="13.140625" style="53" customWidth="1"/>
    <col min="3604" max="3604" width="16" style="53" customWidth="1"/>
    <col min="3605" max="3605" width="0" style="53" hidden="1" customWidth="1"/>
    <col min="3606" max="3606" width="13.42578125" style="53" customWidth="1"/>
    <col min="3607" max="3607" width="12.7109375" style="53" customWidth="1"/>
    <col min="3608" max="3612" width="13.140625" style="53" customWidth="1"/>
    <col min="3613" max="3613" width="18.140625" style="53" customWidth="1"/>
    <col min="3614" max="3614" width="13.42578125" style="53" customWidth="1"/>
    <col min="3615" max="3615" width="13.140625" style="53" customWidth="1"/>
    <col min="3616" max="3847" width="9.140625" style="53"/>
    <col min="3848" max="3848" width="2.140625" style="53" customWidth="1"/>
    <col min="3849" max="3849" width="0" style="53" hidden="1" customWidth="1"/>
    <col min="3850" max="3850" width="3.5703125" style="53" bestFit="1" customWidth="1"/>
    <col min="3851" max="3851" width="6" style="53" customWidth="1"/>
    <col min="3852" max="3852" width="4.42578125" style="53" customWidth="1"/>
    <col min="3853" max="3853" width="16.42578125" style="53" customWidth="1"/>
    <col min="3854" max="3854" width="0.140625" style="53" customWidth="1"/>
    <col min="3855" max="3857" width="0" style="53" hidden="1" customWidth="1"/>
    <col min="3858" max="3858" width="12.85546875" style="53" customWidth="1"/>
    <col min="3859" max="3859" width="13.140625" style="53" customWidth="1"/>
    <col min="3860" max="3860" width="16" style="53" customWidth="1"/>
    <col min="3861" max="3861" width="0" style="53" hidden="1" customWidth="1"/>
    <col min="3862" max="3862" width="13.42578125" style="53" customWidth="1"/>
    <col min="3863" max="3863" width="12.7109375" style="53" customWidth="1"/>
    <col min="3864" max="3868" width="13.140625" style="53" customWidth="1"/>
    <col min="3869" max="3869" width="18.140625" style="53" customWidth="1"/>
    <col min="3870" max="3870" width="13.42578125" style="53" customWidth="1"/>
    <col min="3871" max="3871" width="13.140625" style="53" customWidth="1"/>
    <col min="3872" max="4103" width="9.140625" style="53"/>
    <col min="4104" max="4104" width="2.140625" style="53" customWidth="1"/>
    <col min="4105" max="4105" width="0" style="53" hidden="1" customWidth="1"/>
    <col min="4106" max="4106" width="3.5703125" style="53" bestFit="1" customWidth="1"/>
    <col min="4107" max="4107" width="6" style="53" customWidth="1"/>
    <col min="4108" max="4108" width="4.42578125" style="53" customWidth="1"/>
    <col min="4109" max="4109" width="16.42578125" style="53" customWidth="1"/>
    <col min="4110" max="4110" width="0.140625" style="53" customWidth="1"/>
    <col min="4111" max="4113" width="0" style="53" hidden="1" customWidth="1"/>
    <col min="4114" max="4114" width="12.85546875" style="53" customWidth="1"/>
    <col min="4115" max="4115" width="13.140625" style="53" customWidth="1"/>
    <col min="4116" max="4116" width="16" style="53" customWidth="1"/>
    <col min="4117" max="4117" width="0" style="53" hidden="1" customWidth="1"/>
    <col min="4118" max="4118" width="13.42578125" style="53" customWidth="1"/>
    <col min="4119" max="4119" width="12.7109375" style="53" customWidth="1"/>
    <col min="4120" max="4124" width="13.140625" style="53" customWidth="1"/>
    <col min="4125" max="4125" width="18.140625" style="53" customWidth="1"/>
    <col min="4126" max="4126" width="13.42578125" style="53" customWidth="1"/>
    <col min="4127" max="4127" width="13.140625" style="53" customWidth="1"/>
    <col min="4128" max="4359" width="9.140625" style="53"/>
    <col min="4360" max="4360" width="2.140625" style="53" customWidth="1"/>
    <col min="4361" max="4361" width="0" style="53" hidden="1" customWidth="1"/>
    <col min="4362" max="4362" width="3.5703125" style="53" bestFit="1" customWidth="1"/>
    <col min="4363" max="4363" width="6" style="53" customWidth="1"/>
    <col min="4364" max="4364" width="4.42578125" style="53" customWidth="1"/>
    <col min="4365" max="4365" width="16.42578125" style="53" customWidth="1"/>
    <col min="4366" max="4366" width="0.140625" style="53" customWidth="1"/>
    <col min="4367" max="4369" width="0" style="53" hidden="1" customWidth="1"/>
    <col min="4370" max="4370" width="12.85546875" style="53" customWidth="1"/>
    <col min="4371" max="4371" width="13.140625" style="53" customWidth="1"/>
    <col min="4372" max="4372" width="16" style="53" customWidth="1"/>
    <col min="4373" max="4373" width="0" style="53" hidden="1" customWidth="1"/>
    <col min="4374" max="4374" width="13.42578125" style="53" customWidth="1"/>
    <col min="4375" max="4375" width="12.7109375" style="53" customWidth="1"/>
    <col min="4376" max="4380" width="13.140625" style="53" customWidth="1"/>
    <col min="4381" max="4381" width="18.140625" style="53" customWidth="1"/>
    <col min="4382" max="4382" width="13.42578125" style="53" customWidth="1"/>
    <col min="4383" max="4383" width="13.140625" style="53" customWidth="1"/>
    <col min="4384" max="4615" width="9.140625" style="53"/>
    <col min="4616" max="4616" width="2.140625" style="53" customWidth="1"/>
    <col min="4617" max="4617" width="0" style="53" hidden="1" customWidth="1"/>
    <col min="4618" max="4618" width="3.5703125" style="53" bestFit="1" customWidth="1"/>
    <col min="4619" max="4619" width="6" style="53" customWidth="1"/>
    <col min="4620" max="4620" width="4.42578125" style="53" customWidth="1"/>
    <col min="4621" max="4621" width="16.42578125" style="53" customWidth="1"/>
    <col min="4622" max="4622" width="0.140625" style="53" customWidth="1"/>
    <col min="4623" max="4625" width="0" style="53" hidden="1" customWidth="1"/>
    <col min="4626" max="4626" width="12.85546875" style="53" customWidth="1"/>
    <col min="4627" max="4627" width="13.140625" style="53" customWidth="1"/>
    <col min="4628" max="4628" width="16" style="53" customWidth="1"/>
    <col min="4629" max="4629" width="0" style="53" hidden="1" customWidth="1"/>
    <col min="4630" max="4630" width="13.42578125" style="53" customWidth="1"/>
    <col min="4631" max="4631" width="12.7109375" style="53" customWidth="1"/>
    <col min="4632" max="4636" width="13.140625" style="53" customWidth="1"/>
    <col min="4637" max="4637" width="18.140625" style="53" customWidth="1"/>
    <col min="4638" max="4638" width="13.42578125" style="53" customWidth="1"/>
    <col min="4639" max="4639" width="13.140625" style="53" customWidth="1"/>
    <col min="4640" max="4871" width="9.140625" style="53"/>
    <col min="4872" max="4872" width="2.140625" style="53" customWidth="1"/>
    <col min="4873" max="4873" width="0" style="53" hidden="1" customWidth="1"/>
    <col min="4874" max="4874" width="3.5703125" style="53" bestFit="1" customWidth="1"/>
    <col min="4875" max="4875" width="6" style="53" customWidth="1"/>
    <col min="4876" max="4876" width="4.42578125" style="53" customWidth="1"/>
    <col min="4877" max="4877" width="16.42578125" style="53" customWidth="1"/>
    <col min="4878" max="4878" width="0.140625" style="53" customWidth="1"/>
    <col min="4879" max="4881" width="0" style="53" hidden="1" customWidth="1"/>
    <col min="4882" max="4882" width="12.85546875" style="53" customWidth="1"/>
    <col min="4883" max="4883" width="13.140625" style="53" customWidth="1"/>
    <col min="4884" max="4884" width="16" style="53" customWidth="1"/>
    <col min="4885" max="4885" width="0" style="53" hidden="1" customWidth="1"/>
    <col min="4886" max="4886" width="13.42578125" style="53" customWidth="1"/>
    <col min="4887" max="4887" width="12.7109375" style="53" customWidth="1"/>
    <col min="4888" max="4892" width="13.140625" style="53" customWidth="1"/>
    <col min="4893" max="4893" width="18.140625" style="53" customWidth="1"/>
    <col min="4894" max="4894" width="13.42578125" style="53" customWidth="1"/>
    <col min="4895" max="4895" width="13.140625" style="53" customWidth="1"/>
    <col min="4896" max="5127" width="9.140625" style="53"/>
    <col min="5128" max="5128" width="2.140625" style="53" customWidth="1"/>
    <col min="5129" max="5129" width="0" style="53" hidden="1" customWidth="1"/>
    <col min="5130" max="5130" width="3.5703125" style="53" bestFit="1" customWidth="1"/>
    <col min="5131" max="5131" width="6" style="53" customWidth="1"/>
    <col min="5132" max="5132" width="4.42578125" style="53" customWidth="1"/>
    <col min="5133" max="5133" width="16.42578125" style="53" customWidth="1"/>
    <col min="5134" max="5134" width="0.140625" style="53" customWidth="1"/>
    <col min="5135" max="5137" width="0" style="53" hidden="1" customWidth="1"/>
    <col min="5138" max="5138" width="12.85546875" style="53" customWidth="1"/>
    <col min="5139" max="5139" width="13.140625" style="53" customWidth="1"/>
    <col min="5140" max="5140" width="16" style="53" customWidth="1"/>
    <col min="5141" max="5141" width="0" style="53" hidden="1" customWidth="1"/>
    <col min="5142" max="5142" width="13.42578125" style="53" customWidth="1"/>
    <col min="5143" max="5143" width="12.7109375" style="53" customWidth="1"/>
    <col min="5144" max="5148" width="13.140625" style="53" customWidth="1"/>
    <col min="5149" max="5149" width="18.140625" style="53" customWidth="1"/>
    <col min="5150" max="5150" width="13.42578125" style="53" customWidth="1"/>
    <col min="5151" max="5151" width="13.140625" style="53" customWidth="1"/>
    <col min="5152" max="5383" width="9.140625" style="53"/>
    <col min="5384" max="5384" width="2.140625" style="53" customWidth="1"/>
    <col min="5385" max="5385" width="0" style="53" hidden="1" customWidth="1"/>
    <col min="5386" max="5386" width="3.5703125" style="53" bestFit="1" customWidth="1"/>
    <col min="5387" max="5387" width="6" style="53" customWidth="1"/>
    <col min="5388" max="5388" width="4.42578125" style="53" customWidth="1"/>
    <col min="5389" max="5389" width="16.42578125" style="53" customWidth="1"/>
    <col min="5390" max="5390" width="0.140625" style="53" customWidth="1"/>
    <col min="5391" max="5393" width="0" style="53" hidden="1" customWidth="1"/>
    <col min="5394" max="5394" width="12.85546875" style="53" customWidth="1"/>
    <col min="5395" max="5395" width="13.140625" style="53" customWidth="1"/>
    <col min="5396" max="5396" width="16" style="53" customWidth="1"/>
    <col min="5397" max="5397" width="0" style="53" hidden="1" customWidth="1"/>
    <col min="5398" max="5398" width="13.42578125" style="53" customWidth="1"/>
    <col min="5399" max="5399" width="12.7109375" style="53" customWidth="1"/>
    <col min="5400" max="5404" width="13.140625" style="53" customWidth="1"/>
    <col min="5405" max="5405" width="18.140625" style="53" customWidth="1"/>
    <col min="5406" max="5406" width="13.42578125" style="53" customWidth="1"/>
    <col min="5407" max="5407" width="13.140625" style="53" customWidth="1"/>
    <col min="5408" max="5639" width="9.140625" style="53"/>
    <col min="5640" max="5640" width="2.140625" style="53" customWidth="1"/>
    <col min="5641" max="5641" width="0" style="53" hidden="1" customWidth="1"/>
    <col min="5642" max="5642" width="3.5703125" style="53" bestFit="1" customWidth="1"/>
    <col min="5643" max="5643" width="6" style="53" customWidth="1"/>
    <col min="5644" max="5644" width="4.42578125" style="53" customWidth="1"/>
    <col min="5645" max="5645" width="16.42578125" style="53" customWidth="1"/>
    <col min="5646" max="5646" width="0.140625" style="53" customWidth="1"/>
    <col min="5647" max="5649" width="0" style="53" hidden="1" customWidth="1"/>
    <col min="5650" max="5650" width="12.85546875" style="53" customWidth="1"/>
    <col min="5651" max="5651" width="13.140625" style="53" customWidth="1"/>
    <col min="5652" max="5652" width="16" style="53" customWidth="1"/>
    <col min="5653" max="5653" width="0" style="53" hidden="1" customWidth="1"/>
    <col min="5654" max="5654" width="13.42578125" style="53" customWidth="1"/>
    <col min="5655" max="5655" width="12.7109375" style="53" customWidth="1"/>
    <col min="5656" max="5660" width="13.140625" style="53" customWidth="1"/>
    <col min="5661" max="5661" width="18.140625" style="53" customWidth="1"/>
    <col min="5662" max="5662" width="13.42578125" style="53" customWidth="1"/>
    <col min="5663" max="5663" width="13.140625" style="53" customWidth="1"/>
    <col min="5664" max="5895" width="9.140625" style="53"/>
    <col min="5896" max="5896" width="2.140625" style="53" customWidth="1"/>
    <col min="5897" max="5897" width="0" style="53" hidden="1" customWidth="1"/>
    <col min="5898" max="5898" width="3.5703125" style="53" bestFit="1" customWidth="1"/>
    <col min="5899" max="5899" width="6" style="53" customWidth="1"/>
    <col min="5900" max="5900" width="4.42578125" style="53" customWidth="1"/>
    <col min="5901" max="5901" width="16.42578125" style="53" customWidth="1"/>
    <col min="5902" max="5902" width="0.140625" style="53" customWidth="1"/>
    <col min="5903" max="5905" width="0" style="53" hidden="1" customWidth="1"/>
    <col min="5906" max="5906" width="12.85546875" style="53" customWidth="1"/>
    <col min="5907" max="5907" width="13.140625" style="53" customWidth="1"/>
    <col min="5908" max="5908" width="16" style="53" customWidth="1"/>
    <col min="5909" max="5909" width="0" style="53" hidden="1" customWidth="1"/>
    <col min="5910" max="5910" width="13.42578125" style="53" customWidth="1"/>
    <col min="5911" max="5911" width="12.7109375" style="53" customWidth="1"/>
    <col min="5912" max="5916" width="13.140625" style="53" customWidth="1"/>
    <col min="5917" max="5917" width="18.140625" style="53" customWidth="1"/>
    <col min="5918" max="5918" width="13.42578125" style="53" customWidth="1"/>
    <col min="5919" max="5919" width="13.140625" style="53" customWidth="1"/>
    <col min="5920" max="6151" width="9.140625" style="53"/>
    <col min="6152" max="6152" width="2.140625" style="53" customWidth="1"/>
    <col min="6153" max="6153" width="0" style="53" hidden="1" customWidth="1"/>
    <col min="6154" max="6154" width="3.5703125" style="53" bestFit="1" customWidth="1"/>
    <col min="6155" max="6155" width="6" style="53" customWidth="1"/>
    <col min="6156" max="6156" width="4.42578125" style="53" customWidth="1"/>
    <col min="6157" max="6157" width="16.42578125" style="53" customWidth="1"/>
    <col min="6158" max="6158" width="0.140625" style="53" customWidth="1"/>
    <col min="6159" max="6161" width="0" style="53" hidden="1" customWidth="1"/>
    <col min="6162" max="6162" width="12.85546875" style="53" customWidth="1"/>
    <col min="6163" max="6163" width="13.140625" style="53" customWidth="1"/>
    <col min="6164" max="6164" width="16" style="53" customWidth="1"/>
    <col min="6165" max="6165" width="0" style="53" hidden="1" customWidth="1"/>
    <col min="6166" max="6166" width="13.42578125" style="53" customWidth="1"/>
    <col min="6167" max="6167" width="12.7109375" style="53" customWidth="1"/>
    <col min="6168" max="6172" width="13.140625" style="53" customWidth="1"/>
    <col min="6173" max="6173" width="18.140625" style="53" customWidth="1"/>
    <col min="6174" max="6174" width="13.42578125" style="53" customWidth="1"/>
    <col min="6175" max="6175" width="13.140625" style="53" customWidth="1"/>
    <col min="6176" max="6407" width="9.140625" style="53"/>
    <col min="6408" max="6408" width="2.140625" style="53" customWidth="1"/>
    <col min="6409" max="6409" width="0" style="53" hidden="1" customWidth="1"/>
    <col min="6410" max="6410" width="3.5703125" style="53" bestFit="1" customWidth="1"/>
    <col min="6411" max="6411" width="6" style="53" customWidth="1"/>
    <col min="6412" max="6412" width="4.42578125" style="53" customWidth="1"/>
    <col min="6413" max="6413" width="16.42578125" style="53" customWidth="1"/>
    <col min="6414" max="6414" width="0.140625" style="53" customWidth="1"/>
    <col min="6415" max="6417" width="0" style="53" hidden="1" customWidth="1"/>
    <col min="6418" max="6418" width="12.85546875" style="53" customWidth="1"/>
    <col min="6419" max="6419" width="13.140625" style="53" customWidth="1"/>
    <col min="6420" max="6420" width="16" style="53" customWidth="1"/>
    <col min="6421" max="6421" width="0" style="53" hidden="1" customWidth="1"/>
    <col min="6422" max="6422" width="13.42578125" style="53" customWidth="1"/>
    <col min="6423" max="6423" width="12.7109375" style="53" customWidth="1"/>
    <col min="6424" max="6428" width="13.140625" style="53" customWidth="1"/>
    <col min="6429" max="6429" width="18.140625" style="53" customWidth="1"/>
    <col min="6430" max="6430" width="13.42578125" style="53" customWidth="1"/>
    <col min="6431" max="6431" width="13.140625" style="53" customWidth="1"/>
    <col min="6432" max="6663" width="9.140625" style="53"/>
    <col min="6664" max="6664" width="2.140625" style="53" customWidth="1"/>
    <col min="6665" max="6665" width="0" style="53" hidden="1" customWidth="1"/>
    <col min="6666" max="6666" width="3.5703125" style="53" bestFit="1" customWidth="1"/>
    <col min="6667" max="6667" width="6" style="53" customWidth="1"/>
    <col min="6668" max="6668" width="4.42578125" style="53" customWidth="1"/>
    <col min="6669" max="6669" width="16.42578125" style="53" customWidth="1"/>
    <col min="6670" max="6670" width="0.140625" style="53" customWidth="1"/>
    <col min="6671" max="6673" width="0" style="53" hidden="1" customWidth="1"/>
    <col min="6674" max="6674" width="12.85546875" style="53" customWidth="1"/>
    <col min="6675" max="6675" width="13.140625" style="53" customWidth="1"/>
    <col min="6676" max="6676" width="16" style="53" customWidth="1"/>
    <col min="6677" max="6677" width="0" style="53" hidden="1" customWidth="1"/>
    <col min="6678" max="6678" width="13.42578125" style="53" customWidth="1"/>
    <col min="6679" max="6679" width="12.7109375" style="53" customWidth="1"/>
    <col min="6680" max="6684" width="13.140625" style="53" customWidth="1"/>
    <col min="6685" max="6685" width="18.140625" style="53" customWidth="1"/>
    <col min="6686" max="6686" width="13.42578125" style="53" customWidth="1"/>
    <col min="6687" max="6687" width="13.140625" style="53" customWidth="1"/>
    <col min="6688" max="6919" width="9.140625" style="53"/>
    <col min="6920" max="6920" width="2.140625" style="53" customWidth="1"/>
    <col min="6921" max="6921" width="0" style="53" hidden="1" customWidth="1"/>
    <col min="6922" max="6922" width="3.5703125" style="53" bestFit="1" customWidth="1"/>
    <col min="6923" max="6923" width="6" style="53" customWidth="1"/>
    <col min="6924" max="6924" width="4.42578125" style="53" customWidth="1"/>
    <col min="6925" max="6925" width="16.42578125" style="53" customWidth="1"/>
    <col min="6926" max="6926" width="0.140625" style="53" customWidth="1"/>
    <col min="6927" max="6929" width="0" style="53" hidden="1" customWidth="1"/>
    <col min="6930" max="6930" width="12.85546875" style="53" customWidth="1"/>
    <col min="6931" max="6931" width="13.140625" style="53" customWidth="1"/>
    <col min="6932" max="6932" width="16" style="53" customWidth="1"/>
    <col min="6933" max="6933" width="0" style="53" hidden="1" customWidth="1"/>
    <col min="6934" max="6934" width="13.42578125" style="53" customWidth="1"/>
    <col min="6935" max="6935" width="12.7109375" style="53" customWidth="1"/>
    <col min="6936" max="6940" width="13.140625" style="53" customWidth="1"/>
    <col min="6941" max="6941" width="18.140625" style="53" customWidth="1"/>
    <col min="6942" max="6942" width="13.42578125" style="53" customWidth="1"/>
    <col min="6943" max="6943" width="13.140625" style="53" customWidth="1"/>
    <col min="6944" max="7175" width="9.140625" style="53"/>
    <col min="7176" max="7176" width="2.140625" style="53" customWidth="1"/>
    <col min="7177" max="7177" width="0" style="53" hidden="1" customWidth="1"/>
    <col min="7178" max="7178" width="3.5703125" style="53" bestFit="1" customWidth="1"/>
    <col min="7179" max="7179" width="6" style="53" customWidth="1"/>
    <col min="7180" max="7180" width="4.42578125" style="53" customWidth="1"/>
    <col min="7181" max="7181" width="16.42578125" style="53" customWidth="1"/>
    <col min="7182" max="7182" width="0.140625" style="53" customWidth="1"/>
    <col min="7183" max="7185" width="0" style="53" hidden="1" customWidth="1"/>
    <col min="7186" max="7186" width="12.85546875" style="53" customWidth="1"/>
    <col min="7187" max="7187" width="13.140625" style="53" customWidth="1"/>
    <col min="7188" max="7188" width="16" style="53" customWidth="1"/>
    <col min="7189" max="7189" width="0" style="53" hidden="1" customWidth="1"/>
    <col min="7190" max="7190" width="13.42578125" style="53" customWidth="1"/>
    <col min="7191" max="7191" width="12.7109375" style="53" customWidth="1"/>
    <col min="7192" max="7196" width="13.140625" style="53" customWidth="1"/>
    <col min="7197" max="7197" width="18.140625" style="53" customWidth="1"/>
    <col min="7198" max="7198" width="13.42578125" style="53" customWidth="1"/>
    <col min="7199" max="7199" width="13.140625" style="53" customWidth="1"/>
    <col min="7200" max="7431" width="9.140625" style="53"/>
    <col min="7432" max="7432" width="2.140625" style="53" customWidth="1"/>
    <col min="7433" max="7433" width="0" style="53" hidden="1" customWidth="1"/>
    <col min="7434" max="7434" width="3.5703125" style="53" bestFit="1" customWidth="1"/>
    <col min="7435" max="7435" width="6" style="53" customWidth="1"/>
    <col min="7436" max="7436" width="4.42578125" style="53" customWidth="1"/>
    <col min="7437" max="7437" width="16.42578125" style="53" customWidth="1"/>
    <col min="7438" max="7438" width="0.140625" style="53" customWidth="1"/>
    <col min="7439" max="7441" width="0" style="53" hidden="1" customWidth="1"/>
    <col min="7442" max="7442" width="12.85546875" style="53" customWidth="1"/>
    <col min="7443" max="7443" width="13.140625" style="53" customWidth="1"/>
    <col min="7444" max="7444" width="16" style="53" customWidth="1"/>
    <col min="7445" max="7445" width="0" style="53" hidden="1" customWidth="1"/>
    <col min="7446" max="7446" width="13.42578125" style="53" customWidth="1"/>
    <col min="7447" max="7447" width="12.7109375" style="53" customWidth="1"/>
    <col min="7448" max="7452" width="13.140625" style="53" customWidth="1"/>
    <col min="7453" max="7453" width="18.140625" style="53" customWidth="1"/>
    <col min="7454" max="7454" width="13.42578125" style="53" customWidth="1"/>
    <col min="7455" max="7455" width="13.140625" style="53" customWidth="1"/>
    <col min="7456" max="7687" width="9.140625" style="53"/>
    <col min="7688" max="7688" width="2.140625" style="53" customWidth="1"/>
    <col min="7689" max="7689" width="0" style="53" hidden="1" customWidth="1"/>
    <col min="7690" max="7690" width="3.5703125" style="53" bestFit="1" customWidth="1"/>
    <col min="7691" max="7691" width="6" style="53" customWidth="1"/>
    <col min="7692" max="7692" width="4.42578125" style="53" customWidth="1"/>
    <col min="7693" max="7693" width="16.42578125" style="53" customWidth="1"/>
    <col min="7694" max="7694" width="0.140625" style="53" customWidth="1"/>
    <col min="7695" max="7697" width="0" style="53" hidden="1" customWidth="1"/>
    <col min="7698" max="7698" width="12.85546875" style="53" customWidth="1"/>
    <col min="7699" max="7699" width="13.140625" style="53" customWidth="1"/>
    <col min="7700" max="7700" width="16" style="53" customWidth="1"/>
    <col min="7701" max="7701" width="0" style="53" hidden="1" customWidth="1"/>
    <col min="7702" max="7702" width="13.42578125" style="53" customWidth="1"/>
    <col min="7703" max="7703" width="12.7109375" style="53" customWidth="1"/>
    <col min="7704" max="7708" width="13.140625" style="53" customWidth="1"/>
    <col min="7709" max="7709" width="18.140625" style="53" customWidth="1"/>
    <col min="7710" max="7710" width="13.42578125" style="53" customWidth="1"/>
    <col min="7711" max="7711" width="13.140625" style="53" customWidth="1"/>
    <col min="7712" max="7943" width="9.140625" style="53"/>
    <col min="7944" max="7944" width="2.140625" style="53" customWidth="1"/>
    <col min="7945" max="7945" width="0" style="53" hidden="1" customWidth="1"/>
    <col min="7946" max="7946" width="3.5703125" style="53" bestFit="1" customWidth="1"/>
    <col min="7947" max="7947" width="6" style="53" customWidth="1"/>
    <col min="7948" max="7948" width="4.42578125" style="53" customWidth="1"/>
    <col min="7949" max="7949" width="16.42578125" style="53" customWidth="1"/>
    <col min="7950" max="7950" width="0.140625" style="53" customWidth="1"/>
    <col min="7951" max="7953" width="0" style="53" hidden="1" customWidth="1"/>
    <col min="7954" max="7954" width="12.85546875" style="53" customWidth="1"/>
    <col min="7955" max="7955" width="13.140625" style="53" customWidth="1"/>
    <col min="7956" max="7956" width="16" style="53" customWidth="1"/>
    <col min="7957" max="7957" width="0" style="53" hidden="1" customWidth="1"/>
    <col min="7958" max="7958" width="13.42578125" style="53" customWidth="1"/>
    <col min="7959" max="7959" width="12.7109375" style="53" customWidth="1"/>
    <col min="7960" max="7964" width="13.140625" style="53" customWidth="1"/>
    <col min="7965" max="7965" width="18.140625" style="53" customWidth="1"/>
    <col min="7966" max="7966" width="13.42578125" style="53" customWidth="1"/>
    <col min="7967" max="7967" width="13.140625" style="53" customWidth="1"/>
    <col min="7968" max="8199" width="9.140625" style="53"/>
    <col min="8200" max="8200" width="2.140625" style="53" customWidth="1"/>
    <col min="8201" max="8201" width="0" style="53" hidden="1" customWidth="1"/>
    <col min="8202" max="8202" width="3.5703125" style="53" bestFit="1" customWidth="1"/>
    <col min="8203" max="8203" width="6" style="53" customWidth="1"/>
    <col min="8204" max="8204" width="4.42578125" style="53" customWidth="1"/>
    <col min="8205" max="8205" width="16.42578125" style="53" customWidth="1"/>
    <col min="8206" max="8206" width="0.140625" style="53" customWidth="1"/>
    <col min="8207" max="8209" width="0" style="53" hidden="1" customWidth="1"/>
    <col min="8210" max="8210" width="12.85546875" style="53" customWidth="1"/>
    <col min="8211" max="8211" width="13.140625" style="53" customWidth="1"/>
    <col min="8212" max="8212" width="16" style="53" customWidth="1"/>
    <col min="8213" max="8213" width="0" style="53" hidden="1" customWidth="1"/>
    <col min="8214" max="8214" width="13.42578125" style="53" customWidth="1"/>
    <col min="8215" max="8215" width="12.7109375" style="53" customWidth="1"/>
    <col min="8216" max="8220" width="13.140625" style="53" customWidth="1"/>
    <col min="8221" max="8221" width="18.140625" style="53" customWidth="1"/>
    <col min="8222" max="8222" width="13.42578125" style="53" customWidth="1"/>
    <col min="8223" max="8223" width="13.140625" style="53" customWidth="1"/>
    <col min="8224" max="8455" width="9.140625" style="53"/>
    <col min="8456" max="8456" width="2.140625" style="53" customWidth="1"/>
    <col min="8457" max="8457" width="0" style="53" hidden="1" customWidth="1"/>
    <col min="8458" max="8458" width="3.5703125" style="53" bestFit="1" customWidth="1"/>
    <col min="8459" max="8459" width="6" style="53" customWidth="1"/>
    <col min="8460" max="8460" width="4.42578125" style="53" customWidth="1"/>
    <col min="8461" max="8461" width="16.42578125" style="53" customWidth="1"/>
    <col min="8462" max="8462" width="0.140625" style="53" customWidth="1"/>
    <col min="8463" max="8465" width="0" style="53" hidden="1" customWidth="1"/>
    <col min="8466" max="8466" width="12.85546875" style="53" customWidth="1"/>
    <col min="8467" max="8467" width="13.140625" style="53" customWidth="1"/>
    <col min="8468" max="8468" width="16" style="53" customWidth="1"/>
    <col min="8469" max="8469" width="0" style="53" hidden="1" customWidth="1"/>
    <col min="8470" max="8470" width="13.42578125" style="53" customWidth="1"/>
    <col min="8471" max="8471" width="12.7109375" style="53" customWidth="1"/>
    <col min="8472" max="8476" width="13.140625" style="53" customWidth="1"/>
    <col min="8477" max="8477" width="18.140625" style="53" customWidth="1"/>
    <col min="8478" max="8478" width="13.42578125" style="53" customWidth="1"/>
    <col min="8479" max="8479" width="13.140625" style="53" customWidth="1"/>
    <col min="8480" max="8711" width="9.140625" style="53"/>
    <col min="8712" max="8712" width="2.140625" style="53" customWidth="1"/>
    <col min="8713" max="8713" width="0" style="53" hidden="1" customWidth="1"/>
    <col min="8714" max="8714" width="3.5703125" style="53" bestFit="1" customWidth="1"/>
    <col min="8715" max="8715" width="6" style="53" customWidth="1"/>
    <col min="8716" max="8716" width="4.42578125" style="53" customWidth="1"/>
    <col min="8717" max="8717" width="16.42578125" style="53" customWidth="1"/>
    <col min="8718" max="8718" width="0.140625" style="53" customWidth="1"/>
    <col min="8719" max="8721" width="0" style="53" hidden="1" customWidth="1"/>
    <col min="8722" max="8722" width="12.85546875" style="53" customWidth="1"/>
    <col min="8723" max="8723" width="13.140625" style="53" customWidth="1"/>
    <col min="8724" max="8724" width="16" style="53" customWidth="1"/>
    <col min="8725" max="8725" width="0" style="53" hidden="1" customWidth="1"/>
    <col min="8726" max="8726" width="13.42578125" style="53" customWidth="1"/>
    <col min="8727" max="8727" width="12.7109375" style="53" customWidth="1"/>
    <col min="8728" max="8732" width="13.140625" style="53" customWidth="1"/>
    <col min="8733" max="8733" width="18.140625" style="53" customWidth="1"/>
    <col min="8734" max="8734" width="13.42578125" style="53" customWidth="1"/>
    <col min="8735" max="8735" width="13.140625" style="53" customWidth="1"/>
    <col min="8736" max="8967" width="9.140625" style="53"/>
    <col min="8968" max="8968" width="2.140625" style="53" customWidth="1"/>
    <col min="8969" max="8969" width="0" style="53" hidden="1" customWidth="1"/>
    <col min="8970" max="8970" width="3.5703125" style="53" bestFit="1" customWidth="1"/>
    <col min="8971" max="8971" width="6" style="53" customWidth="1"/>
    <col min="8972" max="8972" width="4.42578125" style="53" customWidth="1"/>
    <col min="8973" max="8973" width="16.42578125" style="53" customWidth="1"/>
    <col min="8974" max="8974" width="0.140625" style="53" customWidth="1"/>
    <col min="8975" max="8977" width="0" style="53" hidden="1" customWidth="1"/>
    <col min="8978" max="8978" width="12.85546875" style="53" customWidth="1"/>
    <col min="8979" max="8979" width="13.140625" style="53" customWidth="1"/>
    <col min="8980" max="8980" width="16" style="53" customWidth="1"/>
    <col min="8981" max="8981" width="0" style="53" hidden="1" customWidth="1"/>
    <col min="8982" max="8982" width="13.42578125" style="53" customWidth="1"/>
    <col min="8983" max="8983" width="12.7109375" style="53" customWidth="1"/>
    <col min="8984" max="8988" width="13.140625" style="53" customWidth="1"/>
    <col min="8989" max="8989" width="18.140625" style="53" customWidth="1"/>
    <col min="8990" max="8990" width="13.42578125" style="53" customWidth="1"/>
    <col min="8991" max="8991" width="13.140625" style="53" customWidth="1"/>
    <col min="8992" max="9223" width="9.140625" style="53"/>
    <col min="9224" max="9224" width="2.140625" style="53" customWidth="1"/>
    <col min="9225" max="9225" width="0" style="53" hidden="1" customWidth="1"/>
    <col min="9226" max="9226" width="3.5703125" style="53" bestFit="1" customWidth="1"/>
    <col min="9227" max="9227" width="6" style="53" customWidth="1"/>
    <col min="9228" max="9228" width="4.42578125" style="53" customWidth="1"/>
    <col min="9229" max="9229" width="16.42578125" style="53" customWidth="1"/>
    <col min="9230" max="9230" width="0.140625" style="53" customWidth="1"/>
    <col min="9231" max="9233" width="0" style="53" hidden="1" customWidth="1"/>
    <col min="9234" max="9234" width="12.85546875" style="53" customWidth="1"/>
    <col min="9235" max="9235" width="13.140625" style="53" customWidth="1"/>
    <col min="9236" max="9236" width="16" style="53" customWidth="1"/>
    <col min="9237" max="9237" width="0" style="53" hidden="1" customWidth="1"/>
    <col min="9238" max="9238" width="13.42578125" style="53" customWidth="1"/>
    <col min="9239" max="9239" width="12.7109375" style="53" customWidth="1"/>
    <col min="9240" max="9244" width="13.140625" style="53" customWidth="1"/>
    <col min="9245" max="9245" width="18.140625" style="53" customWidth="1"/>
    <col min="9246" max="9246" width="13.42578125" style="53" customWidth="1"/>
    <col min="9247" max="9247" width="13.140625" style="53" customWidth="1"/>
    <col min="9248" max="9479" width="9.140625" style="53"/>
    <col min="9480" max="9480" width="2.140625" style="53" customWidth="1"/>
    <col min="9481" max="9481" width="0" style="53" hidden="1" customWidth="1"/>
    <col min="9482" max="9482" width="3.5703125" style="53" bestFit="1" customWidth="1"/>
    <col min="9483" max="9483" width="6" style="53" customWidth="1"/>
    <col min="9484" max="9484" width="4.42578125" style="53" customWidth="1"/>
    <col min="9485" max="9485" width="16.42578125" style="53" customWidth="1"/>
    <col min="9486" max="9486" width="0.140625" style="53" customWidth="1"/>
    <col min="9487" max="9489" width="0" style="53" hidden="1" customWidth="1"/>
    <col min="9490" max="9490" width="12.85546875" style="53" customWidth="1"/>
    <col min="9491" max="9491" width="13.140625" style="53" customWidth="1"/>
    <col min="9492" max="9492" width="16" style="53" customWidth="1"/>
    <col min="9493" max="9493" width="0" style="53" hidden="1" customWidth="1"/>
    <col min="9494" max="9494" width="13.42578125" style="53" customWidth="1"/>
    <col min="9495" max="9495" width="12.7109375" style="53" customWidth="1"/>
    <col min="9496" max="9500" width="13.140625" style="53" customWidth="1"/>
    <col min="9501" max="9501" width="18.140625" style="53" customWidth="1"/>
    <col min="9502" max="9502" width="13.42578125" style="53" customWidth="1"/>
    <col min="9503" max="9503" width="13.140625" style="53" customWidth="1"/>
    <col min="9504" max="9735" width="9.140625" style="53"/>
    <col min="9736" max="9736" width="2.140625" style="53" customWidth="1"/>
    <col min="9737" max="9737" width="0" style="53" hidden="1" customWidth="1"/>
    <col min="9738" max="9738" width="3.5703125" style="53" bestFit="1" customWidth="1"/>
    <col min="9739" max="9739" width="6" style="53" customWidth="1"/>
    <col min="9740" max="9740" width="4.42578125" style="53" customWidth="1"/>
    <col min="9741" max="9741" width="16.42578125" style="53" customWidth="1"/>
    <col min="9742" max="9742" width="0.140625" style="53" customWidth="1"/>
    <col min="9743" max="9745" width="0" style="53" hidden="1" customWidth="1"/>
    <col min="9746" max="9746" width="12.85546875" style="53" customWidth="1"/>
    <col min="9747" max="9747" width="13.140625" style="53" customWidth="1"/>
    <col min="9748" max="9748" width="16" style="53" customWidth="1"/>
    <col min="9749" max="9749" width="0" style="53" hidden="1" customWidth="1"/>
    <col min="9750" max="9750" width="13.42578125" style="53" customWidth="1"/>
    <col min="9751" max="9751" width="12.7109375" style="53" customWidth="1"/>
    <col min="9752" max="9756" width="13.140625" style="53" customWidth="1"/>
    <col min="9757" max="9757" width="18.140625" style="53" customWidth="1"/>
    <col min="9758" max="9758" width="13.42578125" style="53" customWidth="1"/>
    <col min="9759" max="9759" width="13.140625" style="53" customWidth="1"/>
    <col min="9760" max="9991" width="9.140625" style="53"/>
    <col min="9992" max="9992" width="2.140625" style="53" customWidth="1"/>
    <col min="9993" max="9993" width="0" style="53" hidden="1" customWidth="1"/>
    <col min="9994" max="9994" width="3.5703125" style="53" bestFit="1" customWidth="1"/>
    <col min="9995" max="9995" width="6" style="53" customWidth="1"/>
    <col min="9996" max="9996" width="4.42578125" style="53" customWidth="1"/>
    <col min="9997" max="9997" width="16.42578125" style="53" customWidth="1"/>
    <col min="9998" max="9998" width="0.140625" style="53" customWidth="1"/>
    <col min="9999" max="10001" width="0" style="53" hidden="1" customWidth="1"/>
    <col min="10002" max="10002" width="12.85546875" style="53" customWidth="1"/>
    <col min="10003" max="10003" width="13.140625" style="53" customWidth="1"/>
    <col min="10004" max="10004" width="16" style="53" customWidth="1"/>
    <col min="10005" max="10005" width="0" style="53" hidden="1" customWidth="1"/>
    <col min="10006" max="10006" width="13.42578125" style="53" customWidth="1"/>
    <col min="10007" max="10007" width="12.7109375" style="53" customWidth="1"/>
    <col min="10008" max="10012" width="13.140625" style="53" customWidth="1"/>
    <col min="10013" max="10013" width="18.140625" style="53" customWidth="1"/>
    <col min="10014" max="10014" width="13.42578125" style="53" customWidth="1"/>
    <col min="10015" max="10015" width="13.140625" style="53" customWidth="1"/>
    <col min="10016" max="10247" width="9.140625" style="53"/>
    <col min="10248" max="10248" width="2.140625" style="53" customWidth="1"/>
    <col min="10249" max="10249" width="0" style="53" hidden="1" customWidth="1"/>
    <col min="10250" max="10250" width="3.5703125" style="53" bestFit="1" customWidth="1"/>
    <col min="10251" max="10251" width="6" style="53" customWidth="1"/>
    <col min="10252" max="10252" width="4.42578125" style="53" customWidth="1"/>
    <col min="10253" max="10253" width="16.42578125" style="53" customWidth="1"/>
    <col min="10254" max="10254" width="0.140625" style="53" customWidth="1"/>
    <col min="10255" max="10257" width="0" style="53" hidden="1" customWidth="1"/>
    <col min="10258" max="10258" width="12.85546875" style="53" customWidth="1"/>
    <col min="10259" max="10259" width="13.140625" style="53" customWidth="1"/>
    <col min="10260" max="10260" width="16" style="53" customWidth="1"/>
    <col min="10261" max="10261" width="0" style="53" hidden="1" customWidth="1"/>
    <col min="10262" max="10262" width="13.42578125" style="53" customWidth="1"/>
    <col min="10263" max="10263" width="12.7109375" style="53" customWidth="1"/>
    <col min="10264" max="10268" width="13.140625" style="53" customWidth="1"/>
    <col min="10269" max="10269" width="18.140625" style="53" customWidth="1"/>
    <col min="10270" max="10270" width="13.42578125" style="53" customWidth="1"/>
    <col min="10271" max="10271" width="13.140625" style="53" customWidth="1"/>
    <col min="10272" max="10503" width="9.140625" style="53"/>
    <col min="10504" max="10504" width="2.140625" style="53" customWidth="1"/>
    <col min="10505" max="10505" width="0" style="53" hidden="1" customWidth="1"/>
    <col min="10506" max="10506" width="3.5703125" style="53" bestFit="1" customWidth="1"/>
    <col min="10507" max="10507" width="6" style="53" customWidth="1"/>
    <col min="10508" max="10508" width="4.42578125" style="53" customWidth="1"/>
    <col min="10509" max="10509" width="16.42578125" style="53" customWidth="1"/>
    <col min="10510" max="10510" width="0.140625" style="53" customWidth="1"/>
    <col min="10511" max="10513" width="0" style="53" hidden="1" customWidth="1"/>
    <col min="10514" max="10514" width="12.85546875" style="53" customWidth="1"/>
    <col min="10515" max="10515" width="13.140625" style="53" customWidth="1"/>
    <col min="10516" max="10516" width="16" style="53" customWidth="1"/>
    <col min="10517" max="10517" width="0" style="53" hidden="1" customWidth="1"/>
    <col min="10518" max="10518" width="13.42578125" style="53" customWidth="1"/>
    <col min="10519" max="10519" width="12.7109375" style="53" customWidth="1"/>
    <col min="10520" max="10524" width="13.140625" style="53" customWidth="1"/>
    <col min="10525" max="10525" width="18.140625" style="53" customWidth="1"/>
    <col min="10526" max="10526" width="13.42578125" style="53" customWidth="1"/>
    <col min="10527" max="10527" width="13.140625" style="53" customWidth="1"/>
    <col min="10528" max="10759" width="9.140625" style="53"/>
    <col min="10760" max="10760" width="2.140625" style="53" customWidth="1"/>
    <col min="10761" max="10761" width="0" style="53" hidden="1" customWidth="1"/>
    <col min="10762" max="10762" width="3.5703125" style="53" bestFit="1" customWidth="1"/>
    <col min="10763" max="10763" width="6" style="53" customWidth="1"/>
    <col min="10764" max="10764" width="4.42578125" style="53" customWidth="1"/>
    <col min="10765" max="10765" width="16.42578125" style="53" customWidth="1"/>
    <col min="10766" max="10766" width="0.140625" style="53" customWidth="1"/>
    <col min="10767" max="10769" width="0" style="53" hidden="1" customWidth="1"/>
    <col min="10770" max="10770" width="12.85546875" style="53" customWidth="1"/>
    <col min="10771" max="10771" width="13.140625" style="53" customWidth="1"/>
    <col min="10772" max="10772" width="16" style="53" customWidth="1"/>
    <col min="10773" max="10773" width="0" style="53" hidden="1" customWidth="1"/>
    <col min="10774" max="10774" width="13.42578125" style="53" customWidth="1"/>
    <col min="10775" max="10775" width="12.7109375" style="53" customWidth="1"/>
    <col min="10776" max="10780" width="13.140625" style="53" customWidth="1"/>
    <col min="10781" max="10781" width="18.140625" style="53" customWidth="1"/>
    <col min="10782" max="10782" width="13.42578125" style="53" customWidth="1"/>
    <col min="10783" max="10783" width="13.140625" style="53" customWidth="1"/>
    <col min="10784" max="11015" width="9.140625" style="53"/>
    <col min="11016" max="11016" width="2.140625" style="53" customWidth="1"/>
    <col min="11017" max="11017" width="0" style="53" hidden="1" customWidth="1"/>
    <col min="11018" max="11018" width="3.5703125" style="53" bestFit="1" customWidth="1"/>
    <col min="11019" max="11019" width="6" style="53" customWidth="1"/>
    <col min="11020" max="11020" width="4.42578125" style="53" customWidth="1"/>
    <col min="11021" max="11021" width="16.42578125" style="53" customWidth="1"/>
    <col min="11022" max="11022" width="0.140625" style="53" customWidth="1"/>
    <col min="11023" max="11025" width="0" style="53" hidden="1" customWidth="1"/>
    <col min="11026" max="11026" width="12.85546875" style="53" customWidth="1"/>
    <col min="11027" max="11027" width="13.140625" style="53" customWidth="1"/>
    <col min="11028" max="11028" width="16" style="53" customWidth="1"/>
    <col min="11029" max="11029" width="0" style="53" hidden="1" customWidth="1"/>
    <col min="11030" max="11030" width="13.42578125" style="53" customWidth="1"/>
    <col min="11031" max="11031" width="12.7109375" style="53" customWidth="1"/>
    <col min="11032" max="11036" width="13.140625" style="53" customWidth="1"/>
    <col min="11037" max="11037" width="18.140625" style="53" customWidth="1"/>
    <col min="11038" max="11038" width="13.42578125" style="53" customWidth="1"/>
    <col min="11039" max="11039" width="13.140625" style="53" customWidth="1"/>
    <col min="11040" max="11271" width="9.140625" style="53"/>
    <col min="11272" max="11272" width="2.140625" style="53" customWidth="1"/>
    <col min="11273" max="11273" width="0" style="53" hidden="1" customWidth="1"/>
    <col min="11274" max="11274" width="3.5703125" style="53" bestFit="1" customWidth="1"/>
    <col min="11275" max="11275" width="6" style="53" customWidth="1"/>
    <col min="11276" max="11276" width="4.42578125" style="53" customWidth="1"/>
    <col min="11277" max="11277" width="16.42578125" style="53" customWidth="1"/>
    <col min="11278" max="11278" width="0.140625" style="53" customWidth="1"/>
    <col min="11279" max="11281" width="0" style="53" hidden="1" customWidth="1"/>
    <col min="11282" max="11282" width="12.85546875" style="53" customWidth="1"/>
    <col min="11283" max="11283" width="13.140625" style="53" customWidth="1"/>
    <col min="11284" max="11284" width="16" style="53" customWidth="1"/>
    <col min="11285" max="11285" width="0" style="53" hidden="1" customWidth="1"/>
    <col min="11286" max="11286" width="13.42578125" style="53" customWidth="1"/>
    <col min="11287" max="11287" width="12.7109375" style="53" customWidth="1"/>
    <col min="11288" max="11292" width="13.140625" style="53" customWidth="1"/>
    <col min="11293" max="11293" width="18.140625" style="53" customWidth="1"/>
    <col min="11294" max="11294" width="13.42578125" style="53" customWidth="1"/>
    <col min="11295" max="11295" width="13.140625" style="53" customWidth="1"/>
    <col min="11296" max="11527" width="9.140625" style="53"/>
    <col min="11528" max="11528" width="2.140625" style="53" customWidth="1"/>
    <col min="11529" max="11529" width="0" style="53" hidden="1" customWidth="1"/>
    <col min="11530" max="11530" width="3.5703125" style="53" bestFit="1" customWidth="1"/>
    <col min="11531" max="11531" width="6" style="53" customWidth="1"/>
    <col min="11532" max="11532" width="4.42578125" style="53" customWidth="1"/>
    <col min="11533" max="11533" width="16.42578125" style="53" customWidth="1"/>
    <col min="11534" max="11534" width="0.140625" style="53" customWidth="1"/>
    <col min="11535" max="11537" width="0" style="53" hidden="1" customWidth="1"/>
    <col min="11538" max="11538" width="12.85546875" style="53" customWidth="1"/>
    <col min="11539" max="11539" width="13.140625" style="53" customWidth="1"/>
    <col min="11540" max="11540" width="16" style="53" customWidth="1"/>
    <col min="11541" max="11541" width="0" style="53" hidden="1" customWidth="1"/>
    <col min="11542" max="11542" width="13.42578125" style="53" customWidth="1"/>
    <col min="11543" max="11543" width="12.7109375" style="53" customWidth="1"/>
    <col min="11544" max="11548" width="13.140625" style="53" customWidth="1"/>
    <col min="11549" max="11549" width="18.140625" style="53" customWidth="1"/>
    <col min="11550" max="11550" width="13.42578125" style="53" customWidth="1"/>
    <col min="11551" max="11551" width="13.140625" style="53" customWidth="1"/>
    <col min="11552" max="11783" width="9.140625" style="53"/>
    <col min="11784" max="11784" width="2.140625" style="53" customWidth="1"/>
    <col min="11785" max="11785" width="0" style="53" hidden="1" customWidth="1"/>
    <col min="11786" max="11786" width="3.5703125" style="53" bestFit="1" customWidth="1"/>
    <col min="11787" max="11787" width="6" style="53" customWidth="1"/>
    <col min="11788" max="11788" width="4.42578125" style="53" customWidth="1"/>
    <col min="11789" max="11789" width="16.42578125" style="53" customWidth="1"/>
    <col min="11790" max="11790" width="0.140625" style="53" customWidth="1"/>
    <col min="11791" max="11793" width="0" style="53" hidden="1" customWidth="1"/>
    <col min="11794" max="11794" width="12.85546875" style="53" customWidth="1"/>
    <col min="11795" max="11795" width="13.140625" style="53" customWidth="1"/>
    <col min="11796" max="11796" width="16" style="53" customWidth="1"/>
    <col min="11797" max="11797" width="0" style="53" hidden="1" customWidth="1"/>
    <col min="11798" max="11798" width="13.42578125" style="53" customWidth="1"/>
    <col min="11799" max="11799" width="12.7109375" style="53" customWidth="1"/>
    <col min="11800" max="11804" width="13.140625" style="53" customWidth="1"/>
    <col min="11805" max="11805" width="18.140625" style="53" customWidth="1"/>
    <col min="11806" max="11806" width="13.42578125" style="53" customWidth="1"/>
    <col min="11807" max="11807" width="13.140625" style="53" customWidth="1"/>
    <col min="11808" max="12039" width="9.140625" style="53"/>
    <col min="12040" max="12040" width="2.140625" style="53" customWidth="1"/>
    <col min="12041" max="12041" width="0" style="53" hidden="1" customWidth="1"/>
    <col min="12042" max="12042" width="3.5703125" style="53" bestFit="1" customWidth="1"/>
    <col min="12043" max="12043" width="6" style="53" customWidth="1"/>
    <col min="12044" max="12044" width="4.42578125" style="53" customWidth="1"/>
    <col min="12045" max="12045" width="16.42578125" style="53" customWidth="1"/>
    <col min="12046" max="12046" width="0.140625" style="53" customWidth="1"/>
    <col min="12047" max="12049" width="0" style="53" hidden="1" customWidth="1"/>
    <col min="12050" max="12050" width="12.85546875" style="53" customWidth="1"/>
    <col min="12051" max="12051" width="13.140625" style="53" customWidth="1"/>
    <col min="12052" max="12052" width="16" style="53" customWidth="1"/>
    <col min="12053" max="12053" width="0" style="53" hidden="1" customWidth="1"/>
    <col min="12054" max="12054" width="13.42578125" style="53" customWidth="1"/>
    <col min="12055" max="12055" width="12.7109375" style="53" customWidth="1"/>
    <col min="12056" max="12060" width="13.140625" style="53" customWidth="1"/>
    <col min="12061" max="12061" width="18.140625" style="53" customWidth="1"/>
    <col min="12062" max="12062" width="13.42578125" style="53" customWidth="1"/>
    <col min="12063" max="12063" width="13.140625" style="53" customWidth="1"/>
    <col min="12064" max="12295" width="9.140625" style="53"/>
    <col min="12296" max="12296" width="2.140625" style="53" customWidth="1"/>
    <col min="12297" max="12297" width="0" style="53" hidden="1" customWidth="1"/>
    <col min="12298" max="12298" width="3.5703125" style="53" bestFit="1" customWidth="1"/>
    <col min="12299" max="12299" width="6" style="53" customWidth="1"/>
    <col min="12300" max="12300" width="4.42578125" style="53" customWidth="1"/>
    <col min="12301" max="12301" width="16.42578125" style="53" customWidth="1"/>
    <col min="12302" max="12302" width="0.140625" style="53" customWidth="1"/>
    <col min="12303" max="12305" width="0" style="53" hidden="1" customWidth="1"/>
    <col min="12306" max="12306" width="12.85546875" style="53" customWidth="1"/>
    <col min="12307" max="12307" width="13.140625" style="53" customWidth="1"/>
    <col min="12308" max="12308" width="16" style="53" customWidth="1"/>
    <col min="12309" max="12309" width="0" style="53" hidden="1" customWidth="1"/>
    <col min="12310" max="12310" width="13.42578125" style="53" customWidth="1"/>
    <col min="12311" max="12311" width="12.7109375" style="53" customWidth="1"/>
    <col min="12312" max="12316" width="13.140625" style="53" customWidth="1"/>
    <col min="12317" max="12317" width="18.140625" style="53" customWidth="1"/>
    <col min="12318" max="12318" width="13.42578125" style="53" customWidth="1"/>
    <col min="12319" max="12319" width="13.140625" style="53" customWidth="1"/>
    <col min="12320" max="12551" width="9.140625" style="53"/>
    <col min="12552" max="12552" width="2.140625" style="53" customWidth="1"/>
    <col min="12553" max="12553" width="0" style="53" hidden="1" customWidth="1"/>
    <col min="12554" max="12554" width="3.5703125" style="53" bestFit="1" customWidth="1"/>
    <col min="12555" max="12555" width="6" style="53" customWidth="1"/>
    <col min="12556" max="12556" width="4.42578125" style="53" customWidth="1"/>
    <col min="12557" max="12557" width="16.42578125" style="53" customWidth="1"/>
    <col min="12558" max="12558" width="0.140625" style="53" customWidth="1"/>
    <col min="12559" max="12561" width="0" style="53" hidden="1" customWidth="1"/>
    <col min="12562" max="12562" width="12.85546875" style="53" customWidth="1"/>
    <col min="12563" max="12563" width="13.140625" style="53" customWidth="1"/>
    <col min="12564" max="12564" width="16" style="53" customWidth="1"/>
    <col min="12565" max="12565" width="0" style="53" hidden="1" customWidth="1"/>
    <col min="12566" max="12566" width="13.42578125" style="53" customWidth="1"/>
    <col min="12567" max="12567" width="12.7109375" style="53" customWidth="1"/>
    <col min="12568" max="12572" width="13.140625" style="53" customWidth="1"/>
    <col min="12573" max="12573" width="18.140625" style="53" customWidth="1"/>
    <col min="12574" max="12574" width="13.42578125" style="53" customWidth="1"/>
    <col min="12575" max="12575" width="13.140625" style="53" customWidth="1"/>
    <col min="12576" max="12807" width="9.140625" style="53"/>
    <col min="12808" max="12808" width="2.140625" style="53" customWidth="1"/>
    <col min="12809" max="12809" width="0" style="53" hidden="1" customWidth="1"/>
    <col min="12810" max="12810" width="3.5703125" style="53" bestFit="1" customWidth="1"/>
    <col min="12811" max="12811" width="6" style="53" customWidth="1"/>
    <col min="12812" max="12812" width="4.42578125" style="53" customWidth="1"/>
    <col min="12813" max="12813" width="16.42578125" style="53" customWidth="1"/>
    <col min="12814" max="12814" width="0.140625" style="53" customWidth="1"/>
    <col min="12815" max="12817" width="0" style="53" hidden="1" customWidth="1"/>
    <col min="12818" max="12818" width="12.85546875" style="53" customWidth="1"/>
    <col min="12819" max="12819" width="13.140625" style="53" customWidth="1"/>
    <col min="12820" max="12820" width="16" style="53" customWidth="1"/>
    <col min="12821" max="12821" width="0" style="53" hidden="1" customWidth="1"/>
    <col min="12822" max="12822" width="13.42578125" style="53" customWidth="1"/>
    <col min="12823" max="12823" width="12.7109375" style="53" customWidth="1"/>
    <col min="12824" max="12828" width="13.140625" style="53" customWidth="1"/>
    <col min="12829" max="12829" width="18.140625" style="53" customWidth="1"/>
    <col min="12830" max="12830" width="13.42578125" style="53" customWidth="1"/>
    <col min="12831" max="12831" width="13.140625" style="53" customWidth="1"/>
    <col min="12832" max="13063" width="9.140625" style="53"/>
    <col min="13064" max="13064" width="2.140625" style="53" customWidth="1"/>
    <col min="13065" max="13065" width="0" style="53" hidden="1" customWidth="1"/>
    <col min="13066" max="13066" width="3.5703125" style="53" bestFit="1" customWidth="1"/>
    <col min="13067" max="13067" width="6" style="53" customWidth="1"/>
    <col min="13068" max="13068" width="4.42578125" style="53" customWidth="1"/>
    <col min="13069" max="13069" width="16.42578125" style="53" customWidth="1"/>
    <col min="13070" max="13070" width="0.140625" style="53" customWidth="1"/>
    <col min="13071" max="13073" width="0" style="53" hidden="1" customWidth="1"/>
    <col min="13074" max="13074" width="12.85546875" style="53" customWidth="1"/>
    <col min="13075" max="13075" width="13.140625" style="53" customWidth="1"/>
    <col min="13076" max="13076" width="16" style="53" customWidth="1"/>
    <col min="13077" max="13077" width="0" style="53" hidden="1" customWidth="1"/>
    <col min="13078" max="13078" width="13.42578125" style="53" customWidth="1"/>
    <col min="13079" max="13079" width="12.7109375" style="53" customWidth="1"/>
    <col min="13080" max="13084" width="13.140625" style="53" customWidth="1"/>
    <col min="13085" max="13085" width="18.140625" style="53" customWidth="1"/>
    <col min="13086" max="13086" width="13.42578125" style="53" customWidth="1"/>
    <col min="13087" max="13087" width="13.140625" style="53" customWidth="1"/>
    <col min="13088" max="13319" width="9.140625" style="53"/>
    <col min="13320" max="13320" width="2.140625" style="53" customWidth="1"/>
    <col min="13321" max="13321" width="0" style="53" hidden="1" customWidth="1"/>
    <col min="13322" max="13322" width="3.5703125" style="53" bestFit="1" customWidth="1"/>
    <col min="13323" max="13323" width="6" style="53" customWidth="1"/>
    <col min="13324" max="13324" width="4.42578125" style="53" customWidth="1"/>
    <col min="13325" max="13325" width="16.42578125" style="53" customWidth="1"/>
    <col min="13326" max="13326" width="0.140625" style="53" customWidth="1"/>
    <col min="13327" max="13329" width="0" style="53" hidden="1" customWidth="1"/>
    <col min="13330" max="13330" width="12.85546875" style="53" customWidth="1"/>
    <col min="13331" max="13331" width="13.140625" style="53" customWidth="1"/>
    <col min="13332" max="13332" width="16" style="53" customWidth="1"/>
    <col min="13333" max="13333" width="0" style="53" hidden="1" customWidth="1"/>
    <col min="13334" max="13334" width="13.42578125" style="53" customWidth="1"/>
    <col min="13335" max="13335" width="12.7109375" style="53" customWidth="1"/>
    <col min="13336" max="13340" width="13.140625" style="53" customWidth="1"/>
    <col min="13341" max="13341" width="18.140625" style="53" customWidth="1"/>
    <col min="13342" max="13342" width="13.42578125" style="53" customWidth="1"/>
    <col min="13343" max="13343" width="13.140625" style="53" customWidth="1"/>
    <col min="13344" max="13575" width="9.140625" style="53"/>
    <col min="13576" max="13576" width="2.140625" style="53" customWidth="1"/>
    <col min="13577" max="13577" width="0" style="53" hidden="1" customWidth="1"/>
    <col min="13578" max="13578" width="3.5703125" style="53" bestFit="1" customWidth="1"/>
    <col min="13579" max="13579" width="6" style="53" customWidth="1"/>
    <col min="13580" max="13580" width="4.42578125" style="53" customWidth="1"/>
    <col min="13581" max="13581" width="16.42578125" style="53" customWidth="1"/>
    <col min="13582" max="13582" width="0.140625" style="53" customWidth="1"/>
    <col min="13583" max="13585" width="0" style="53" hidden="1" customWidth="1"/>
    <col min="13586" max="13586" width="12.85546875" style="53" customWidth="1"/>
    <col min="13587" max="13587" width="13.140625" style="53" customWidth="1"/>
    <col min="13588" max="13588" width="16" style="53" customWidth="1"/>
    <col min="13589" max="13589" width="0" style="53" hidden="1" customWidth="1"/>
    <col min="13590" max="13590" width="13.42578125" style="53" customWidth="1"/>
    <col min="13591" max="13591" width="12.7109375" style="53" customWidth="1"/>
    <col min="13592" max="13596" width="13.140625" style="53" customWidth="1"/>
    <col min="13597" max="13597" width="18.140625" style="53" customWidth="1"/>
    <col min="13598" max="13598" width="13.42578125" style="53" customWidth="1"/>
    <col min="13599" max="13599" width="13.140625" style="53" customWidth="1"/>
    <col min="13600" max="13831" width="9.140625" style="53"/>
    <col min="13832" max="13832" width="2.140625" style="53" customWidth="1"/>
    <col min="13833" max="13833" width="0" style="53" hidden="1" customWidth="1"/>
    <col min="13834" max="13834" width="3.5703125" style="53" bestFit="1" customWidth="1"/>
    <col min="13835" max="13835" width="6" style="53" customWidth="1"/>
    <col min="13836" max="13836" width="4.42578125" style="53" customWidth="1"/>
    <col min="13837" max="13837" width="16.42578125" style="53" customWidth="1"/>
    <col min="13838" max="13838" width="0.140625" style="53" customWidth="1"/>
    <col min="13839" max="13841" width="0" style="53" hidden="1" customWidth="1"/>
    <col min="13842" max="13842" width="12.85546875" style="53" customWidth="1"/>
    <col min="13843" max="13843" width="13.140625" style="53" customWidth="1"/>
    <col min="13844" max="13844" width="16" style="53" customWidth="1"/>
    <col min="13845" max="13845" width="0" style="53" hidden="1" customWidth="1"/>
    <col min="13846" max="13846" width="13.42578125" style="53" customWidth="1"/>
    <col min="13847" max="13847" width="12.7109375" style="53" customWidth="1"/>
    <col min="13848" max="13852" width="13.140625" style="53" customWidth="1"/>
    <col min="13853" max="13853" width="18.140625" style="53" customWidth="1"/>
    <col min="13854" max="13854" width="13.42578125" style="53" customWidth="1"/>
    <col min="13855" max="13855" width="13.140625" style="53" customWidth="1"/>
    <col min="13856" max="14087" width="9.140625" style="53"/>
    <col min="14088" max="14088" width="2.140625" style="53" customWidth="1"/>
    <col min="14089" max="14089" width="0" style="53" hidden="1" customWidth="1"/>
    <col min="14090" max="14090" width="3.5703125" style="53" bestFit="1" customWidth="1"/>
    <col min="14091" max="14091" width="6" style="53" customWidth="1"/>
    <col min="14092" max="14092" width="4.42578125" style="53" customWidth="1"/>
    <col min="14093" max="14093" width="16.42578125" style="53" customWidth="1"/>
    <col min="14094" max="14094" width="0.140625" style="53" customWidth="1"/>
    <col min="14095" max="14097" width="0" style="53" hidden="1" customWidth="1"/>
    <col min="14098" max="14098" width="12.85546875" style="53" customWidth="1"/>
    <col min="14099" max="14099" width="13.140625" style="53" customWidth="1"/>
    <col min="14100" max="14100" width="16" style="53" customWidth="1"/>
    <col min="14101" max="14101" width="0" style="53" hidden="1" customWidth="1"/>
    <col min="14102" max="14102" width="13.42578125" style="53" customWidth="1"/>
    <col min="14103" max="14103" width="12.7109375" style="53" customWidth="1"/>
    <col min="14104" max="14108" width="13.140625" style="53" customWidth="1"/>
    <col min="14109" max="14109" width="18.140625" style="53" customWidth="1"/>
    <col min="14110" max="14110" width="13.42578125" style="53" customWidth="1"/>
    <col min="14111" max="14111" width="13.140625" style="53" customWidth="1"/>
    <col min="14112" max="14343" width="9.140625" style="53"/>
    <col min="14344" max="14344" width="2.140625" style="53" customWidth="1"/>
    <col min="14345" max="14345" width="0" style="53" hidden="1" customWidth="1"/>
    <col min="14346" max="14346" width="3.5703125" style="53" bestFit="1" customWidth="1"/>
    <col min="14347" max="14347" width="6" style="53" customWidth="1"/>
    <col min="14348" max="14348" width="4.42578125" style="53" customWidth="1"/>
    <col min="14349" max="14349" width="16.42578125" style="53" customWidth="1"/>
    <col min="14350" max="14350" width="0.140625" style="53" customWidth="1"/>
    <col min="14351" max="14353" width="0" style="53" hidden="1" customWidth="1"/>
    <col min="14354" max="14354" width="12.85546875" style="53" customWidth="1"/>
    <col min="14355" max="14355" width="13.140625" style="53" customWidth="1"/>
    <col min="14356" max="14356" width="16" style="53" customWidth="1"/>
    <col min="14357" max="14357" width="0" style="53" hidden="1" customWidth="1"/>
    <col min="14358" max="14358" width="13.42578125" style="53" customWidth="1"/>
    <col min="14359" max="14359" width="12.7109375" style="53" customWidth="1"/>
    <col min="14360" max="14364" width="13.140625" style="53" customWidth="1"/>
    <col min="14365" max="14365" width="18.140625" style="53" customWidth="1"/>
    <col min="14366" max="14366" width="13.42578125" style="53" customWidth="1"/>
    <col min="14367" max="14367" width="13.140625" style="53" customWidth="1"/>
    <col min="14368" max="14599" width="9.140625" style="53"/>
    <col min="14600" max="14600" width="2.140625" style="53" customWidth="1"/>
    <col min="14601" max="14601" width="0" style="53" hidden="1" customWidth="1"/>
    <col min="14602" max="14602" width="3.5703125" style="53" bestFit="1" customWidth="1"/>
    <col min="14603" max="14603" width="6" style="53" customWidth="1"/>
    <col min="14604" max="14604" width="4.42578125" style="53" customWidth="1"/>
    <col min="14605" max="14605" width="16.42578125" style="53" customWidth="1"/>
    <col min="14606" max="14606" width="0.140625" style="53" customWidth="1"/>
    <col min="14607" max="14609" width="0" style="53" hidden="1" customWidth="1"/>
    <col min="14610" max="14610" width="12.85546875" style="53" customWidth="1"/>
    <col min="14611" max="14611" width="13.140625" style="53" customWidth="1"/>
    <col min="14612" max="14612" width="16" style="53" customWidth="1"/>
    <col min="14613" max="14613" width="0" style="53" hidden="1" customWidth="1"/>
    <col min="14614" max="14614" width="13.42578125" style="53" customWidth="1"/>
    <col min="14615" max="14615" width="12.7109375" style="53" customWidth="1"/>
    <col min="14616" max="14620" width="13.140625" style="53" customWidth="1"/>
    <col min="14621" max="14621" width="18.140625" style="53" customWidth="1"/>
    <col min="14622" max="14622" width="13.42578125" style="53" customWidth="1"/>
    <col min="14623" max="14623" width="13.140625" style="53" customWidth="1"/>
    <col min="14624" max="14855" width="9.140625" style="53"/>
    <col min="14856" max="14856" width="2.140625" style="53" customWidth="1"/>
    <col min="14857" max="14857" width="0" style="53" hidden="1" customWidth="1"/>
    <col min="14858" max="14858" width="3.5703125" style="53" bestFit="1" customWidth="1"/>
    <col min="14859" max="14859" width="6" style="53" customWidth="1"/>
    <col min="14860" max="14860" width="4.42578125" style="53" customWidth="1"/>
    <col min="14861" max="14861" width="16.42578125" style="53" customWidth="1"/>
    <col min="14862" max="14862" width="0.140625" style="53" customWidth="1"/>
    <col min="14863" max="14865" width="0" style="53" hidden="1" customWidth="1"/>
    <col min="14866" max="14866" width="12.85546875" style="53" customWidth="1"/>
    <col min="14867" max="14867" width="13.140625" style="53" customWidth="1"/>
    <col min="14868" max="14868" width="16" style="53" customWidth="1"/>
    <col min="14869" max="14869" width="0" style="53" hidden="1" customWidth="1"/>
    <col min="14870" max="14870" width="13.42578125" style="53" customWidth="1"/>
    <col min="14871" max="14871" width="12.7109375" style="53" customWidth="1"/>
    <col min="14872" max="14876" width="13.140625" style="53" customWidth="1"/>
    <col min="14877" max="14877" width="18.140625" style="53" customWidth="1"/>
    <col min="14878" max="14878" width="13.42578125" style="53" customWidth="1"/>
    <col min="14879" max="14879" width="13.140625" style="53" customWidth="1"/>
    <col min="14880" max="15111" width="9.140625" style="53"/>
    <col min="15112" max="15112" width="2.140625" style="53" customWidth="1"/>
    <col min="15113" max="15113" width="0" style="53" hidden="1" customWidth="1"/>
    <col min="15114" max="15114" width="3.5703125" style="53" bestFit="1" customWidth="1"/>
    <col min="15115" max="15115" width="6" style="53" customWidth="1"/>
    <col min="15116" max="15116" width="4.42578125" style="53" customWidth="1"/>
    <col min="15117" max="15117" width="16.42578125" style="53" customWidth="1"/>
    <col min="15118" max="15118" width="0.140625" style="53" customWidth="1"/>
    <col min="15119" max="15121" width="0" style="53" hidden="1" customWidth="1"/>
    <col min="15122" max="15122" width="12.85546875" style="53" customWidth="1"/>
    <col min="15123" max="15123" width="13.140625" style="53" customWidth="1"/>
    <col min="15124" max="15124" width="16" style="53" customWidth="1"/>
    <col min="15125" max="15125" width="0" style="53" hidden="1" customWidth="1"/>
    <col min="15126" max="15126" width="13.42578125" style="53" customWidth="1"/>
    <col min="15127" max="15127" width="12.7109375" style="53" customWidth="1"/>
    <col min="15128" max="15132" width="13.140625" style="53" customWidth="1"/>
    <col min="15133" max="15133" width="18.140625" style="53" customWidth="1"/>
    <col min="15134" max="15134" width="13.42578125" style="53" customWidth="1"/>
    <col min="15135" max="15135" width="13.140625" style="53" customWidth="1"/>
    <col min="15136" max="15367" width="9.140625" style="53"/>
    <col min="15368" max="15368" width="2.140625" style="53" customWidth="1"/>
    <col min="15369" max="15369" width="0" style="53" hidden="1" customWidth="1"/>
    <col min="15370" max="15370" width="3.5703125" style="53" bestFit="1" customWidth="1"/>
    <col min="15371" max="15371" width="6" style="53" customWidth="1"/>
    <col min="15372" max="15372" width="4.42578125" style="53" customWidth="1"/>
    <col min="15373" max="15373" width="16.42578125" style="53" customWidth="1"/>
    <col min="15374" max="15374" width="0.140625" style="53" customWidth="1"/>
    <col min="15375" max="15377" width="0" style="53" hidden="1" customWidth="1"/>
    <col min="15378" max="15378" width="12.85546875" style="53" customWidth="1"/>
    <col min="15379" max="15379" width="13.140625" style="53" customWidth="1"/>
    <col min="15380" max="15380" width="16" style="53" customWidth="1"/>
    <col min="15381" max="15381" width="0" style="53" hidden="1" customWidth="1"/>
    <col min="15382" max="15382" width="13.42578125" style="53" customWidth="1"/>
    <col min="15383" max="15383" width="12.7109375" style="53" customWidth="1"/>
    <col min="15384" max="15388" width="13.140625" style="53" customWidth="1"/>
    <col min="15389" max="15389" width="18.140625" style="53" customWidth="1"/>
    <col min="15390" max="15390" width="13.42578125" style="53" customWidth="1"/>
    <col min="15391" max="15391" width="13.140625" style="53" customWidth="1"/>
    <col min="15392" max="15623" width="9.140625" style="53"/>
    <col min="15624" max="15624" width="2.140625" style="53" customWidth="1"/>
    <col min="15625" max="15625" width="0" style="53" hidden="1" customWidth="1"/>
    <col min="15626" max="15626" width="3.5703125" style="53" bestFit="1" customWidth="1"/>
    <col min="15627" max="15627" width="6" style="53" customWidth="1"/>
    <col min="15628" max="15628" width="4.42578125" style="53" customWidth="1"/>
    <col min="15629" max="15629" width="16.42578125" style="53" customWidth="1"/>
    <col min="15630" max="15630" width="0.140625" style="53" customWidth="1"/>
    <col min="15631" max="15633" width="0" style="53" hidden="1" customWidth="1"/>
    <col min="15634" max="15634" width="12.85546875" style="53" customWidth="1"/>
    <col min="15635" max="15635" width="13.140625" style="53" customWidth="1"/>
    <col min="15636" max="15636" width="16" style="53" customWidth="1"/>
    <col min="15637" max="15637" width="0" style="53" hidden="1" customWidth="1"/>
    <col min="15638" max="15638" width="13.42578125" style="53" customWidth="1"/>
    <col min="15639" max="15639" width="12.7109375" style="53" customWidth="1"/>
    <col min="15640" max="15644" width="13.140625" style="53" customWidth="1"/>
    <col min="15645" max="15645" width="18.140625" style="53" customWidth="1"/>
    <col min="15646" max="15646" width="13.42578125" style="53" customWidth="1"/>
    <col min="15647" max="15647" width="13.140625" style="53" customWidth="1"/>
    <col min="15648" max="15879" width="9.140625" style="53"/>
    <col min="15880" max="15880" width="2.140625" style="53" customWidth="1"/>
    <col min="15881" max="15881" width="0" style="53" hidden="1" customWidth="1"/>
    <col min="15882" max="15882" width="3.5703125" style="53" bestFit="1" customWidth="1"/>
    <col min="15883" max="15883" width="6" style="53" customWidth="1"/>
    <col min="15884" max="15884" width="4.42578125" style="53" customWidth="1"/>
    <col min="15885" max="15885" width="16.42578125" style="53" customWidth="1"/>
    <col min="15886" max="15886" width="0.140625" style="53" customWidth="1"/>
    <col min="15887" max="15889" width="0" style="53" hidden="1" customWidth="1"/>
    <col min="15890" max="15890" width="12.85546875" style="53" customWidth="1"/>
    <col min="15891" max="15891" width="13.140625" style="53" customWidth="1"/>
    <col min="15892" max="15892" width="16" style="53" customWidth="1"/>
    <col min="15893" max="15893" width="0" style="53" hidden="1" customWidth="1"/>
    <col min="15894" max="15894" width="13.42578125" style="53" customWidth="1"/>
    <col min="15895" max="15895" width="12.7109375" style="53" customWidth="1"/>
    <col min="15896" max="15900" width="13.140625" style="53" customWidth="1"/>
    <col min="15901" max="15901" width="18.140625" style="53" customWidth="1"/>
    <col min="15902" max="15902" width="13.42578125" style="53" customWidth="1"/>
    <col min="15903" max="15903" width="13.140625" style="53" customWidth="1"/>
    <col min="15904" max="16135" width="9.140625" style="53"/>
    <col min="16136" max="16136" width="2.140625" style="53" customWidth="1"/>
    <col min="16137" max="16137" width="0" style="53" hidden="1" customWidth="1"/>
    <col min="16138" max="16138" width="3.5703125" style="53" bestFit="1" customWidth="1"/>
    <col min="16139" max="16139" width="6" style="53" customWidth="1"/>
    <col min="16140" max="16140" width="4.42578125" style="53" customWidth="1"/>
    <col min="16141" max="16141" width="16.42578125" style="53" customWidth="1"/>
    <col min="16142" max="16142" width="0.140625" style="53" customWidth="1"/>
    <col min="16143" max="16145" width="0" style="53" hidden="1" customWidth="1"/>
    <col min="16146" max="16146" width="12.85546875" style="53" customWidth="1"/>
    <col min="16147" max="16147" width="13.140625" style="53" customWidth="1"/>
    <col min="16148" max="16148" width="16" style="53" customWidth="1"/>
    <col min="16149" max="16149" width="0" style="53" hidden="1" customWidth="1"/>
    <col min="16150" max="16150" width="13.42578125" style="53" customWidth="1"/>
    <col min="16151" max="16151" width="12.7109375" style="53" customWidth="1"/>
    <col min="16152" max="16156" width="13.140625" style="53" customWidth="1"/>
    <col min="16157" max="16157" width="18.140625" style="53" customWidth="1"/>
    <col min="16158" max="16158" width="13.42578125" style="53" customWidth="1"/>
    <col min="16159" max="16159" width="13.140625" style="53" customWidth="1"/>
    <col min="16160" max="16384" width="9.140625" style="53"/>
  </cols>
  <sheetData>
    <row r="1" spans="1:31" ht="15">
      <c r="A1" s="420" t="s">
        <v>116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row>
    <row r="2" spans="1:31" ht="15">
      <c r="A2" s="420" t="s">
        <v>503</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row>
    <row r="3" spans="1:31" ht="13.5" thickBot="1">
      <c r="I3" s="421"/>
      <c r="J3" s="421"/>
    </row>
    <row r="4" spans="1:31" s="76" customFormat="1" ht="49.5" customHeight="1" thickBot="1">
      <c r="A4" s="133" t="s">
        <v>0</v>
      </c>
      <c r="B4" s="75" t="s">
        <v>117</v>
      </c>
      <c r="C4" s="66"/>
      <c r="D4" s="66"/>
      <c r="E4" s="67"/>
      <c r="F4" s="367" t="s">
        <v>377</v>
      </c>
      <c r="G4" s="59" t="s">
        <v>118</v>
      </c>
      <c r="H4" s="59" t="s">
        <v>119</v>
      </c>
      <c r="I4" s="59" t="s">
        <v>120</v>
      </c>
      <c r="J4" s="59" t="s">
        <v>302</v>
      </c>
      <c r="K4" s="166" t="s">
        <v>303</v>
      </c>
      <c r="L4" s="166" t="s">
        <v>258</v>
      </c>
      <c r="M4" s="166" t="s">
        <v>236</v>
      </c>
      <c r="N4" s="166" t="s">
        <v>237</v>
      </c>
      <c r="O4" s="166" t="s">
        <v>238</v>
      </c>
      <c r="P4" s="166" t="s">
        <v>259</v>
      </c>
      <c r="Q4" s="166" t="s">
        <v>250</v>
      </c>
      <c r="R4" s="59" t="s">
        <v>314</v>
      </c>
      <c r="S4" s="59" t="s">
        <v>371</v>
      </c>
      <c r="T4" s="59" t="s">
        <v>315</v>
      </c>
      <c r="U4" s="59" t="s">
        <v>496</v>
      </c>
      <c r="V4" s="59" t="s">
        <v>236</v>
      </c>
      <c r="W4" s="59" t="s">
        <v>497</v>
      </c>
      <c r="X4" s="59" t="s">
        <v>238</v>
      </c>
      <c r="Y4" s="59" t="s">
        <v>498</v>
      </c>
      <c r="Z4" s="59" t="s">
        <v>615</v>
      </c>
      <c r="AA4" s="59" t="s">
        <v>438</v>
      </c>
      <c r="AB4" s="59" t="s">
        <v>439</v>
      </c>
      <c r="AC4" s="59" t="s">
        <v>623</v>
      </c>
      <c r="AD4" s="59" t="s">
        <v>441</v>
      </c>
      <c r="AE4" s="59" t="s">
        <v>3</v>
      </c>
    </row>
    <row r="5" spans="1:31" s="76" customFormat="1" ht="20.25" customHeight="1" thickBot="1">
      <c r="A5" s="68" t="s">
        <v>131</v>
      </c>
      <c r="B5" s="54" t="s">
        <v>132</v>
      </c>
      <c r="C5" s="69"/>
      <c r="D5" s="69"/>
      <c r="E5" s="70"/>
      <c r="F5" s="368" t="s">
        <v>121</v>
      </c>
      <c r="G5" s="54" t="s">
        <v>126</v>
      </c>
      <c r="H5" s="54" t="s">
        <v>133</v>
      </c>
      <c r="I5" s="54" t="s">
        <v>375</v>
      </c>
      <c r="J5" s="54" t="s">
        <v>122</v>
      </c>
      <c r="K5" s="167" t="s">
        <v>304</v>
      </c>
      <c r="L5" s="167" t="s">
        <v>123</v>
      </c>
      <c r="M5" s="167" t="s">
        <v>124</v>
      </c>
      <c r="N5" s="167" t="s">
        <v>125</v>
      </c>
      <c r="O5" s="167" t="s">
        <v>307</v>
      </c>
      <c r="P5" s="167" t="s">
        <v>140</v>
      </c>
      <c r="Q5" s="167" t="s">
        <v>309</v>
      </c>
      <c r="R5" s="54" t="s">
        <v>309</v>
      </c>
      <c r="S5" s="54" t="s">
        <v>375</v>
      </c>
      <c r="T5" s="54" t="s">
        <v>376</v>
      </c>
      <c r="U5" s="54" t="s">
        <v>123</v>
      </c>
      <c r="V5" s="54" t="s">
        <v>124</v>
      </c>
      <c r="W5" s="54" t="s">
        <v>125</v>
      </c>
      <c r="X5" s="54" t="s">
        <v>307</v>
      </c>
      <c r="Y5" s="54" t="s">
        <v>140</v>
      </c>
      <c r="Z5" s="54"/>
      <c r="AA5" s="54" t="s">
        <v>499</v>
      </c>
      <c r="AB5" s="54" t="s">
        <v>309</v>
      </c>
      <c r="AC5" s="54" t="s">
        <v>378</v>
      </c>
      <c r="AD5" s="54" t="s">
        <v>124</v>
      </c>
      <c r="AE5" s="54" t="s">
        <v>125</v>
      </c>
    </row>
    <row r="6" spans="1:31" s="76" customFormat="1" ht="34.5" customHeight="1">
      <c r="A6" s="71">
        <v>1</v>
      </c>
      <c r="B6" s="422" t="s">
        <v>134</v>
      </c>
      <c r="C6" s="422"/>
      <c r="D6" s="422"/>
      <c r="E6" s="422"/>
      <c r="F6" s="280">
        <v>76</v>
      </c>
      <c r="G6" s="79">
        <f>ΣΥΓΚΕΝΤΡΩΤΙΚΟΣ!F6</f>
        <v>12953770.91</v>
      </c>
      <c r="H6" s="79">
        <f>ΣΥΓΚΕΝΤΡΩΤΙΚΟΣ!G6</f>
        <v>7109958.3300000001</v>
      </c>
      <c r="I6" s="79">
        <f>ΣΥΓΚΕΝΤΡΩΤΙΚΟΣ!H6</f>
        <v>12540459.890000001</v>
      </c>
      <c r="J6" s="79" t="e">
        <f>[1]ΠΙΝ1_ΑΔΙΑΘ.ΥΠΟΛΟΙΠΑ!H102</f>
        <v>#REF!</v>
      </c>
      <c r="K6" s="168" t="e">
        <f>[1]ΠΙΝ1_ΑΔΙΑΘ.ΥΠΟΛΟΙΠΑ!I102</f>
        <v>#REF!</v>
      </c>
      <c r="L6" s="168" t="e">
        <f>[1]ΠΙΝ1_ΑΔΙΑΘ.ΥΠΟΛΟΙΠΑ!J102</f>
        <v>#REF!</v>
      </c>
      <c r="M6" s="168" t="e">
        <f>[1]ΠΙΝ1_ΑΔΙΑΘ.ΥΠΟΛΟΙΠΑ!K102</f>
        <v>#REF!</v>
      </c>
      <c r="N6" s="168" t="e">
        <f>[1]ΠΙΝ1_ΑΔΙΑΘ.ΥΠΟΛΟΙΠΑ!L102</f>
        <v>#REF!</v>
      </c>
      <c r="O6" s="168" t="e">
        <f>[1]ΠΙΝ1_ΑΔΙΑΘ.ΥΠΟΛΟΙΠΑ!M102</f>
        <v>#REF!</v>
      </c>
      <c r="P6" s="168" t="e">
        <f>[1]ΠΙΝ1_ΑΔΙΑΘ.ΥΠΟΛΟΙΠΑ!N102</f>
        <v>#REF!</v>
      </c>
      <c r="Q6" s="168" t="e">
        <f>[1]ΠΙΝ1_ΑΔΙΑΘ.ΥΠΟΛΟΙΠΑ!O102</f>
        <v>#REF!</v>
      </c>
      <c r="R6" s="79" t="e">
        <f>[1]ΠΙΝ1_ΑΔΙΑΘ.ΥΠΟΛΟΙΠΑ!P102</f>
        <v>#REF!</v>
      </c>
      <c r="S6" s="79">
        <f>[1]ΠΙΝ1_ΑΔΙΑΘ.ΥΠΟΛΟΙΠΑ!Q102</f>
        <v>2886320.52</v>
      </c>
      <c r="T6" s="79">
        <f>I6-S6</f>
        <v>9654139.370000001</v>
      </c>
      <c r="U6" s="150">
        <f>[1]ΠΙΝ1_ΑΔΙΑΘ.ΥΠΟΛΟΙΠΑ!S102</f>
        <v>161044.63</v>
      </c>
      <c r="V6" s="150">
        <f>[1]ΠΙΝ1_ΑΔΙΑΘ.ΥΠΟΛΟΙΠΑ!T102</f>
        <v>310721.13</v>
      </c>
      <c r="W6" s="150">
        <f>[1]ΠΙΝ1_ΑΔΙΑΘ.ΥΠΟΛΟΙΠΑ!U102</f>
        <v>0</v>
      </c>
      <c r="X6" s="79">
        <f>U6+V6+W6</f>
        <v>471765.76000000001</v>
      </c>
      <c r="Y6" s="150">
        <f>[1]ΠΙΝ1_ΑΔΙΑΘ.ΥΠΟΛΟΙΠΑ!W102</f>
        <v>354034.3</v>
      </c>
      <c r="Z6" s="150">
        <f>[1]ΠΙΝ1_ΑΔΙΑΘ.ΥΠΟΛΟΙΠΑ!X102</f>
        <v>73812.789999999994</v>
      </c>
      <c r="AA6" s="79">
        <f>X6+Y6</f>
        <v>825800.06</v>
      </c>
      <c r="AB6" s="79">
        <f>ΣΥΓΚΕΝΤΡΩΤΙΚΟΣ!AA6</f>
        <v>3121177.94</v>
      </c>
      <c r="AC6" s="79">
        <f>ΣΥΓΚΕΝΤΡΩΤΙΚΟΣ!AB6</f>
        <v>9419281.9499999993</v>
      </c>
      <c r="AD6" s="150">
        <f>ΣΥΓΚΕΝΤΡΩΤΙΚΟΣ!AC6</f>
        <v>4310000</v>
      </c>
      <c r="AE6" s="80" t="s">
        <v>310</v>
      </c>
    </row>
    <row r="7" spans="1:31" s="76" customFormat="1" ht="15.75" customHeight="1" thickBot="1">
      <c r="A7" s="418" t="s">
        <v>135</v>
      </c>
      <c r="B7" s="419"/>
      <c r="C7" s="73"/>
      <c r="D7" s="73"/>
      <c r="E7" s="73"/>
      <c r="F7" s="281">
        <f>SUM(F6)</f>
        <v>76</v>
      </c>
      <c r="G7" s="74">
        <f>SUM(G3:G6)</f>
        <v>12953770.91</v>
      </c>
      <c r="H7" s="74">
        <f t="shared" ref="H7:AD7" si="0">SUM(H3:H6)</f>
        <v>7109958.3300000001</v>
      </c>
      <c r="I7" s="74">
        <f t="shared" si="0"/>
        <v>12540459.890000001</v>
      </c>
      <c r="J7" s="74" t="e">
        <f t="shared" si="0"/>
        <v>#REF!</v>
      </c>
      <c r="K7" s="170" t="e">
        <f t="shared" si="0"/>
        <v>#REF!</v>
      </c>
      <c r="L7" s="170" t="e">
        <f t="shared" si="0"/>
        <v>#REF!</v>
      </c>
      <c r="M7" s="170" t="e">
        <f t="shared" si="0"/>
        <v>#REF!</v>
      </c>
      <c r="N7" s="170" t="e">
        <f t="shared" si="0"/>
        <v>#REF!</v>
      </c>
      <c r="O7" s="170" t="e">
        <f t="shared" si="0"/>
        <v>#REF!</v>
      </c>
      <c r="P7" s="170" t="e">
        <f t="shared" si="0"/>
        <v>#REF!</v>
      </c>
      <c r="Q7" s="170" t="e">
        <f t="shared" si="0"/>
        <v>#REF!</v>
      </c>
      <c r="R7" s="74" t="e">
        <f t="shared" si="0"/>
        <v>#REF!</v>
      </c>
      <c r="S7" s="74">
        <f t="shared" si="0"/>
        <v>2886320.52</v>
      </c>
      <c r="T7" s="74">
        <f t="shared" si="0"/>
        <v>9654139.370000001</v>
      </c>
      <c r="U7" s="74">
        <f t="shared" si="0"/>
        <v>161044.63</v>
      </c>
      <c r="V7" s="74">
        <f t="shared" si="0"/>
        <v>310721.13</v>
      </c>
      <c r="W7" s="74">
        <f t="shared" si="0"/>
        <v>0</v>
      </c>
      <c r="X7" s="74">
        <f t="shared" si="0"/>
        <v>471765.76000000001</v>
      </c>
      <c r="Y7" s="74">
        <f t="shared" si="0"/>
        <v>354034.3</v>
      </c>
      <c r="Z7" s="74">
        <f t="shared" si="0"/>
        <v>73812.789999999994</v>
      </c>
      <c r="AA7" s="74">
        <f t="shared" si="0"/>
        <v>825800.06</v>
      </c>
      <c r="AB7" s="74">
        <f t="shared" si="0"/>
        <v>3121177.94</v>
      </c>
      <c r="AC7" s="74">
        <f t="shared" si="0"/>
        <v>9419281.9499999993</v>
      </c>
      <c r="AD7" s="74">
        <f t="shared" si="0"/>
        <v>4310000</v>
      </c>
      <c r="AE7" s="82"/>
    </row>
    <row r="8" spans="1:31" s="76" customFormat="1" ht="49.5" customHeight="1">
      <c r="A8" s="72">
        <v>2</v>
      </c>
      <c r="B8" s="149" t="s">
        <v>305</v>
      </c>
      <c r="C8" s="56"/>
      <c r="D8" s="56"/>
      <c r="E8" s="56"/>
      <c r="F8" s="369">
        <v>16</v>
      </c>
      <c r="G8" s="55">
        <f>ΣΥΓΚΕΝΤΡΩΤΙΚΟΣ!F7</f>
        <v>16644063.510000002</v>
      </c>
      <c r="H8" s="55">
        <f>ΣΥΓΚΕΝΤΡΩΤΙΚΟΣ!G7</f>
        <v>11122736.09</v>
      </c>
      <c r="I8" s="55">
        <f>ΣΥΓΚΕΝΤΡΩΤΙΚΟΣ!H7</f>
        <v>16644063.510000002</v>
      </c>
      <c r="J8" s="55" t="e">
        <f>#REF!</f>
        <v>#REF!</v>
      </c>
      <c r="K8" s="169" t="e">
        <f>#REF!</f>
        <v>#REF!</v>
      </c>
      <c r="L8" s="169" t="e">
        <f>#REF!</f>
        <v>#REF!</v>
      </c>
      <c r="M8" s="169" t="e">
        <f>#REF!</f>
        <v>#REF!</v>
      </c>
      <c r="N8" s="169" t="e">
        <f>#REF!</f>
        <v>#REF!</v>
      </c>
      <c r="O8" s="169" t="e">
        <f>#REF!</f>
        <v>#REF!</v>
      </c>
      <c r="P8" s="169" t="e">
        <f>#REF!</f>
        <v>#REF!</v>
      </c>
      <c r="Q8" s="169" t="e">
        <f>#REF!</f>
        <v>#REF!</v>
      </c>
      <c r="R8" s="55" t="e">
        <f>#REF!</f>
        <v>#REF!</v>
      </c>
      <c r="S8" s="55">
        <f>'[1]ΠΙΝ 2 ΣΑΕΠ_067 &amp; 0672'!Q40</f>
        <v>3139514.4800000004</v>
      </c>
      <c r="T8" s="55">
        <f t="shared" ref="T8:T9" si="1">I8-S8</f>
        <v>13504549.030000001</v>
      </c>
      <c r="U8" s="55">
        <f>'[1]ΠΙΝ 2 ΣΑΕΠ_067 &amp; 0672'!S40</f>
        <v>150822.72</v>
      </c>
      <c r="V8" s="55">
        <f>'[1]ΠΙΝ 2 ΣΑΕΠ_067 &amp; 0672'!T40</f>
        <v>217472.2</v>
      </c>
      <c r="W8" s="55">
        <f>'[1]ΠΙΝ 2 ΣΑΕΠ_067 &amp; 0672'!U40</f>
        <v>0</v>
      </c>
      <c r="X8" s="55">
        <f t="shared" ref="X8:X9" si="2">U8+V8+W8</f>
        <v>368294.92000000004</v>
      </c>
      <c r="Y8" s="55">
        <f>'[1]ΠΙΝ 2 ΣΑΕΠ_067 &amp; 0672'!W40</f>
        <v>377454</v>
      </c>
      <c r="Z8" s="55">
        <f>'[1]ΠΙΝ 2 ΣΑΕΠ_067 &amp; 0672'!X40</f>
        <v>746854.55</v>
      </c>
      <c r="AA8" s="55">
        <f t="shared" ref="AA8:AA9" si="3">X8+Y8</f>
        <v>745748.92</v>
      </c>
      <c r="AB8" s="55">
        <f>ΣΥΓΚΕΝΤΡΩΤΙΚΟΣ!AA7</f>
        <v>4037191.7500000005</v>
      </c>
      <c r="AC8" s="55">
        <f>ΣΥΓΚΕΝΤΡΩΤΙΚΟΣ!AB7</f>
        <v>12606871.759999998</v>
      </c>
      <c r="AD8" s="55">
        <f>ΣΥΓΚΕΝΤΡΩΤΙΚΟΣ!AC7</f>
        <v>3497797.23</v>
      </c>
      <c r="AE8" s="81" t="s">
        <v>311</v>
      </c>
    </row>
    <row r="9" spans="1:31" s="76" customFormat="1" ht="80.25" customHeight="1">
      <c r="A9" s="72">
        <v>3</v>
      </c>
      <c r="B9" s="149" t="s">
        <v>306</v>
      </c>
      <c r="C9" s="56"/>
      <c r="D9" s="56"/>
      <c r="E9" s="56"/>
      <c r="F9" s="369">
        <v>3</v>
      </c>
      <c r="G9" s="55">
        <f>ΣΥΓΚΕΝΤΡΩΤΙΚΟΣ!F8</f>
        <v>9423498.7799999993</v>
      </c>
      <c r="H9" s="55">
        <f>ΣΥΓΚΕΝΤΡΩΤΙΚΟΣ!G8</f>
        <v>9371885.0899999999</v>
      </c>
      <c r="I9" s="55">
        <f>ΣΥΓΚΕΝΤΡΩΤΙΚΟΣ!H8</f>
        <v>9423498.7799999993</v>
      </c>
      <c r="J9" s="55">
        <f>'[1]ΠΙΝ 3 ΣΑΕΠ 0678 &amp; ΣΑΝΑ 0288'!H9</f>
        <v>8319637.6900000004</v>
      </c>
      <c r="K9" s="169">
        <f>'[1]ΠΙΝ 3 ΣΑΕΠ 0678 &amp; ΣΑΝΑ 0288'!I9</f>
        <v>1103861.0899999999</v>
      </c>
      <c r="L9" s="169">
        <f>'[1]ΠΙΝ 3 ΣΑΕΠ 0678 &amp; ΣΑΝΑ 0288'!J9</f>
        <v>192199.71000000002</v>
      </c>
      <c r="M9" s="169">
        <f>'[1]ΠΙΝ 3 ΣΑΕΠ 0678 &amp; ΣΑΝΑ 0288'!K9</f>
        <v>37950.31</v>
      </c>
      <c r="N9" s="169">
        <f>'[1]ΠΙΝ 3 ΣΑΕΠ 0678 &amp; ΣΑΝΑ 0288'!L9</f>
        <v>0</v>
      </c>
      <c r="O9" s="169">
        <f>'[1]ΠΙΝ 3 ΣΑΕΠ 0678 &amp; ΣΑΝΑ 0288'!M9</f>
        <v>230150.02000000002</v>
      </c>
      <c r="P9" s="169">
        <f>'[1]ΠΙΝ 3 ΣΑΕΠ 0678 &amp; ΣΑΝΑ 0288'!N9</f>
        <v>5790.79</v>
      </c>
      <c r="Q9" s="169">
        <f>'[1]ΠΙΝ 3 ΣΑΕΠ 0678 &amp; ΣΑΝΑ 0288'!O9</f>
        <v>235940.81</v>
      </c>
      <c r="R9" s="55">
        <f>'[1]ΠΙΝ 3 ΣΑΕΠ 0678 &amp; ΣΑΝΑ 0288'!P9</f>
        <v>256681.03000000003</v>
      </c>
      <c r="S9" s="55">
        <f>'[1]ΠΙΝ 3 ΣΑΕΠ 0678 &amp; ΣΑΝΑ 0288'!Q9</f>
        <v>8576318.7200000007</v>
      </c>
      <c r="T9" s="55">
        <f t="shared" si="1"/>
        <v>847180.05999999866</v>
      </c>
      <c r="U9" s="182">
        <f>'[1]ΠΙΝ 3 ΣΑΕΠ 0678 &amp; ΣΑΝΑ 0288'!S9</f>
        <v>181678.11</v>
      </c>
      <c r="V9" s="182">
        <f>'[1]ΠΙΝ 3 ΣΑΕΠ 0678 &amp; ΣΑΝΑ 0288'!T9</f>
        <v>0</v>
      </c>
      <c r="W9" s="182">
        <f>'[1]ΠΙΝ 3 ΣΑΕΠ 0678 &amp; ΣΑΝΑ 0288'!U9</f>
        <v>36020.83</v>
      </c>
      <c r="X9" s="279">
        <f t="shared" si="2"/>
        <v>217698.94</v>
      </c>
      <c r="Y9" s="182">
        <f>'[1]ΠΙΝ 3 ΣΑΕΠ 0678 &amp; ΣΑΝΑ 0288'!W9</f>
        <v>0</v>
      </c>
      <c r="Z9" s="182">
        <f>'[1]ΠΙΝ 3 ΣΑΕΠ 0678 &amp; ΣΑΝΑ 0288'!X9</f>
        <v>0</v>
      </c>
      <c r="AA9" s="279">
        <f t="shared" si="3"/>
        <v>217698.94</v>
      </c>
      <c r="AB9" s="55">
        <f>ΣΥΓΚΕΝΤΡΩΤΙΚΟΣ!AA8</f>
        <v>8794017.6600000001</v>
      </c>
      <c r="AC9" s="279">
        <f>ΣΥΓΚΕΝΤΡΩΤΙΚΟΣ!AB8</f>
        <v>629481.11999999965</v>
      </c>
      <c r="AD9" s="55">
        <f>ΣΥΓΚΕΝΤΡΩΤΙΚΟΣ!AC8</f>
        <v>394501.30000000005</v>
      </c>
      <c r="AE9" s="81" t="s">
        <v>311</v>
      </c>
    </row>
    <row r="10" spans="1:31" s="76" customFormat="1" ht="15.75" customHeight="1" thickBot="1">
      <c r="A10" s="423" t="s">
        <v>618</v>
      </c>
      <c r="B10" s="424"/>
      <c r="C10" s="376"/>
      <c r="D10" s="376"/>
      <c r="E10" s="376"/>
      <c r="F10" s="281">
        <f>SUM(F8:F9)</f>
        <v>19</v>
      </c>
      <c r="G10" s="377">
        <f>SUM(G8:G9)</f>
        <v>26067562.289999999</v>
      </c>
      <c r="H10" s="377">
        <f t="shared" ref="H10:AD10" si="4">SUM(H8:H9)</f>
        <v>20494621.18</v>
      </c>
      <c r="I10" s="377">
        <f t="shared" si="4"/>
        <v>26067562.289999999</v>
      </c>
      <c r="J10" s="377" t="e">
        <f t="shared" si="4"/>
        <v>#REF!</v>
      </c>
      <c r="K10" s="377" t="e">
        <f t="shared" si="4"/>
        <v>#REF!</v>
      </c>
      <c r="L10" s="377" t="e">
        <f t="shared" si="4"/>
        <v>#REF!</v>
      </c>
      <c r="M10" s="377" t="e">
        <f t="shared" si="4"/>
        <v>#REF!</v>
      </c>
      <c r="N10" s="377" t="e">
        <f t="shared" si="4"/>
        <v>#REF!</v>
      </c>
      <c r="O10" s="377" t="e">
        <f t="shared" si="4"/>
        <v>#REF!</v>
      </c>
      <c r="P10" s="377" t="e">
        <f t="shared" si="4"/>
        <v>#REF!</v>
      </c>
      <c r="Q10" s="377" t="e">
        <f t="shared" si="4"/>
        <v>#REF!</v>
      </c>
      <c r="R10" s="377" t="e">
        <f t="shared" si="4"/>
        <v>#REF!</v>
      </c>
      <c r="S10" s="377">
        <f t="shared" si="4"/>
        <v>11715833.200000001</v>
      </c>
      <c r="T10" s="377">
        <f t="shared" si="4"/>
        <v>14351729.09</v>
      </c>
      <c r="U10" s="377">
        <f t="shared" si="4"/>
        <v>332500.82999999996</v>
      </c>
      <c r="V10" s="377">
        <f t="shared" si="4"/>
        <v>217472.2</v>
      </c>
      <c r="W10" s="377">
        <f t="shared" si="4"/>
        <v>36020.83</v>
      </c>
      <c r="X10" s="377">
        <f t="shared" si="4"/>
        <v>585993.8600000001</v>
      </c>
      <c r="Y10" s="377">
        <f t="shared" si="4"/>
        <v>377454</v>
      </c>
      <c r="Z10" s="377">
        <f t="shared" si="4"/>
        <v>746854.55</v>
      </c>
      <c r="AA10" s="377">
        <f t="shared" si="4"/>
        <v>963447.8600000001</v>
      </c>
      <c r="AB10" s="377">
        <f t="shared" si="4"/>
        <v>12831209.41</v>
      </c>
      <c r="AC10" s="377">
        <f t="shared" si="4"/>
        <v>13236352.879999997</v>
      </c>
      <c r="AD10" s="377">
        <f t="shared" si="4"/>
        <v>3892298.5300000003</v>
      </c>
      <c r="AE10" s="378"/>
    </row>
    <row r="11" spans="1:31" s="76" customFormat="1" ht="15.75" customHeight="1" thickBot="1">
      <c r="A11" s="416" t="s">
        <v>619</v>
      </c>
      <c r="B11" s="417"/>
      <c r="C11" s="372"/>
      <c r="D11" s="372"/>
      <c r="E11" s="372"/>
      <c r="F11" s="281">
        <f>F7+F10</f>
        <v>95</v>
      </c>
      <c r="G11" s="373">
        <f>G7+G10</f>
        <v>39021333.200000003</v>
      </c>
      <c r="H11" s="373">
        <f t="shared" ref="H11:AD11" si="5">H7+H10</f>
        <v>27604579.509999998</v>
      </c>
      <c r="I11" s="373">
        <f t="shared" si="5"/>
        <v>38608022.18</v>
      </c>
      <c r="J11" s="373" t="e">
        <f t="shared" si="5"/>
        <v>#REF!</v>
      </c>
      <c r="K11" s="373" t="e">
        <f t="shared" si="5"/>
        <v>#REF!</v>
      </c>
      <c r="L11" s="373" t="e">
        <f t="shared" si="5"/>
        <v>#REF!</v>
      </c>
      <c r="M11" s="373" t="e">
        <f t="shared" si="5"/>
        <v>#REF!</v>
      </c>
      <c r="N11" s="373" t="e">
        <f t="shared" si="5"/>
        <v>#REF!</v>
      </c>
      <c r="O11" s="373" t="e">
        <f t="shared" si="5"/>
        <v>#REF!</v>
      </c>
      <c r="P11" s="373" t="e">
        <f t="shared" si="5"/>
        <v>#REF!</v>
      </c>
      <c r="Q11" s="373" t="e">
        <f t="shared" si="5"/>
        <v>#REF!</v>
      </c>
      <c r="R11" s="373" t="e">
        <f t="shared" si="5"/>
        <v>#REF!</v>
      </c>
      <c r="S11" s="373">
        <f t="shared" si="5"/>
        <v>14602153.720000001</v>
      </c>
      <c r="T11" s="373">
        <f t="shared" si="5"/>
        <v>24005868.460000001</v>
      </c>
      <c r="U11" s="373">
        <f t="shared" si="5"/>
        <v>493545.45999999996</v>
      </c>
      <c r="V11" s="373">
        <f t="shared" si="5"/>
        <v>528193.33000000007</v>
      </c>
      <c r="W11" s="373">
        <f t="shared" si="5"/>
        <v>36020.83</v>
      </c>
      <c r="X11" s="373">
        <f t="shared" si="5"/>
        <v>1057759.6200000001</v>
      </c>
      <c r="Y11" s="373">
        <f t="shared" si="5"/>
        <v>731488.3</v>
      </c>
      <c r="Z11" s="373">
        <f t="shared" si="5"/>
        <v>820667.34000000008</v>
      </c>
      <c r="AA11" s="373">
        <f t="shared" si="5"/>
        <v>1789247.9200000002</v>
      </c>
      <c r="AB11" s="373">
        <f t="shared" si="5"/>
        <v>15952387.35</v>
      </c>
      <c r="AC11" s="373">
        <f t="shared" si="5"/>
        <v>22655634.829999998</v>
      </c>
      <c r="AD11" s="373">
        <f t="shared" si="5"/>
        <v>8202298.5300000003</v>
      </c>
      <c r="AE11" s="375"/>
    </row>
    <row r="12" spans="1:31" s="76" customFormat="1" ht="11.25" thickBot="1">
      <c r="A12" s="57"/>
      <c r="B12" s="57"/>
      <c r="C12" s="57"/>
      <c r="D12" s="57"/>
      <c r="E12" s="57"/>
      <c r="F12" s="370"/>
      <c r="G12" s="57"/>
      <c r="H12" s="57"/>
      <c r="I12" s="57"/>
      <c r="J12" s="57"/>
      <c r="K12" s="171"/>
      <c r="L12" s="171"/>
      <c r="M12" s="172"/>
      <c r="N12" s="172"/>
      <c r="O12" s="172"/>
      <c r="P12" s="172"/>
      <c r="Q12" s="172"/>
      <c r="R12" s="77"/>
      <c r="S12" s="77"/>
      <c r="T12" s="77"/>
      <c r="U12" s="77"/>
      <c r="V12" s="77"/>
      <c r="W12" s="77"/>
      <c r="X12" s="77"/>
      <c r="Y12" s="77"/>
      <c r="Z12" s="77"/>
      <c r="AA12" s="77"/>
      <c r="AB12" s="77"/>
      <c r="AC12" s="77"/>
      <c r="AD12" s="77"/>
      <c r="AE12" s="77"/>
    </row>
    <row r="13" spans="1:31" s="76" customFormat="1" ht="64.5" customHeight="1">
      <c r="A13" s="58">
        <v>4</v>
      </c>
      <c r="B13" s="383" t="s">
        <v>138</v>
      </c>
      <c r="C13" s="78"/>
      <c r="D13" s="78"/>
      <c r="E13" s="78"/>
      <c r="F13" s="371">
        <v>24</v>
      </c>
      <c r="G13" s="79">
        <f>ΣΥΓΚΕΝΤΡΩΤΙΚΟΣ!F11</f>
        <v>34887241.100000001</v>
      </c>
      <c r="H13" s="79">
        <f>ΣΥΓΚΕΝΤΡΩΤΙΚΟΣ!G11</f>
        <v>22020765.530000001</v>
      </c>
      <c r="I13" s="79">
        <f>ΣΥΓΚΕΝΤΡΩΤΙΚΟΣ!H11</f>
        <v>34887241.100000001</v>
      </c>
      <c r="J13" s="79">
        <f>'[1]ΠΙΝ 4 ΥΠΟΛΟΓΟΣ ΠΤΑ'!I100</f>
        <v>13250589.750000002</v>
      </c>
      <c r="K13" s="79">
        <f>'[1]ΠΙΝ 4 ΥΠΟΛΟΓΟΣ ΠΤΑ'!J100</f>
        <v>495856.16000000003</v>
      </c>
      <c r="L13" s="79">
        <f>'[1]ΠΙΝ 4 ΥΠΟΛΟΓΟΣ ΠΤΑ'!K100</f>
        <v>0</v>
      </c>
      <c r="M13" s="79">
        <f>'[1]ΠΙΝ 4 ΥΠΟΛΟΓΟΣ ΠΤΑ'!L100</f>
        <v>0</v>
      </c>
      <c r="N13" s="79">
        <f>'[1]ΠΙΝ 4 ΥΠΟΛΟΓΟΣ ΠΤΑ'!M100</f>
        <v>495856.16000000003</v>
      </c>
      <c r="O13" s="79">
        <f>'[1]ΠΙΝ 4 ΥΠΟΛΟΓΟΣ ΠΤΑ'!N100</f>
        <v>2262882.85</v>
      </c>
      <c r="P13" s="79">
        <f>'[1]ΠΙΝ 4 ΥΠΟΛΟΓΟΣ ΠΤΑ'!O100</f>
        <v>2758739.0100000002</v>
      </c>
      <c r="Q13" s="79">
        <f>'[1]ΠΙΝ 4 ΥΠΟΛΟΓΟΣ ΠΤΑ'!P100</f>
        <v>2429499.8600000003</v>
      </c>
      <c r="R13" s="79">
        <f>'[1]ΠΙΝ 4 ΥΠΟΛΟΓΟΣ ΠΤΑ'!Q100</f>
        <v>10972155.59</v>
      </c>
      <c r="S13" s="79">
        <f>'[1]ΠΙΝ 4 ΥΠΟΛΟΓΟΣ ΠΤΑ'!Q100</f>
        <v>10972155.59</v>
      </c>
      <c r="T13" s="79">
        <f>I13-S13</f>
        <v>23915085.510000002</v>
      </c>
      <c r="U13" s="79">
        <f>'[1]ΠΙΝ 4 ΥΠΟΛΟΓΟΣ ΠΤΑ'!S100</f>
        <v>693583.94000000006</v>
      </c>
      <c r="V13" s="79">
        <f>'[1]ΠΙΝ 4 ΥΠΟΛΟΓΟΣ ΠΤΑ'!T100</f>
        <v>137433.31</v>
      </c>
      <c r="W13" s="79">
        <f>'[1]ΠΙΝ 4 ΥΠΟΛΟΓΟΣ ΠΤΑ'!U100</f>
        <v>1227.08</v>
      </c>
      <c r="X13" s="79">
        <f t="shared" ref="X13" si="6">U13+V13+W13</f>
        <v>832244.33</v>
      </c>
      <c r="Y13" s="79">
        <f>'[1]ΠΙΝ 4 ΥΠΟΛΟΓΟΣ ΠΤΑ'!W100</f>
        <v>728068.34000000008</v>
      </c>
      <c r="Z13" s="79">
        <f>'[1]ΠΙΝ 4 ΥΠΟΛΟΓΟΣ ΠΤΑ'!X100</f>
        <v>1838808.7700000005</v>
      </c>
      <c r="AA13" s="79">
        <f t="shared" ref="AA13" si="7">X13+Y13</f>
        <v>1560312.67</v>
      </c>
      <c r="AB13" s="79">
        <f>ΣΥΓΚΕΝΤΡΩΤΙΚΟΣ!AA11</f>
        <v>13504548.300000001</v>
      </c>
      <c r="AC13" s="79">
        <f>ΣΥΓΚΕΝΤΡΩΤΙΚΟΣ!AB11</f>
        <v>21382692.800000001</v>
      </c>
      <c r="AD13" s="79">
        <f>ΣΥΓΚΕΝΤΡΩΤΙΚΟΣ!AC11</f>
        <v>13194978.750000002</v>
      </c>
      <c r="AE13" s="365" t="s">
        <v>311</v>
      </c>
    </row>
    <row r="14" spans="1:31" s="76" customFormat="1" ht="15.75" customHeight="1" thickBot="1">
      <c r="A14" s="418" t="s">
        <v>620</v>
      </c>
      <c r="B14" s="419"/>
      <c r="C14" s="73"/>
      <c r="D14" s="73"/>
      <c r="E14" s="73"/>
      <c r="F14" s="281">
        <f>SUM(F13)</f>
        <v>24</v>
      </c>
      <c r="G14" s="74">
        <f>SUM(G13)</f>
        <v>34887241.100000001</v>
      </c>
      <c r="H14" s="74">
        <f t="shared" ref="H14:AD14" si="8">SUM(H13)</f>
        <v>22020765.530000001</v>
      </c>
      <c r="I14" s="74">
        <f t="shared" si="8"/>
        <v>34887241.100000001</v>
      </c>
      <c r="J14" s="74">
        <f t="shared" si="8"/>
        <v>13250589.750000002</v>
      </c>
      <c r="K14" s="170">
        <f t="shared" si="8"/>
        <v>495856.16000000003</v>
      </c>
      <c r="L14" s="170">
        <f t="shared" si="8"/>
        <v>0</v>
      </c>
      <c r="M14" s="170">
        <f t="shared" si="8"/>
        <v>0</v>
      </c>
      <c r="N14" s="170">
        <f t="shared" si="8"/>
        <v>495856.16000000003</v>
      </c>
      <c r="O14" s="170">
        <f t="shared" si="8"/>
        <v>2262882.85</v>
      </c>
      <c r="P14" s="170">
        <f t="shared" si="8"/>
        <v>2758739.0100000002</v>
      </c>
      <c r="Q14" s="170">
        <f t="shared" si="8"/>
        <v>2429499.8600000003</v>
      </c>
      <c r="R14" s="74"/>
      <c r="S14" s="74">
        <f t="shared" si="8"/>
        <v>10972155.59</v>
      </c>
      <c r="T14" s="74">
        <f t="shared" si="8"/>
        <v>23915085.510000002</v>
      </c>
      <c r="U14" s="74">
        <f t="shared" si="8"/>
        <v>693583.94000000006</v>
      </c>
      <c r="V14" s="74">
        <f t="shared" si="8"/>
        <v>137433.31</v>
      </c>
      <c r="W14" s="74">
        <f t="shared" si="8"/>
        <v>1227.08</v>
      </c>
      <c r="X14" s="74">
        <f t="shared" si="8"/>
        <v>832244.33</v>
      </c>
      <c r="Y14" s="74">
        <f t="shared" si="8"/>
        <v>728068.34000000008</v>
      </c>
      <c r="Z14" s="74">
        <f t="shared" si="8"/>
        <v>1838808.7700000005</v>
      </c>
      <c r="AA14" s="74">
        <f t="shared" si="8"/>
        <v>1560312.67</v>
      </c>
      <c r="AB14" s="74">
        <f t="shared" si="8"/>
        <v>13504548.300000001</v>
      </c>
      <c r="AC14" s="74">
        <f t="shared" si="8"/>
        <v>21382692.800000001</v>
      </c>
      <c r="AD14" s="74">
        <f t="shared" si="8"/>
        <v>13194978.750000002</v>
      </c>
      <c r="AE14" s="82"/>
    </row>
    <row r="15" spans="1:31" s="76" customFormat="1" ht="11.25" thickBot="1">
      <c r="A15" s="57"/>
      <c r="B15" s="57"/>
      <c r="C15" s="57"/>
      <c r="D15" s="57"/>
      <c r="E15" s="57"/>
      <c r="F15" s="370"/>
      <c r="G15" s="57"/>
      <c r="H15" s="57"/>
      <c r="I15" s="57"/>
      <c r="J15" s="57"/>
      <c r="K15" s="171"/>
      <c r="L15" s="171"/>
      <c r="M15" s="172"/>
      <c r="N15" s="172"/>
      <c r="O15" s="172"/>
      <c r="P15" s="172"/>
      <c r="Q15" s="172"/>
      <c r="R15" s="77"/>
      <c r="S15" s="77"/>
      <c r="T15" s="77"/>
      <c r="U15" s="77"/>
      <c r="V15" s="77"/>
      <c r="W15" s="77"/>
      <c r="X15" s="77"/>
      <c r="Y15" s="77"/>
      <c r="Z15" s="77"/>
      <c r="AA15" s="77"/>
      <c r="AB15" s="77"/>
      <c r="AC15" s="77"/>
      <c r="AD15" s="77"/>
      <c r="AE15" s="77"/>
    </row>
    <row r="16" spans="1:31" s="76" customFormat="1" ht="41.25" customHeight="1">
      <c r="A16" s="71">
        <v>5</v>
      </c>
      <c r="B16" s="383" t="s">
        <v>139</v>
      </c>
      <c r="C16" s="383"/>
      <c r="D16" s="383"/>
      <c r="E16" s="383"/>
      <c r="F16" s="280">
        <v>9</v>
      </c>
      <c r="G16" s="79">
        <f>ΣΥΓΚΕΝΤΡΩΤΙΚΟΣ!F14</f>
        <v>2688259.42</v>
      </c>
      <c r="H16" s="79">
        <f>ΣΥΓΚΕΝΤΡΩΤΙΚΟΣ!G14</f>
        <v>2130532.04</v>
      </c>
      <c r="I16" s="79">
        <f>ΣΥΓΚΕΝΤΡΩΤΙΚΟΣ!H14</f>
        <v>2688259.42</v>
      </c>
      <c r="J16" s="79">
        <v>675882.24</v>
      </c>
      <c r="K16" s="168">
        <v>1512183.01</v>
      </c>
      <c r="L16" s="168">
        <v>0</v>
      </c>
      <c r="M16" s="168">
        <v>0</v>
      </c>
      <c r="N16" s="168">
        <v>0</v>
      </c>
      <c r="O16" s="168">
        <v>0</v>
      </c>
      <c r="P16" s="168">
        <v>79611.38</v>
      </c>
      <c r="Q16" s="168">
        <v>79611.38</v>
      </c>
      <c r="R16" s="79">
        <v>0</v>
      </c>
      <c r="S16" s="79">
        <f>'[1]ΠΙΝ 5 ΧΡΗΜΑΤΟΔΟΤΗΣΗ ΤΡΙΤΟΥΣ'!P14</f>
        <v>568108.89</v>
      </c>
      <c r="T16" s="79">
        <f>'[1]ΠΙΝ 5 ΧΡΗΜΑΤΟΔΟΤΗΣΗ ΤΡΙΤΟΥΣ'!Q14</f>
        <v>2120150.5300000003</v>
      </c>
      <c r="U16" s="79">
        <f>'[1]ΠΙΝ 5 ΧΡΗΜΑΤΟΔΟΤΗΣΗ ΤΡΙΤΟΥΣ'!R14</f>
        <v>61111.96</v>
      </c>
      <c r="V16" s="79">
        <f>'[1]ΠΙΝ 5 ΧΡΗΜΑΤΟΔΟΤΗΣΗ ΤΡΙΤΟΥΣ'!S14</f>
        <v>8382.4</v>
      </c>
      <c r="W16" s="79">
        <f>'[1]ΠΙΝ 5 ΧΡΗΜΑΤΟΔΟΤΗΣΗ ΤΡΙΤΟΥΣ'!T14</f>
        <v>0</v>
      </c>
      <c r="X16" s="79">
        <f t="shared" ref="X16" si="9">U16+V16+W16</f>
        <v>69494.36</v>
      </c>
      <c r="Y16" s="79">
        <f>'[1]ΠΙΝ 5 ΧΡΗΜΑΤΟΔΟΤΗΣΗ ΤΡΙΤΟΥΣ'!V14</f>
        <v>0</v>
      </c>
      <c r="Z16" s="79">
        <f>'[1]ΠΙΝ 5 ΧΡΗΜΑΤΟΔΟΤΗΣΗ ΤΡΙΤΟΥΣ'!W14</f>
        <v>77762.25</v>
      </c>
      <c r="AA16" s="79">
        <f t="shared" ref="AA16" si="10">X16+Y16</f>
        <v>69494.36</v>
      </c>
      <c r="AB16" s="79">
        <f>ΣΥΓΚΕΝΤΡΩΤΙΚΟΣ!AA14</f>
        <v>706983.1</v>
      </c>
      <c r="AC16" s="79">
        <f>ΣΥΓΚΕΝΤΡΩΤΙΚΟΣ!AB14</f>
        <v>1981276.32</v>
      </c>
      <c r="AD16" s="79">
        <f>ΣΥΓΚΕΝΤΡΩΤΙΚΟΣ!AC14</f>
        <v>1474276.32</v>
      </c>
      <c r="AE16" s="365" t="s">
        <v>312</v>
      </c>
    </row>
    <row r="17" spans="1:31" s="76" customFormat="1" ht="17.25" customHeight="1" thickBot="1">
      <c r="A17" s="416" t="s">
        <v>313</v>
      </c>
      <c r="B17" s="417"/>
      <c r="C17" s="372"/>
      <c r="D17" s="372"/>
      <c r="E17" s="372"/>
      <c r="F17" s="379">
        <f>SUM(F16)</f>
        <v>9</v>
      </c>
      <c r="G17" s="373">
        <f>SUM(G16)</f>
        <v>2688259.42</v>
      </c>
      <c r="H17" s="373">
        <f t="shared" ref="H17:AD17" si="11">SUM(H16)</f>
        <v>2130532.04</v>
      </c>
      <c r="I17" s="373">
        <f t="shared" si="11"/>
        <v>2688259.42</v>
      </c>
      <c r="J17" s="373">
        <f t="shared" si="11"/>
        <v>675882.24</v>
      </c>
      <c r="K17" s="374">
        <f t="shared" si="11"/>
        <v>1512183.01</v>
      </c>
      <c r="L17" s="374">
        <f t="shared" si="11"/>
        <v>0</v>
      </c>
      <c r="M17" s="374">
        <f t="shared" si="11"/>
        <v>0</v>
      </c>
      <c r="N17" s="374">
        <f t="shared" si="11"/>
        <v>0</v>
      </c>
      <c r="O17" s="374">
        <f t="shared" si="11"/>
        <v>0</v>
      </c>
      <c r="P17" s="374">
        <f t="shared" si="11"/>
        <v>79611.38</v>
      </c>
      <c r="Q17" s="374">
        <f t="shared" si="11"/>
        <v>79611.38</v>
      </c>
      <c r="R17" s="373">
        <f t="shared" si="11"/>
        <v>0</v>
      </c>
      <c r="S17" s="373">
        <f t="shared" si="11"/>
        <v>568108.89</v>
      </c>
      <c r="T17" s="373">
        <f t="shared" si="11"/>
        <v>2120150.5300000003</v>
      </c>
      <c r="U17" s="373">
        <f t="shared" si="11"/>
        <v>61111.96</v>
      </c>
      <c r="V17" s="373">
        <f t="shared" si="11"/>
        <v>8382.4</v>
      </c>
      <c r="W17" s="373">
        <f t="shared" si="11"/>
        <v>0</v>
      </c>
      <c r="X17" s="373">
        <f t="shared" si="11"/>
        <v>69494.36</v>
      </c>
      <c r="Y17" s="373">
        <f t="shared" si="11"/>
        <v>0</v>
      </c>
      <c r="Z17" s="373">
        <f t="shared" si="11"/>
        <v>77762.25</v>
      </c>
      <c r="AA17" s="373">
        <f t="shared" si="11"/>
        <v>69494.36</v>
      </c>
      <c r="AB17" s="373">
        <f t="shared" si="11"/>
        <v>706983.1</v>
      </c>
      <c r="AC17" s="373">
        <f t="shared" si="11"/>
        <v>1981276.32</v>
      </c>
      <c r="AD17" s="373">
        <f t="shared" si="11"/>
        <v>1474276.32</v>
      </c>
      <c r="AE17" s="375"/>
    </row>
    <row r="18" spans="1:31" s="76" customFormat="1" ht="11.25" thickBot="1">
      <c r="A18" s="57"/>
      <c r="B18" s="57"/>
      <c r="C18" s="57"/>
      <c r="D18" s="57"/>
      <c r="E18" s="57"/>
      <c r="F18" s="370"/>
      <c r="G18" s="57"/>
      <c r="H18" s="57"/>
      <c r="I18" s="57"/>
      <c r="J18" s="57"/>
      <c r="K18" s="171"/>
      <c r="L18" s="171"/>
      <c r="M18" s="172"/>
      <c r="N18" s="172"/>
      <c r="O18" s="172"/>
      <c r="P18" s="172"/>
      <c r="Q18" s="172"/>
      <c r="R18" s="77"/>
      <c r="S18" s="77"/>
      <c r="T18" s="77"/>
      <c r="U18" s="77"/>
      <c r="V18" s="77"/>
      <c r="W18" s="77"/>
      <c r="X18" s="77"/>
      <c r="Y18" s="77"/>
      <c r="Z18" s="77"/>
      <c r="AA18" s="77"/>
      <c r="AB18" s="77"/>
      <c r="AC18" s="77"/>
      <c r="AD18" s="77"/>
      <c r="AE18" s="77"/>
    </row>
    <row r="19" spans="1:31" s="76" customFormat="1" ht="54.75" customHeight="1">
      <c r="A19" s="71">
        <v>6</v>
      </c>
      <c r="B19" s="383" t="s">
        <v>616</v>
      </c>
      <c r="C19" s="383"/>
      <c r="D19" s="383"/>
      <c r="E19" s="383"/>
      <c r="F19" s="280">
        <v>5</v>
      </c>
      <c r="G19" s="79">
        <f>ΣΥΓΚΕΝΤΡΩΤΙΚΟΣ!F17</f>
        <v>763500</v>
      </c>
      <c r="H19" s="79">
        <f>ΣΥΓΚΕΝΤΡΩΤΙΚΟΣ!G17</f>
        <v>763500</v>
      </c>
      <c r="I19" s="79">
        <f>ΣΥΓΚΕΝΤΡΩΤΙΚΟΣ!H17</f>
        <v>763500</v>
      </c>
      <c r="J19" s="79">
        <v>675882.24</v>
      </c>
      <c r="K19" s="168">
        <v>1512183.01</v>
      </c>
      <c r="L19" s="168">
        <v>0</v>
      </c>
      <c r="M19" s="168">
        <v>0</v>
      </c>
      <c r="N19" s="168">
        <v>0</v>
      </c>
      <c r="O19" s="168">
        <v>0</v>
      </c>
      <c r="P19" s="168">
        <v>79611.38</v>
      </c>
      <c r="Q19" s="168">
        <v>79611.38</v>
      </c>
      <c r="R19" s="79">
        <v>0</v>
      </c>
      <c r="S19" s="79">
        <f>'[1]ΠΙΝ 6 ΙΔΙΩΤΙΚΕΣ ΕΠΕΝΔΥΣΕΙΣ'!P10</f>
        <v>0</v>
      </c>
      <c r="T19" s="79">
        <f>I19-S19</f>
        <v>763500</v>
      </c>
      <c r="U19" s="79">
        <v>0</v>
      </c>
      <c r="V19" s="79">
        <v>0</v>
      </c>
      <c r="W19" s="79">
        <v>0</v>
      </c>
      <c r="X19" s="79">
        <v>0</v>
      </c>
      <c r="Y19" s="79">
        <v>0</v>
      </c>
      <c r="Z19" s="79">
        <f>'[1]ΠΙΝ 6 ΙΔΙΩΤΙΚΕΣ ΕΠΕΝΔΥΣΕΙΣ'!Q10</f>
        <v>68863.899999999994</v>
      </c>
      <c r="AA19" s="79">
        <v>0</v>
      </c>
      <c r="AB19" s="79">
        <f>ΣΥΓΚΕΝΤΡΩΤΙΚΟΣ!AA17</f>
        <v>68863.899999999994</v>
      </c>
      <c r="AC19" s="79">
        <f>ΣΥΓΚΕΝΤΡΩΤΙΚΟΣ!AB17</f>
        <v>694636.1</v>
      </c>
      <c r="AD19" s="79">
        <f>ΣΥΓΚΕΝΤΡΩΤΙΚΟΣ!AC17</f>
        <v>694636.1</v>
      </c>
      <c r="AE19" s="365"/>
    </row>
    <row r="20" spans="1:31" s="76" customFormat="1" ht="17.25" customHeight="1" thickBot="1">
      <c r="A20" s="416" t="s">
        <v>621</v>
      </c>
      <c r="B20" s="417"/>
      <c r="C20" s="372"/>
      <c r="D20" s="372"/>
      <c r="E20" s="372"/>
      <c r="F20" s="379">
        <f>SUM(F19)</f>
        <v>5</v>
      </c>
      <c r="G20" s="373">
        <f>SUM(G19)</f>
        <v>763500</v>
      </c>
      <c r="H20" s="373">
        <f t="shared" ref="H20:AD20" si="12">SUM(H19)</f>
        <v>763500</v>
      </c>
      <c r="I20" s="373">
        <f t="shared" si="12"/>
        <v>763500</v>
      </c>
      <c r="J20" s="373">
        <f t="shared" si="12"/>
        <v>675882.24</v>
      </c>
      <c r="K20" s="374">
        <f t="shared" si="12"/>
        <v>1512183.01</v>
      </c>
      <c r="L20" s="374">
        <f t="shared" si="12"/>
        <v>0</v>
      </c>
      <c r="M20" s="374">
        <f t="shared" si="12"/>
        <v>0</v>
      </c>
      <c r="N20" s="374">
        <f t="shared" si="12"/>
        <v>0</v>
      </c>
      <c r="O20" s="374">
        <f t="shared" si="12"/>
        <v>0</v>
      </c>
      <c r="P20" s="374">
        <f t="shared" si="12"/>
        <v>79611.38</v>
      </c>
      <c r="Q20" s="374">
        <f t="shared" si="12"/>
        <v>79611.38</v>
      </c>
      <c r="R20" s="373">
        <f t="shared" si="12"/>
        <v>0</v>
      </c>
      <c r="S20" s="373">
        <f t="shared" si="12"/>
        <v>0</v>
      </c>
      <c r="T20" s="373">
        <f t="shared" si="12"/>
        <v>763500</v>
      </c>
      <c r="U20" s="373">
        <f t="shared" si="12"/>
        <v>0</v>
      </c>
      <c r="V20" s="373">
        <f t="shared" si="12"/>
        <v>0</v>
      </c>
      <c r="W20" s="373">
        <f t="shared" si="12"/>
        <v>0</v>
      </c>
      <c r="X20" s="373">
        <f t="shared" si="12"/>
        <v>0</v>
      </c>
      <c r="Y20" s="373">
        <f t="shared" si="12"/>
        <v>0</v>
      </c>
      <c r="Z20" s="373">
        <f t="shared" si="12"/>
        <v>68863.899999999994</v>
      </c>
      <c r="AA20" s="373">
        <f t="shared" si="12"/>
        <v>0</v>
      </c>
      <c r="AB20" s="373">
        <f t="shared" si="12"/>
        <v>68863.899999999994</v>
      </c>
      <c r="AC20" s="373">
        <f t="shared" si="12"/>
        <v>694636.1</v>
      </c>
      <c r="AD20" s="373">
        <f t="shared" si="12"/>
        <v>694636.1</v>
      </c>
      <c r="AE20" s="375"/>
    </row>
    <row r="21" spans="1:31" s="76" customFormat="1" ht="20.25" customHeight="1" thickBot="1">
      <c r="A21" s="418" t="s">
        <v>622</v>
      </c>
      <c r="B21" s="419"/>
      <c r="C21" s="73"/>
      <c r="D21" s="73"/>
      <c r="E21" s="73"/>
      <c r="F21" s="281">
        <f>F11+F14+F17+F20</f>
        <v>133</v>
      </c>
      <c r="G21" s="74">
        <f>G11+G14+G17+G20</f>
        <v>77360333.720000014</v>
      </c>
      <c r="H21" s="74">
        <f t="shared" ref="H21:AD21" si="13">H11+H14+H17+H20</f>
        <v>52519377.079999998</v>
      </c>
      <c r="I21" s="74">
        <f t="shared" si="13"/>
        <v>76947022.700000003</v>
      </c>
      <c r="J21" s="74" t="e">
        <f t="shared" si="13"/>
        <v>#REF!</v>
      </c>
      <c r="K21" s="74" t="e">
        <f t="shared" si="13"/>
        <v>#REF!</v>
      </c>
      <c r="L21" s="74" t="e">
        <f t="shared" si="13"/>
        <v>#REF!</v>
      </c>
      <c r="M21" s="74" t="e">
        <f t="shared" si="13"/>
        <v>#REF!</v>
      </c>
      <c r="N21" s="74" t="e">
        <f t="shared" si="13"/>
        <v>#REF!</v>
      </c>
      <c r="O21" s="74" t="e">
        <f t="shared" si="13"/>
        <v>#REF!</v>
      </c>
      <c r="P21" s="74" t="e">
        <f t="shared" si="13"/>
        <v>#REF!</v>
      </c>
      <c r="Q21" s="74" t="e">
        <f t="shared" si="13"/>
        <v>#REF!</v>
      </c>
      <c r="R21" s="74" t="e">
        <f t="shared" si="13"/>
        <v>#REF!</v>
      </c>
      <c r="S21" s="74">
        <f t="shared" si="13"/>
        <v>26142418.200000003</v>
      </c>
      <c r="T21" s="74">
        <f t="shared" si="13"/>
        <v>50804604.5</v>
      </c>
      <c r="U21" s="74">
        <f t="shared" si="13"/>
        <v>1248241.3599999999</v>
      </c>
      <c r="V21" s="74">
        <f t="shared" si="13"/>
        <v>674009.04000000015</v>
      </c>
      <c r="W21" s="74">
        <f t="shared" si="13"/>
        <v>37247.910000000003</v>
      </c>
      <c r="X21" s="74">
        <f t="shared" si="13"/>
        <v>1959498.3100000003</v>
      </c>
      <c r="Y21" s="74">
        <f t="shared" si="13"/>
        <v>1459556.6400000001</v>
      </c>
      <c r="Z21" s="74">
        <f t="shared" si="13"/>
        <v>2806102.2600000002</v>
      </c>
      <c r="AA21" s="74">
        <f t="shared" si="13"/>
        <v>3419054.9499999997</v>
      </c>
      <c r="AB21" s="74">
        <f t="shared" si="13"/>
        <v>30232782.649999999</v>
      </c>
      <c r="AC21" s="74">
        <f t="shared" si="13"/>
        <v>46714240.049999997</v>
      </c>
      <c r="AD21" s="74">
        <f t="shared" si="13"/>
        <v>23566189.700000003</v>
      </c>
      <c r="AE21" s="82"/>
    </row>
  </sheetData>
  <mergeCells count="11">
    <mergeCell ref="A10:B10"/>
    <mergeCell ref="A1:AE1"/>
    <mergeCell ref="A2:AE2"/>
    <mergeCell ref="I3:J3"/>
    <mergeCell ref="B6:E6"/>
    <mergeCell ref="A7:B7"/>
    <mergeCell ref="A11:B11"/>
    <mergeCell ref="A14:B14"/>
    <mergeCell ref="A17:B17"/>
    <mergeCell ref="A20:B20"/>
    <mergeCell ref="A21:B21"/>
  </mergeCells>
  <printOptions horizontalCentered="1" verticalCentered="1"/>
  <pageMargins left="0.70866141732283472" right="0.70866141732283472" top="0.70866141732283472" bottom="0.74803149606299213" header="0.31496062992125984" footer="0.31496062992125984"/>
  <pageSetup paperSize="9" scale="85" orientation="landscape" r:id="rId1"/>
  <headerFooter>
    <oddHeader>&amp;LΠΕΡΙΦΕΡΕΙΑ ΝΟΤΙΟΥ ΑΙΓΑΙΟΥ
ΓΕΝΙΚΗ Δ/ΝΣΗ ΑΠΠΥ
Δ/ΝΣΗ ΑΝΑΠΤΥΞΙΑΚΟΥ ΠΡΟΓΡΑΜΜΑΤΙΣΜΟΥ (ΔΙΑΠ)</oddHeader>
  </headerFooter>
</worksheet>
</file>

<file path=xl/worksheets/sheet11.xml><?xml version="1.0" encoding="utf-8"?>
<worksheet xmlns="http://schemas.openxmlformats.org/spreadsheetml/2006/main" xmlns:r="http://schemas.openxmlformats.org/officeDocument/2006/relationships">
  <dimension ref="A1:AD20"/>
  <sheetViews>
    <sheetView tabSelected="1" topLeftCell="F13" zoomScaleNormal="100" workbookViewId="0">
      <selection activeCell="AD1" sqref="AD1:AH1048576"/>
    </sheetView>
  </sheetViews>
  <sheetFormatPr defaultRowHeight="15"/>
  <cols>
    <col min="1" max="1" width="9.28515625" bestFit="1" customWidth="1"/>
    <col min="2" max="2" width="20.42578125" customWidth="1"/>
    <col min="3" max="3" width="12.28515625" customWidth="1"/>
    <col min="5" max="7" width="11.28515625" bestFit="1" customWidth="1"/>
    <col min="8" max="8" width="12.85546875" hidden="1" customWidth="1"/>
    <col min="9" max="16" width="0" hidden="1" customWidth="1"/>
    <col min="17" max="18" width="11.5703125" customWidth="1"/>
    <col min="19" max="19" width="12.85546875" customWidth="1"/>
    <col min="20" max="20" width="13.42578125" customWidth="1"/>
    <col min="21" max="21" width="14.28515625" customWidth="1"/>
    <col min="22" max="22" width="15.140625" customWidth="1"/>
    <col min="23" max="23" width="13.5703125" customWidth="1"/>
    <col min="24" max="24" width="11.5703125" customWidth="1"/>
    <col min="25" max="25" width="12.28515625" customWidth="1"/>
    <col min="26" max="26" width="11.28515625" bestFit="1" customWidth="1"/>
    <col min="27" max="27" width="0" hidden="1" customWidth="1"/>
    <col min="28" max="28" width="13" customWidth="1"/>
    <col min="29" max="29" width="12.7109375" customWidth="1"/>
    <col min="30" max="30" width="10.85546875" bestFit="1" customWidth="1"/>
  </cols>
  <sheetData>
    <row r="1" spans="1:30" s="135" customFormat="1" ht="15" customHeight="1">
      <c r="A1" s="404" t="s">
        <v>500</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row>
    <row r="2" spans="1:30" ht="9" customHeight="1">
      <c r="A2" s="404"/>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row>
    <row r="3" spans="1:30" s="17" customFormat="1" ht="66" customHeight="1">
      <c r="A3" s="137" t="s">
        <v>0</v>
      </c>
      <c r="B3" s="138" t="s">
        <v>1</v>
      </c>
      <c r="C3" s="138" t="s">
        <v>164</v>
      </c>
      <c r="D3" s="139" t="s">
        <v>142</v>
      </c>
      <c r="E3" s="140" t="s">
        <v>41</v>
      </c>
      <c r="F3" s="84" t="s">
        <v>2</v>
      </c>
      <c r="G3" s="123" t="s">
        <v>42</v>
      </c>
      <c r="H3" s="84" t="s">
        <v>202</v>
      </c>
      <c r="I3" s="141" t="s">
        <v>203</v>
      </c>
      <c r="J3" s="141" t="s">
        <v>258</v>
      </c>
      <c r="K3" s="141" t="s">
        <v>236</v>
      </c>
      <c r="L3" s="141" t="s">
        <v>237</v>
      </c>
      <c r="M3" s="141" t="s">
        <v>238</v>
      </c>
      <c r="N3" s="141" t="s">
        <v>346</v>
      </c>
      <c r="O3" s="141" t="s">
        <v>250</v>
      </c>
      <c r="P3" s="141" t="s">
        <v>314</v>
      </c>
      <c r="Q3" s="141" t="s">
        <v>371</v>
      </c>
      <c r="R3" s="141" t="s">
        <v>315</v>
      </c>
      <c r="S3" s="141" t="s">
        <v>442</v>
      </c>
      <c r="T3" s="141" t="s">
        <v>236</v>
      </c>
      <c r="U3" s="141" t="s">
        <v>237</v>
      </c>
      <c r="V3" s="141" t="s">
        <v>238</v>
      </c>
      <c r="W3" s="141" t="s">
        <v>444</v>
      </c>
      <c r="X3" s="141" t="s">
        <v>438</v>
      </c>
      <c r="Y3" s="141" t="s">
        <v>439</v>
      </c>
      <c r="Z3" s="141" t="s">
        <v>440</v>
      </c>
      <c r="AA3" s="84" t="s">
        <v>316</v>
      </c>
      <c r="AB3" s="84" t="s">
        <v>441</v>
      </c>
      <c r="AC3" s="142" t="s">
        <v>3</v>
      </c>
      <c r="AD3" s="158"/>
    </row>
    <row r="4" spans="1:30" s="147" customFormat="1" ht="20.25" customHeight="1">
      <c r="A4" s="60" t="s">
        <v>239</v>
      </c>
      <c r="B4" s="61" t="s">
        <v>240</v>
      </c>
      <c r="C4" s="61" t="s">
        <v>241</v>
      </c>
      <c r="D4" s="61" t="s">
        <v>242</v>
      </c>
      <c r="E4" s="62" t="s">
        <v>243</v>
      </c>
      <c r="F4" s="62" t="s">
        <v>244</v>
      </c>
      <c r="G4" s="63" t="s">
        <v>245</v>
      </c>
      <c r="H4" s="152" t="s">
        <v>252</v>
      </c>
      <c r="I4" s="152" t="s">
        <v>253</v>
      </c>
      <c r="J4" s="152" t="s">
        <v>254</v>
      </c>
      <c r="K4" s="152" t="s">
        <v>255</v>
      </c>
      <c r="L4" s="152" t="s">
        <v>256</v>
      </c>
      <c r="M4" s="152" t="s">
        <v>257</v>
      </c>
      <c r="N4" s="152" t="s">
        <v>246</v>
      </c>
      <c r="O4" s="62" t="s">
        <v>246</v>
      </c>
      <c r="P4" s="62" t="s">
        <v>245</v>
      </c>
      <c r="Q4" s="62" t="s">
        <v>246</v>
      </c>
      <c r="R4" s="256" t="s">
        <v>372</v>
      </c>
      <c r="S4" s="256">
        <v>10</v>
      </c>
      <c r="T4" s="256">
        <v>11</v>
      </c>
      <c r="U4" s="62" t="s">
        <v>501</v>
      </c>
      <c r="V4" s="62" t="s">
        <v>449</v>
      </c>
      <c r="W4" s="62" t="s">
        <v>249</v>
      </c>
      <c r="X4" s="62" t="s">
        <v>445</v>
      </c>
      <c r="Y4" s="62" t="s">
        <v>502</v>
      </c>
      <c r="Z4" s="113" t="s">
        <v>458</v>
      </c>
      <c r="AA4" s="113" t="s">
        <v>458</v>
      </c>
      <c r="AB4" s="64" t="s">
        <v>447</v>
      </c>
      <c r="AC4" s="64" t="s">
        <v>448</v>
      </c>
    </row>
    <row r="5" spans="1:30" s="17" customFormat="1" ht="84">
      <c r="A5" s="15">
        <v>1</v>
      </c>
      <c r="B5" s="7" t="s">
        <v>27</v>
      </c>
      <c r="C5" s="91" t="s">
        <v>381</v>
      </c>
      <c r="D5" s="87" t="s">
        <v>150</v>
      </c>
      <c r="E5" s="3">
        <v>220000</v>
      </c>
      <c r="F5" s="4">
        <v>220000</v>
      </c>
      <c r="G5" s="3">
        <v>220000</v>
      </c>
      <c r="H5" s="5">
        <v>0</v>
      </c>
      <c r="I5" s="5">
        <f t="shared" ref="I5:I15" si="0">G5-H5</f>
        <v>220000</v>
      </c>
      <c r="J5" s="5">
        <v>0</v>
      </c>
      <c r="K5" s="5">
        <v>36000</v>
      </c>
      <c r="L5" s="5">
        <v>0</v>
      </c>
      <c r="M5" s="5">
        <f t="shared" ref="M5:M7" si="1">SUM(J5:L5)</f>
        <v>36000</v>
      </c>
      <c r="N5" s="5">
        <v>0</v>
      </c>
      <c r="O5" s="5">
        <f t="shared" ref="O5:O11" si="2">M5+N5</f>
        <v>36000</v>
      </c>
      <c r="P5" s="5">
        <v>369</v>
      </c>
      <c r="Q5" s="5">
        <f t="shared" ref="Q5:Q15" si="3">H5+P5</f>
        <v>369</v>
      </c>
      <c r="R5" s="5">
        <f t="shared" ref="R5:R15" si="4">G5-Q5</f>
        <v>219631</v>
      </c>
      <c r="S5" s="5">
        <v>0</v>
      </c>
      <c r="T5" s="5"/>
      <c r="U5" s="5"/>
      <c r="V5" s="5">
        <f t="shared" ref="V5:V19" si="5">SUM(S5:U5)</f>
        <v>0</v>
      </c>
      <c r="W5" s="5"/>
      <c r="X5" s="5">
        <f t="shared" ref="X5:X19" si="6">SUM(V5+W5)</f>
        <v>0</v>
      </c>
      <c r="Y5" s="5">
        <f t="shared" ref="Y5:Y7" si="7">SUM(Q5+X5)</f>
        <v>369</v>
      </c>
      <c r="Z5" s="5">
        <f t="shared" ref="Z5:Z19" si="8">SUM(G5-Y5)</f>
        <v>219631</v>
      </c>
      <c r="AA5" s="114">
        <v>219631</v>
      </c>
      <c r="AB5" s="114"/>
      <c r="AC5" s="6" t="s">
        <v>360</v>
      </c>
      <c r="AD5" s="158"/>
    </row>
    <row r="6" spans="1:30" s="17" customFormat="1" ht="53.25" customHeight="1">
      <c r="A6" s="15">
        <v>2</v>
      </c>
      <c r="B6" s="7" t="s">
        <v>28</v>
      </c>
      <c r="C6" s="91" t="s">
        <v>330</v>
      </c>
      <c r="D6" s="87" t="s">
        <v>150</v>
      </c>
      <c r="E6" s="3">
        <v>150000</v>
      </c>
      <c r="F6" s="4">
        <v>150000</v>
      </c>
      <c r="G6" s="3">
        <v>150000</v>
      </c>
      <c r="H6" s="5">
        <v>78361.66</v>
      </c>
      <c r="I6" s="5">
        <f t="shared" si="0"/>
        <v>71638.34</v>
      </c>
      <c r="J6" s="5">
        <v>0</v>
      </c>
      <c r="K6" s="5">
        <v>0</v>
      </c>
      <c r="L6" s="5">
        <v>0</v>
      </c>
      <c r="M6" s="5">
        <f>SUM(J6:L6)</f>
        <v>0</v>
      </c>
      <c r="N6" s="5">
        <v>71638.34</v>
      </c>
      <c r="O6" s="5">
        <f t="shared" si="2"/>
        <v>71638.34</v>
      </c>
      <c r="P6" s="5">
        <v>61084.42</v>
      </c>
      <c r="Q6" s="5">
        <f t="shared" si="3"/>
        <v>139446.08000000002</v>
      </c>
      <c r="R6" s="5">
        <f t="shared" si="4"/>
        <v>10553.919999999984</v>
      </c>
      <c r="S6" s="5">
        <v>0</v>
      </c>
      <c r="T6" s="5"/>
      <c r="U6" s="5"/>
      <c r="V6" s="5">
        <f t="shared" si="5"/>
        <v>0</v>
      </c>
      <c r="W6" s="5"/>
      <c r="X6" s="5">
        <f t="shared" si="6"/>
        <v>0</v>
      </c>
      <c r="Y6" s="5">
        <f t="shared" si="7"/>
        <v>139446.08000000002</v>
      </c>
      <c r="Z6" s="5">
        <f t="shared" si="8"/>
        <v>10553.919999999984</v>
      </c>
      <c r="AA6" s="114">
        <v>10553.919999999998</v>
      </c>
      <c r="AB6" s="114"/>
      <c r="AC6" s="6" t="s">
        <v>127</v>
      </c>
      <c r="AD6" s="158"/>
    </row>
    <row r="7" spans="1:30" s="17" customFormat="1" ht="51.75" customHeight="1">
      <c r="A7" s="15">
        <v>3</v>
      </c>
      <c r="B7" s="7" t="s">
        <v>29</v>
      </c>
      <c r="C7" s="91" t="s">
        <v>330</v>
      </c>
      <c r="D7" s="87" t="s">
        <v>150</v>
      </c>
      <c r="E7" s="3">
        <v>150000</v>
      </c>
      <c r="F7" s="4">
        <v>150000</v>
      </c>
      <c r="G7" s="3">
        <v>150000</v>
      </c>
      <c r="H7" s="5">
        <v>52545.51</v>
      </c>
      <c r="I7" s="5">
        <f t="shared" si="0"/>
        <v>97454.489999999991</v>
      </c>
      <c r="J7" s="5">
        <v>0</v>
      </c>
      <c r="K7" s="5">
        <v>0</v>
      </c>
      <c r="L7" s="5">
        <v>0</v>
      </c>
      <c r="M7" s="5">
        <f t="shared" si="1"/>
        <v>0</v>
      </c>
      <c r="N7" s="5">
        <v>97454.49</v>
      </c>
      <c r="O7" s="5">
        <f t="shared" si="2"/>
        <v>97454.49</v>
      </c>
      <c r="P7" s="5">
        <v>32241.040000000001</v>
      </c>
      <c r="Q7" s="5">
        <f t="shared" si="3"/>
        <v>84786.55</v>
      </c>
      <c r="R7" s="5">
        <f t="shared" si="4"/>
        <v>65213.45</v>
      </c>
      <c r="S7" s="5">
        <v>0</v>
      </c>
      <c r="T7" s="5"/>
      <c r="U7" s="5"/>
      <c r="V7" s="5">
        <f t="shared" si="5"/>
        <v>0</v>
      </c>
      <c r="W7" s="5"/>
      <c r="X7" s="5">
        <f t="shared" si="6"/>
        <v>0</v>
      </c>
      <c r="Y7" s="5">
        <f t="shared" si="7"/>
        <v>84786.55</v>
      </c>
      <c r="Z7" s="5">
        <f t="shared" si="8"/>
        <v>65213.45</v>
      </c>
      <c r="AA7" s="114">
        <v>65213.450000000004</v>
      </c>
      <c r="AB7" s="114"/>
      <c r="AC7" s="6" t="s">
        <v>127</v>
      </c>
      <c r="AD7" s="158"/>
    </row>
    <row r="8" spans="1:30" s="17" customFormat="1" ht="54.75" customHeight="1">
      <c r="A8" s="15">
        <v>4</v>
      </c>
      <c r="B8" s="7" t="s">
        <v>174</v>
      </c>
      <c r="C8" s="91" t="s">
        <v>227</v>
      </c>
      <c r="D8" s="87" t="s">
        <v>150</v>
      </c>
      <c r="E8" s="3">
        <v>150000</v>
      </c>
      <c r="F8" s="4">
        <v>150000</v>
      </c>
      <c r="G8" s="3">
        <v>150000</v>
      </c>
      <c r="H8" s="5">
        <v>0</v>
      </c>
      <c r="I8" s="5">
        <f t="shared" si="0"/>
        <v>150000</v>
      </c>
      <c r="J8" s="5">
        <v>0</v>
      </c>
      <c r="K8" s="5">
        <v>0</v>
      </c>
      <c r="L8" s="5">
        <v>0</v>
      </c>
      <c r="M8" s="5">
        <f t="shared" ref="M8:M11" si="9">SUM(J8:L8)</f>
        <v>0</v>
      </c>
      <c r="N8" s="5">
        <v>150000</v>
      </c>
      <c r="O8" s="5">
        <f t="shared" si="2"/>
        <v>150000</v>
      </c>
      <c r="P8" s="5">
        <v>98757.58</v>
      </c>
      <c r="Q8" s="5">
        <f t="shared" si="3"/>
        <v>98757.58</v>
      </c>
      <c r="R8" s="5">
        <f t="shared" si="4"/>
        <v>51242.42</v>
      </c>
      <c r="S8" s="5">
        <v>33410.199999999997</v>
      </c>
      <c r="T8" s="5"/>
      <c r="U8" s="5"/>
      <c r="V8" s="5">
        <f t="shared" si="5"/>
        <v>33410.199999999997</v>
      </c>
      <c r="W8" s="5"/>
      <c r="X8" s="5">
        <f t="shared" si="6"/>
        <v>33410.199999999997</v>
      </c>
      <c r="Y8" s="5">
        <f t="shared" ref="Y8:Y11" si="10">SUM(Q8+X8)</f>
        <v>132167.78</v>
      </c>
      <c r="Z8" s="5">
        <f t="shared" si="8"/>
        <v>17832.22</v>
      </c>
      <c r="AA8" s="114">
        <v>51242.42</v>
      </c>
      <c r="AB8" s="114"/>
      <c r="AC8" s="6"/>
      <c r="AD8" s="158"/>
    </row>
    <row r="9" spans="1:30" s="17" customFormat="1" ht="48" customHeight="1">
      <c r="A9" s="15">
        <v>5</v>
      </c>
      <c r="B9" s="7" t="s">
        <v>175</v>
      </c>
      <c r="C9" s="91" t="s">
        <v>330</v>
      </c>
      <c r="D9" s="87" t="s">
        <v>150</v>
      </c>
      <c r="E9" s="3">
        <v>200000</v>
      </c>
      <c r="F9" s="4">
        <v>200000</v>
      </c>
      <c r="G9" s="3">
        <v>200000</v>
      </c>
      <c r="H9" s="5">
        <v>0</v>
      </c>
      <c r="I9" s="5">
        <f t="shared" si="0"/>
        <v>200000</v>
      </c>
      <c r="J9" s="5">
        <v>0</v>
      </c>
      <c r="K9" s="5">
        <v>0</v>
      </c>
      <c r="L9" s="5">
        <v>0</v>
      </c>
      <c r="M9" s="5">
        <f t="shared" si="9"/>
        <v>0</v>
      </c>
      <c r="N9" s="5">
        <v>200000</v>
      </c>
      <c r="O9" s="5">
        <f t="shared" si="2"/>
        <v>200000</v>
      </c>
      <c r="P9" s="5">
        <v>164964.10999999999</v>
      </c>
      <c r="Q9" s="5">
        <f t="shared" si="3"/>
        <v>164964.10999999999</v>
      </c>
      <c r="R9" s="5">
        <f t="shared" si="4"/>
        <v>35035.890000000014</v>
      </c>
      <c r="S9" s="5">
        <v>13726.75</v>
      </c>
      <c r="T9" s="9"/>
      <c r="U9" s="9"/>
      <c r="V9" s="5">
        <f t="shared" si="5"/>
        <v>13726.75</v>
      </c>
      <c r="W9" s="9"/>
      <c r="X9" s="5">
        <f t="shared" si="6"/>
        <v>13726.75</v>
      </c>
      <c r="Y9" s="5">
        <f t="shared" si="10"/>
        <v>178690.86</v>
      </c>
      <c r="Z9" s="5">
        <f t="shared" si="8"/>
        <v>21309.140000000014</v>
      </c>
      <c r="AA9" s="114">
        <v>35035.89</v>
      </c>
      <c r="AB9" s="114"/>
      <c r="AC9" s="6"/>
      <c r="AD9" s="158"/>
    </row>
    <row r="10" spans="1:30" s="17" customFormat="1" ht="42.75" customHeight="1">
      <c r="A10" s="15">
        <v>6</v>
      </c>
      <c r="B10" s="7" t="s">
        <v>176</v>
      </c>
      <c r="C10" s="91" t="s">
        <v>330</v>
      </c>
      <c r="D10" s="87" t="s">
        <v>150</v>
      </c>
      <c r="E10" s="3">
        <v>150000</v>
      </c>
      <c r="F10" s="4">
        <v>150000</v>
      </c>
      <c r="G10" s="3">
        <v>150000</v>
      </c>
      <c r="H10" s="5">
        <v>0</v>
      </c>
      <c r="I10" s="5">
        <f t="shared" si="0"/>
        <v>150000</v>
      </c>
      <c r="J10" s="5">
        <v>0</v>
      </c>
      <c r="K10" s="5">
        <v>0</v>
      </c>
      <c r="L10" s="5">
        <v>0</v>
      </c>
      <c r="M10" s="5">
        <f t="shared" si="9"/>
        <v>0</v>
      </c>
      <c r="N10" s="5">
        <v>150000</v>
      </c>
      <c r="O10" s="5">
        <f t="shared" si="2"/>
        <v>150000</v>
      </c>
      <c r="P10" s="5">
        <v>91806.57</v>
      </c>
      <c r="Q10" s="5">
        <f t="shared" si="3"/>
        <v>91806.57</v>
      </c>
      <c r="R10" s="5">
        <f t="shared" si="4"/>
        <v>58193.429999999993</v>
      </c>
      <c r="S10" s="5">
        <v>14495.83</v>
      </c>
      <c r="T10" s="5"/>
      <c r="U10" s="5"/>
      <c r="V10" s="5">
        <f t="shared" si="5"/>
        <v>14495.83</v>
      </c>
      <c r="W10" s="5"/>
      <c r="X10" s="5">
        <f t="shared" si="6"/>
        <v>14495.83</v>
      </c>
      <c r="Y10" s="5">
        <f t="shared" si="10"/>
        <v>106302.40000000001</v>
      </c>
      <c r="Z10" s="5">
        <f t="shared" si="8"/>
        <v>43697.599999999991</v>
      </c>
      <c r="AA10" s="114">
        <v>58193.43</v>
      </c>
      <c r="AB10" s="114"/>
      <c r="AC10" s="6"/>
      <c r="AD10" s="158"/>
    </row>
    <row r="11" spans="1:30" s="17" customFormat="1" ht="52.5">
      <c r="A11" s="15">
        <v>7</v>
      </c>
      <c r="B11" s="32" t="s">
        <v>319</v>
      </c>
      <c r="C11" s="91" t="s">
        <v>333</v>
      </c>
      <c r="D11" s="89" t="s">
        <v>150</v>
      </c>
      <c r="E11" s="49">
        <v>120000</v>
      </c>
      <c r="F11" s="50">
        <v>50000</v>
      </c>
      <c r="G11" s="49">
        <v>120000</v>
      </c>
      <c r="H11" s="51">
        <v>0</v>
      </c>
      <c r="I11" s="51">
        <f t="shared" si="0"/>
        <v>120000</v>
      </c>
      <c r="J11" s="51">
        <v>0</v>
      </c>
      <c r="K11" s="51">
        <v>0</v>
      </c>
      <c r="L11" s="51">
        <v>0</v>
      </c>
      <c r="M11" s="5">
        <f t="shared" si="9"/>
        <v>0</v>
      </c>
      <c r="N11" s="5">
        <v>100000</v>
      </c>
      <c r="O11" s="5">
        <f t="shared" si="2"/>
        <v>100000</v>
      </c>
      <c r="P11" s="5">
        <v>0</v>
      </c>
      <c r="Q11" s="5">
        <f t="shared" si="3"/>
        <v>0</v>
      </c>
      <c r="R11" s="5">
        <f t="shared" si="4"/>
        <v>120000</v>
      </c>
      <c r="S11" s="5">
        <v>0</v>
      </c>
      <c r="T11" s="5"/>
      <c r="U11" s="5"/>
      <c r="V11" s="5">
        <f t="shared" si="5"/>
        <v>0</v>
      </c>
      <c r="W11" s="5"/>
      <c r="X11" s="5">
        <f t="shared" si="6"/>
        <v>0</v>
      </c>
      <c r="Y11" s="5">
        <f t="shared" si="10"/>
        <v>0</v>
      </c>
      <c r="Z11" s="5">
        <f t="shared" si="8"/>
        <v>120000</v>
      </c>
      <c r="AA11" s="5">
        <v>220000</v>
      </c>
      <c r="AB11" s="114"/>
      <c r="AC11" s="6" t="s">
        <v>261</v>
      </c>
      <c r="AD11" s="158"/>
    </row>
    <row r="12" spans="1:30" s="17" customFormat="1" ht="52.5" customHeight="1">
      <c r="A12" s="15">
        <v>8</v>
      </c>
      <c r="B12" s="7" t="s">
        <v>295</v>
      </c>
      <c r="C12" s="91" t="s">
        <v>170</v>
      </c>
      <c r="D12" s="87" t="s">
        <v>150</v>
      </c>
      <c r="E12" s="3">
        <v>490000</v>
      </c>
      <c r="F12" s="3">
        <v>490000</v>
      </c>
      <c r="G12" s="3">
        <v>490000</v>
      </c>
      <c r="H12" s="5">
        <v>0</v>
      </c>
      <c r="I12" s="5">
        <f t="shared" si="0"/>
        <v>490000</v>
      </c>
      <c r="J12" s="5">
        <v>0</v>
      </c>
      <c r="K12" s="5">
        <v>0</v>
      </c>
      <c r="L12" s="5">
        <v>0</v>
      </c>
      <c r="M12" s="5">
        <f t="shared" ref="M12:M13" si="11">SUM(J12:L12)</f>
        <v>0</v>
      </c>
      <c r="N12" s="5">
        <v>0</v>
      </c>
      <c r="O12" s="5">
        <f>M12+N12</f>
        <v>0</v>
      </c>
      <c r="P12" s="5">
        <v>0</v>
      </c>
      <c r="Q12" s="5">
        <f t="shared" si="3"/>
        <v>0</v>
      </c>
      <c r="R12" s="5">
        <f t="shared" si="4"/>
        <v>490000</v>
      </c>
      <c r="S12" s="51">
        <v>0</v>
      </c>
      <c r="T12" s="51"/>
      <c r="U12" s="51"/>
      <c r="V12" s="5">
        <f t="shared" si="5"/>
        <v>0</v>
      </c>
      <c r="W12" s="51"/>
      <c r="X12" s="5">
        <f t="shared" si="6"/>
        <v>0</v>
      </c>
      <c r="Y12" s="5">
        <f t="shared" ref="Y12:Y19" si="12">SUM(Q12+X12)</f>
        <v>0</v>
      </c>
      <c r="Z12" s="5">
        <f t="shared" si="8"/>
        <v>490000</v>
      </c>
      <c r="AA12" s="5">
        <v>450000</v>
      </c>
      <c r="AB12" s="5"/>
      <c r="AC12" s="6" t="s">
        <v>114</v>
      </c>
      <c r="AD12" s="158"/>
    </row>
    <row r="13" spans="1:30" s="17" customFormat="1" ht="51.75" customHeight="1">
      <c r="A13" s="15">
        <v>9</v>
      </c>
      <c r="B13" s="7" t="s">
        <v>296</v>
      </c>
      <c r="C13" s="91" t="s">
        <v>330</v>
      </c>
      <c r="D13" s="87" t="s">
        <v>150</v>
      </c>
      <c r="E13" s="3">
        <v>315000</v>
      </c>
      <c r="F13" s="3">
        <v>315000</v>
      </c>
      <c r="G13" s="3">
        <v>315000</v>
      </c>
      <c r="H13" s="5">
        <v>0</v>
      </c>
      <c r="I13" s="5">
        <f t="shared" si="0"/>
        <v>315000</v>
      </c>
      <c r="J13" s="5">
        <v>0</v>
      </c>
      <c r="K13" s="5">
        <v>0</v>
      </c>
      <c r="L13" s="5">
        <v>0</v>
      </c>
      <c r="M13" s="5">
        <f t="shared" si="11"/>
        <v>0</v>
      </c>
      <c r="N13" s="5">
        <v>0</v>
      </c>
      <c r="O13" s="5">
        <f t="shared" ref="O13:O15" si="13">M13+N13</f>
        <v>0</v>
      </c>
      <c r="P13" s="5">
        <v>0</v>
      </c>
      <c r="Q13" s="5">
        <f t="shared" si="3"/>
        <v>0</v>
      </c>
      <c r="R13" s="5">
        <f t="shared" si="4"/>
        <v>315000</v>
      </c>
      <c r="S13" s="51">
        <v>0</v>
      </c>
      <c r="T13" s="51"/>
      <c r="U13" s="51"/>
      <c r="V13" s="5">
        <f t="shared" si="5"/>
        <v>0</v>
      </c>
      <c r="W13" s="51"/>
      <c r="X13" s="5">
        <f t="shared" si="6"/>
        <v>0</v>
      </c>
      <c r="Y13" s="5">
        <f t="shared" si="12"/>
        <v>0</v>
      </c>
      <c r="Z13" s="5">
        <f t="shared" si="8"/>
        <v>315000</v>
      </c>
      <c r="AA13" s="5">
        <v>280000</v>
      </c>
      <c r="AB13" s="5"/>
      <c r="AC13" s="6" t="s">
        <v>114</v>
      </c>
      <c r="AD13" s="158"/>
    </row>
    <row r="14" spans="1:30" s="17" customFormat="1" ht="42.75" customHeight="1">
      <c r="A14" s="15">
        <v>10</v>
      </c>
      <c r="B14" s="7" t="s">
        <v>297</v>
      </c>
      <c r="C14" s="91" t="s">
        <v>330</v>
      </c>
      <c r="D14" s="87" t="s">
        <v>150</v>
      </c>
      <c r="E14" s="3">
        <v>320000</v>
      </c>
      <c r="F14" s="3">
        <v>320000</v>
      </c>
      <c r="G14" s="3">
        <v>320000</v>
      </c>
      <c r="H14" s="5">
        <v>0</v>
      </c>
      <c r="I14" s="5">
        <f t="shared" si="0"/>
        <v>320000</v>
      </c>
      <c r="J14" s="5">
        <v>0</v>
      </c>
      <c r="K14" s="5">
        <v>0</v>
      </c>
      <c r="L14" s="5">
        <v>0</v>
      </c>
      <c r="M14" s="5">
        <f t="shared" ref="M14:M19" si="14">SUM(J14:L14)</f>
        <v>0</v>
      </c>
      <c r="N14" s="5">
        <v>0</v>
      </c>
      <c r="O14" s="5">
        <f t="shared" si="13"/>
        <v>0</v>
      </c>
      <c r="P14" s="5">
        <v>0</v>
      </c>
      <c r="Q14" s="5">
        <f t="shared" si="3"/>
        <v>0</v>
      </c>
      <c r="R14" s="5">
        <f t="shared" si="4"/>
        <v>320000</v>
      </c>
      <c r="S14" s="50">
        <v>0</v>
      </c>
      <c r="T14" s="50"/>
      <c r="U14" s="50"/>
      <c r="V14" s="5">
        <f t="shared" si="5"/>
        <v>0</v>
      </c>
      <c r="W14" s="50"/>
      <c r="X14" s="5">
        <f t="shared" si="6"/>
        <v>0</v>
      </c>
      <c r="Y14" s="5">
        <f t="shared" si="12"/>
        <v>0</v>
      </c>
      <c r="Z14" s="5">
        <f t="shared" si="8"/>
        <v>320000</v>
      </c>
      <c r="AA14" s="5">
        <v>280000</v>
      </c>
      <c r="AB14" s="5"/>
      <c r="AC14" s="6" t="s">
        <v>114</v>
      </c>
      <c r="AD14" s="158"/>
    </row>
    <row r="15" spans="1:30" s="17" customFormat="1" ht="48.75" customHeight="1">
      <c r="A15" s="15">
        <v>11</v>
      </c>
      <c r="B15" s="32" t="s">
        <v>298</v>
      </c>
      <c r="C15" s="91" t="s">
        <v>384</v>
      </c>
      <c r="D15" s="89" t="s">
        <v>150</v>
      </c>
      <c r="E15" s="49">
        <v>50000</v>
      </c>
      <c r="F15" s="49">
        <v>50000</v>
      </c>
      <c r="G15" s="49">
        <v>50000</v>
      </c>
      <c r="H15" s="51">
        <v>0</v>
      </c>
      <c r="I15" s="51">
        <f t="shared" si="0"/>
        <v>50000</v>
      </c>
      <c r="J15" s="51">
        <v>0</v>
      </c>
      <c r="K15" s="51">
        <v>0</v>
      </c>
      <c r="L15" s="51">
        <v>0</v>
      </c>
      <c r="M15" s="5">
        <f t="shared" si="14"/>
        <v>0</v>
      </c>
      <c r="N15" s="5">
        <v>0</v>
      </c>
      <c r="O15" s="5">
        <f t="shared" si="13"/>
        <v>0</v>
      </c>
      <c r="P15" s="5">
        <v>0</v>
      </c>
      <c r="Q15" s="5">
        <f t="shared" si="3"/>
        <v>0</v>
      </c>
      <c r="R15" s="5">
        <f t="shared" si="4"/>
        <v>50000</v>
      </c>
      <c r="S15" s="50">
        <v>0</v>
      </c>
      <c r="T15" s="50"/>
      <c r="U15" s="50"/>
      <c r="V15" s="5">
        <f t="shared" si="5"/>
        <v>0</v>
      </c>
      <c r="W15" s="50"/>
      <c r="X15" s="5">
        <f t="shared" si="6"/>
        <v>0</v>
      </c>
      <c r="Y15" s="5">
        <f t="shared" si="12"/>
        <v>0</v>
      </c>
      <c r="Z15" s="5">
        <f t="shared" si="8"/>
        <v>50000</v>
      </c>
      <c r="AA15" s="5">
        <v>50000</v>
      </c>
      <c r="AB15" s="5"/>
      <c r="AC15" s="6" t="s">
        <v>114</v>
      </c>
      <c r="AD15" s="158"/>
    </row>
    <row r="16" spans="1:30" s="17" customFormat="1" ht="84">
      <c r="A16" s="15">
        <v>12</v>
      </c>
      <c r="B16" s="32" t="s">
        <v>299</v>
      </c>
      <c r="C16" s="91" t="s">
        <v>381</v>
      </c>
      <c r="D16" s="89" t="s">
        <v>150</v>
      </c>
      <c r="E16" s="49">
        <v>205000</v>
      </c>
      <c r="F16" s="50">
        <v>205000</v>
      </c>
      <c r="G16" s="49">
        <v>205000</v>
      </c>
      <c r="H16" s="51">
        <v>0</v>
      </c>
      <c r="I16" s="51">
        <f>G16-H16</f>
        <v>205000</v>
      </c>
      <c r="J16" s="51">
        <v>0</v>
      </c>
      <c r="K16" s="51">
        <v>0</v>
      </c>
      <c r="L16" s="51">
        <v>0</v>
      </c>
      <c r="M16" s="5">
        <f t="shared" si="14"/>
        <v>0</v>
      </c>
      <c r="N16" s="5">
        <v>0</v>
      </c>
      <c r="O16" s="5">
        <f>M16+N16</f>
        <v>0</v>
      </c>
      <c r="P16" s="5">
        <v>0</v>
      </c>
      <c r="Q16" s="5">
        <f>H16+P16</f>
        <v>0</v>
      </c>
      <c r="R16" s="5">
        <f>G16-Q16</f>
        <v>205000</v>
      </c>
      <c r="S16" s="50">
        <v>0</v>
      </c>
      <c r="T16" s="50"/>
      <c r="U16" s="50"/>
      <c r="V16" s="5">
        <f t="shared" si="5"/>
        <v>0</v>
      </c>
      <c r="W16" s="50"/>
      <c r="X16" s="5">
        <f t="shared" si="6"/>
        <v>0</v>
      </c>
      <c r="Y16" s="5">
        <f t="shared" si="12"/>
        <v>0</v>
      </c>
      <c r="Z16" s="5">
        <f t="shared" si="8"/>
        <v>205000</v>
      </c>
      <c r="AA16" s="5">
        <v>200000</v>
      </c>
      <c r="AB16" s="114"/>
      <c r="AC16" s="6" t="s">
        <v>114</v>
      </c>
      <c r="AD16" s="158"/>
    </row>
    <row r="17" spans="1:29" s="17" customFormat="1" ht="67.5" customHeight="1">
      <c r="A17" s="15">
        <v>13</v>
      </c>
      <c r="B17" s="32" t="s">
        <v>321</v>
      </c>
      <c r="C17" s="91" t="s">
        <v>386</v>
      </c>
      <c r="D17" s="89" t="s">
        <v>150</v>
      </c>
      <c r="E17" s="49">
        <v>150000</v>
      </c>
      <c r="F17" s="50">
        <v>150000</v>
      </c>
      <c r="G17" s="49">
        <v>150000</v>
      </c>
      <c r="H17" s="51">
        <v>0</v>
      </c>
      <c r="I17" s="51">
        <f t="shared" ref="I17:I19" si="15">G17-H17</f>
        <v>150000</v>
      </c>
      <c r="J17" s="51">
        <v>0</v>
      </c>
      <c r="K17" s="51">
        <v>0</v>
      </c>
      <c r="L17" s="51">
        <v>0</v>
      </c>
      <c r="M17" s="5">
        <f t="shared" si="14"/>
        <v>0</v>
      </c>
      <c r="N17" s="5">
        <v>0</v>
      </c>
      <c r="O17" s="5">
        <f t="shared" ref="O17:O19" si="16">M17+N17</f>
        <v>0</v>
      </c>
      <c r="P17" s="5">
        <v>0</v>
      </c>
      <c r="Q17" s="5">
        <f t="shared" ref="Q17:Q19" si="17">H17+P17</f>
        <v>0</v>
      </c>
      <c r="R17" s="5">
        <f t="shared" ref="R17:R19" si="18">G17-Q17</f>
        <v>150000</v>
      </c>
      <c r="S17" s="51">
        <v>24623.99</v>
      </c>
      <c r="T17" s="51"/>
      <c r="U17" s="51"/>
      <c r="V17" s="5">
        <f t="shared" si="5"/>
        <v>24623.99</v>
      </c>
      <c r="W17" s="51"/>
      <c r="X17" s="5">
        <f t="shared" si="6"/>
        <v>24623.99</v>
      </c>
      <c r="Y17" s="5">
        <f t="shared" si="12"/>
        <v>24623.99</v>
      </c>
      <c r="Z17" s="5">
        <f t="shared" si="8"/>
        <v>125376.01</v>
      </c>
      <c r="AA17" s="5">
        <v>150000</v>
      </c>
      <c r="AB17" s="114"/>
      <c r="AC17" s="6" t="s">
        <v>114</v>
      </c>
    </row>
    <row r="18" spans="1:29" ht="44.25" customHeight="1">
      <c r="A18" s="15">
        <v>14</v>
      </c>
      <c r="B18" s="32" t="s">
        <v>322</v>
      </c>
      <c r="C18" s="91" t="s">
        <v>332</v>
      </c>
      <c r="D18" s="89" t="s">
        <v>150</v>
      </c>
      <c r="E18" s="49">
        <v>100000</v>
      </c>
      <c r="F18" s="50">
        <v>0</v>
      </c>
      <c r="G18" s="49">
        <v>100000</v>
      </c>
      <c r="H18" s="51">
        <v>0</v>
      </c>
      <c r="I18" s="51">
        <f t="shared" si="15"/>
        <v>100000</v>
      </c>
      <c r="J18" s="51">
        <v>0</v>
      </c>
      <c r="K18" s="51">
        <v>0</v>
      </c>
      <c r="L18" s="51">
        <v>0</v>
      </c>
      <c r="M18" s="5">
        <f t="shared" si="14"/>
        <v>0</v>
      </c>
      <c r="N18" s="5">
        <v>0</v>
      </c>
      <c r="O18" s="5">
        <f t="shared" si="16"/>
        <v>0</v>
      </c>
      <c r="P18" s="5">
        <v>0</v>
      </c>
      <c r="Q18" s="5">
        <f t="shared" si="17"/>
        <v>0</v>
      </c>
      <c r="R18" s="5">
        <f t="shared" si="18"/>
        <v>100000</v>
      </c>
      <c r="S18" s="51">
        <v>0</v>
      </c>
      <c r="T18" s="51"/>
      <c r="U18" s="51"/>
      <c r="V18" s="5">
        <f t="shared" si="5"/>
        <v>0</v>
      </c>
      <c r="W18" s="51"/>
      <c r="X18" s="5">
        <f t="shared" si="6"/>
        <v>0</v>
      </c>
      <c r="Y18" s="5">
        <f t="shared" si="12"/>
        <v>0</v>
      </c>
      <c r="Z18" s="5">
        <f t="shared" si="8"/>
        <v>100000</v>
      </c>
      <c r="AA18" s="5">
        <v>90000</v>
      </c>
      <c r="AB18" s="114"/>
      <c r="AC18" s="6" t="s">
        <v>114</v>
      </c>
    </row>
    <row r="19" spans="1:29" ht="48.75" customHeight="1">
      <c r="A19" s="15">
        <v>15</v>
      </c>
      <c r="B19" s="7" t="s">
        <v>335</v>
      </c>
      <c r="C19" s="91" t="s">
        <v>387</v>
      </c>
      <c r="D19" s="87" t="s">
        <v>150</v>
      </c>
      <c r="E19" s="3">
        <v>40000</v>
      </c>
      <c r="F19" s="4">
        <v>40000</v>
      </c>
      <c r="G19" s="3">
        <v>40000</v>
      </c>
      <c r="H19" s="5">
        <v>0</v>
      </c>
      <c r="I19" s="5">
        <f t="shared" si="15"/>
        <v>40000</v>
      </c>
      <c r="J19" s="5">
        <v>0</v>
      </c>
      <c r="K19" s="5">
        <v>0</v>
      </c>
      <c r="L19" s="5">
        <v>0</v>
      </c>
      <c r="M19" s="5">
        <f t="shared" si="14"/>
        <v>0</v>
      </c>
      <c r="N19" s="5">
        <v>0</v>
      </c>
      <c r="O19" s="5">
        <f t="shared" si="16"/>
        <v>0</v>
      </c>
      <c r="P19" s="5">
        <f t="shared" ref="P19" si="19">H19+O19</f>
        <v>0</v>
      </c>
      <c r="Q19" s="5">
        <f t="shared" si="17"/>
        <v>0</v>
      </c>
      <c r="R19" s="5">
        <f t="shared" si="18"/>
        <v>40000</v>
      </c>
      <c r="S19" s="5">
        <v>0</v>
      </c>
      <c r="T19" s="5"/>
      <c r="U19" s="5"/>
      <c r="V19" s="5">
        <f t="shared" si="5"/>
        <v>0</v>
      </c>
      <c r="W19" s="5"/>
      <c r="X19" s="5">
        <f t="shared" si="6"/>
        <v>0</v>
      </c>
      <c r="Y19" s="5">
        <f t="shared" si="12"/>
        <v>0</v>
      </c>
      <c r="Z19" s="5">
        <f t="shared" si="8"/>
        <v>40000</v>
      </c>
      <c r="AA19" s="5">
        <v>40000</v>
      </c>
      <c r="AB19" s="5"/>
      <c r="AC19" s="6" t="s">
        <v>114</v>
      </c>
    </row>
    <row r="20" spans="1:29" s="275" customFormat="1" ht="20.25" customHeight="1">
      <c r="A20" s="16"/>
      <c r="B20" s="8" t="s">
        <v>109</v>
      </c>
      <c r="C20" s="92"/>
      <c r="D20" s="88"/>
      <c r="E20" s="9">
        <f>SUM(E5:E19)</f>
        <v>2810000</v>
      </c>
      <c r="F20" s="9">
        <f t="shared" ref="F20:AB20" si="20">SUM(F5:F19)</f>
        <v>2640000</v>
      </c>
      <c r="G20" s="9">
        <f t="shared" si="20"/>
        <v>2810000</v>
      </c>
      <c r="H20" s="9">
        <f t="shared" si="20"/>
        <v>130907.17000000001</v>
      </c>
      <c r="I20" s="9">
        <f t="shared" si="20"/>
        <v>2679092.83</v>
      </c>
      <c r="J20" s="9">
        <f t="shared" si="20"/>
        <v>0</v>
      </c>
      <c r="K20" s="9">
        <f t="shared" si="20"/>
        <v>36000</v>
      </c>
      <c r="L20" s="9">
        <f t="shared" si="20"/>
        <v>0</v>
      </c>
      <c r="M20" s="9">
        <f t="shared" si="20"/>
        <v>36000</v>
      </c>
      <c r="N20" s="9">
        <f t="shared" si="20"/>
        <v>769092.83000000007</v>
      </c>
      <c r="O20" s="9">
        <f t="shared" si="20"/>
        <v>805092.83000000007</v>
      </c>
      <c r="P20" s="9">
        <f t="shared" si="20"/>
        <v>449222.72</v>
      </c>
      <c r="Q20" s="9">
        <f t="shared" si="20"/>
        <v>580129.89</v>
      </c>
      <c r="R20" s="9">
        <f t="shared" si="20"/>
        <v>2229870.11</v>
      </c>
      <c r="S20" s="9">
        <f t="shared" si="20"/>
        <v>86256.77</v>
      </c>
      <c r="T20" s="9">
        <f t="shared" si="20"/>
        <v>0</v>
      </c>
      <c r="U20" s="9">
        <f t="shared" si="20"/>
        <v>0</v>
      </c>
      <c r="V20" s="9">
        <f t="shared" si="20"/>
        <v>86256.77</v>
      </c>
      <c r="W20" s="9">
        <f t="shared" si="20"/>
        <v>0</v>
      </c>
      <c r="X20" s="9">
        <f t="shared" si="20"/>
        <v>86256.77</v>
      </c>
      <c r="Y20" s="9">
        <f t="shared" si="20"/>
        <v>666386.66</v>
      </c>
      <c r="Z20" s="9">
        <f t="shared" si="20"/>
        <v>2143613.34</v>
      </c>
      <c r="AA20" s="9">
        <f t="shared" si="20"/>
        <v>2199870.11</v>
      </c>
      <c r="AB20" s="9">
        <f t="shared" si="20"/>
        <v>0</v>
      </c>
      <c r="AC20" s="12"/>
    </row>
  </sheetData>
  <mergeCells count="1">
    <mergeCell ref="A1:AC2"/>
  </mergeCells>
  <pageMargins left="0.70866141732283472" right="0.70866141732283472" top="0.55118110236220474"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dimension ref="A2:AF27"/>
  <sheetViews>
    <sheetView zoomScale="70" zoomScaleNormal="70" workbookViewId="0">
      <pane ySplit="4" topLeftCell="A20" activePane="bottomLeft" state="frozen"/>
      <selection pane="bottomLeft" activeCell="AE1" sqref="AE1:AM1048576"/>
    </sheetView>
  </sheetViews>
  <sheetFormatPr defaultColWidth="9.140625" defaultRowHeight="12.75"/>
  <cols>
    <col min="1" max="1" width="6.42578125" style="286" customWidth="1"/>
    <col min="2" max="2" width="28.42578125" style="286" customWidth="1"/>
    <col min="3" max="3" width="14.5703125" style="296" customWidth="1"/>
    <col min="4" max="4" width="13.140625" style="297" bestFit="1" customWidth="1"/>
    <col min="5" max="5" width="15.85546875" style="286" customWidth="1"/>
    <col min="6" max="6" width="16.140625" style="286" bestFit="1" customWidth="1"/>
    <col min="7" max="7" width="18" style="286" bestFit="1" customWidth="1"/>
    <col min="8" max="8" width="17.42578125" style="286" hidden="1" customWidth="1"/>
    <col min="9" max="9" width="18.140625" style="286" hidden="1" customWidth="1"/>
    <col min="10" max="10" width="20.85546875" style="286" hidden="1" customWidth="1"/>
    <col min="11" max="11" width="22" style="286" hidden="1" customWidth="1"/>
    <col min="12" max="12" width="19.7109375" style="286" hidden="1" customWidth="1"/>
    <col min="13" max="13" width="21.5703125" style="286" hidden="1" customWidth="1"/>
    <col min="14" max="14" width="20.85546875" style="286" hidden="1" customWidth="1"/>
    <col min="15" max="16" width="24.5703125" style="286" hidden="1" customWidth="1"/>
    <col min="17" max="17" width="21" style="286" hidden="1" customWidth="1"/>
    <col min="18" max="18" width="16" style="286" hidden="1" customWidth="1"/>
    <col min="19" max="19" width="19.42578125" style="286" hidden="1" customWidth="1"/>
    <col min="20" max="20" width="22" style="286" hidden="1" customWidth="1"/>
    <col min="21" max="21" width="19.7109375" style="286" hidden="1" customWidth="1"/>
    <col min="22" max="22" width="21.5703125" style="286" hidden="1" customWidth="1"/>
    <col min="23" max="24" width="20.85546875" style="286" hidden="1" customWidth="1"/>
    <col min="25" max="25" width="24.5703125" style="286" hidden="1" customWidth="1"/>
    <col min="26" max="26" width="22" style="286" bestFit="1" customWidth="1"/>
    <col min="27" max="27" width="16.5703125" style="286" customWidth="1"/>
    <col min="28" max="28" width="16" style="286" hidden="1" customWidth="1"/>
    <col min="29" max="29" width="16" style="286" customWidth="1"/>
    <col min="30" max="30" width="22.5703125" style="295" customWidth="1"/>
    <col min="31" max="31" width="9.28515625" style="287" bestFit="1" customWidth="1"/>
    <col min="32" max="32" width="11" style="286" customWidth="1"/>
    <col min="33" max="16384" width="9.140625" style="286"/>
  </cols>
  <sheetData>
    <row r="2" spans="1:32" ht="13.5" thickBot="1">
      <c r="A2" s="386"/>
      <c r="B2" s="386"/>
      <c r="C2" s="386"/>
      <c r="D2" s="386"/>
      <c r="E2" s="386"/>
      <c r="F2" s="386"/>
      <c r="G2" s="386"/>
      <c r="H2" s="386"/>
      <c r="I2" s="386"/>
      <c r="J2" s="386"/>
      <c r="K2" s="386"/>
      <c r="L2" s="386"/>
      <c r="M2" s="386"/>
      <c r="N2" s="386"/>
      <c r="O2" s="386"/>
      <c r="P2" s="386"/>
      <c r="Q2" s="386"/>
      <c r="R2" s="298"/>
      <c r="S2" s="298"/>
      <c r="T2" s="298"/>
      <c r="U2" s="298"/>
      <c r="V2" s="298"/>
      <c r="W2" s="298"/>
      <c r="X2" s="298"/>
      <c r="Y2" s="298"/>
      <c r="Z2" s="298"/>
      <c r="AA2" s="298"/>
      <c r="AB2" s="298"/>
    </row>
    <row r="3" spans="1:32" ht="73.5" customHeight="1" thickTop="1">
      <c r="A3" s="19" t="s">
        <v>0</v>
      </c>
      <c r="B3" s="20" t="s">
        <v>1</v>
      </c>
      <c r="C3" s="20" t="s">
        <v>164</v>
      </c>
      <c r="D3" s="20" t="s">
        <v>160</v>
      </c>
      <c r="E3" s="21" t="s">
        <v>41</v>
      </c>
      <c r="F3" s="22" t="s">
        <v>2</v>
      </c>
      <c r="G3" s="23" t="s">
        <v>42</v>
      </c>
      <c r="H3" s="22" t="s">
        <v>202</v>
      </c>
      <c r="I3" s="23" t="s">
        <v>203</v>
      </c>
      <c r="J3" s="23" t="s">
        <v>258</v>
      </c>
      <c r="K3" s="23" t="s">
        <v>236</v>
      </c>
      <c r="L3" s="23" t="s">
        <v>237</v>
      </c>
      <c r="M3" s="23" t="s">
        <v>238</v>
      </c>
      <c r="N3" s="23" t="s">
        <v>365</v>
      </c>
      <c r="O3" s="23" t="s">
        <v>250</v>
      </c>
      <c r="P3" s="23" t="s">
        <v>314</v>
      </c>
      <c r="Q3" s="23" t="s">
        <v>371</v>
      </c>
      <c r="R3" s="23" t="s">
        <v>315</v>
      </c>
      <c r="S3" s="23" t="s">
        <v>442</v>
      </c>
      <c r="T3" s="23" t="s">
        <v>236</v>
      </c>
      <c r="U3" s="23" t="s">
        <v>237</v>
      </c>
      <c r="V3" s="23" t="s">
        <v>238</v>
      </c>
      <c r="W3" s="23" t="s">
        <v>451</v>
      </c>
      <c r="X3" s="23" t="s">
        <v>557</v>
      </c>
      <c r="Y3" s="23" t="s">
        <v>438</v>
      </c>
      <c r="Z3" s="23" t="s">
        <v>439</v>
      </c>
      <c r="AA3" s="23" t="s">
        <v>558</v>
      </c>
      <c r="AB3" s="23" t="s">
        <v>316</v>
      </c>
      <c r="AC3" s="23" t="s">
        <v>441</v>
      </c>
      <c r="AD3" s="23" t="s">
        <v>3</v>
      </c>
    </row>
    <row r="4" spans="1:32" s="288" customFormat="1" ht="26.25" customHeight="1">
      <c r="A4" s="143" t="s">
        <v>239</v>
      </c>
      <c r="B4" s="144" t="s">
        <v>240</v>
      </c>
      <c r="C4" s="144" t="s">
        <v>241</v>
      </c>
      <c r="D4" s="144" t="s">
        <v>242</v>
      </c>
      <c r="E4" s="83" t="s">
        <v>243</v>
      </c>
      <c r="F4" s="83" t="s">
        <v>244</v>
      </c>
      <c r="G4" s="145" t="s">
        <v>245</v>
      </c>
      <c r="H4" s="83" t="s">
        <v>246</v>
      </c>
      <c r="I4" s="146" t="s">
        <v>247</v>
      </c>
      <c r="J4" s="146">
        <v>10</v>
      </c>
      <c r="K4" s="146">
        <v>11</v>
      </c>
      <c r="L4" s="146">
        <v>12</v>
      </c>
      <c r="M4" s="146" t="s">
        <v>248</v>
      </c>
      <c r="N4" s="146" t="s">
        <v>249</v>
      </c>
      <c r="O4" s="146">
        <v>9</v>
      </c>
      <c r="P4" s="146">
        <v>9</v>
      </c>
      <c r="Q4" s="146">
        <v>8</v>
      </c>
      <c r="R4" s="146" t="s">
        <v>372</v>
      </c>
      <c r="S4" s="146">
        <v>10</v>
      </c>
      <c r="T4" s="146">
        <v>11</v>
      </c>
      <c r="U4" s="146">
        <v>12</v>
      </c>
      <c r="V4" s="83" t="s">
        <v>449</v>
      </c>
      <c r="W4" s="83" t="s">
        <v>249</v>
      </c>
      <c r="X4" s="83"/>
      <c r="Y4" s="83" t="s">
        <v>445</v>
      </c>
      <c r="Z4" s="83" t="s">
        <v>246</v>
      </c>
      <c r="AA4" s="83" t="s">
        <v>372</v>
      </c>
      <c r="AB4" s="263" t="s">
        <v>447</v>
      </c>
      <c r="AC4" s="263" t="s">
        <v>254</v>
      </c>
      <c r="AD4" s="264" t="s">
        <v>255</v>
      </c>
      <c r="AE4" s="287"/>
    </row>
    <row r="5" spans="1:32" ht="54.75" customHeight="1">
      <c r="A5" s="24">
        <v>100</v>
      </c>
      <c r="B5" s="25" t="s">
        <v>52</v>
      </c>
      <c r="C5" s="94"/>
      <c r="D5" s="94"/>
      <c r="E5" s="26">
        <f>E24</f>
        <v>2982477.35</v>
      </c>
      <c r="F5" s="26">
        <f t="shared" ref="F5:AC5" si="0">F24</f>
        <v>2910608.52</v>
      </c>
      <c r="G5" s="26">
        <f t="shared" si="0"/>
        <v>2982477.35</v>
      </c>
      <c r="H5" s="26">
        <f t="shared" si="0"/>
        <v>2171896.87</v>
      </c>
      <c r="I5" s="26">
        <f t="shared" si="0"/>
        <v>810580.47999999998</v>
      </c>
      <c r="J5" s="26">
        <f t="shared" si="0"/>
        <v>87779.790000000008</v>
      </c>
      <c r="K5" s="26">
        <f t="shared" si="0"/>
        <v>202347.83</v>
      </c>
      <c r="L5" s="26">
        <f t="shared" si="0"/>
        <v>53306.62</v>
      </c>
      <c r="M5" s="26">
        <f t="shared" si="0"/>
        <v>343434.23999999999</v>
      </c>
      <c r="N5" s="26">
        <f t="shared" si="0"/>
        <v>0</v>
      </c>
      <c r="O5" s="26">
        <f t="shared" si="0"/>
        <v>343434.23999999999</v>
      </c>
      <c r="P5" s="26">
        <f t="shared" si="0"/>
        <v>126294.12000000001</v>
      </c>
      <c r="Q5" s="26">
        <f t="shared" si="0"/>
        <v>2298190.9899999998</v>
      </c>
      <c r="R5" s="26">
        <f t="shared" si="0"/>
        <v>684286.35999999987</v>
      </c>
      <c r="S5" s="26">
        <f t="shared" si="0"/>
        <v>0</v>
      </c>
      <c r="T5" s="26">
        <f t="shared" si="0"/>
        <v>310721.13</v>
      </c>
      <c r="U5" s="26">
        <f t="shared" si="0"/>
        <v>0</v>
      </c>
      <c r="V5" s="26">
        <f t="shared" si="0"/>
        <v>310721.13</v>
      </c>
      <c r="W5" s="26">
        <f t="shared" si="0"/>
        <v>141743.29999999999</v>
      </c>
      <c r="X5" s="26">
        <f t="shared" si="0"/>
        <v>0</v>
      </c>
      <c r="Y5" s="26">
        <f t="shared" si="0"/>
        <v>452464.42999999993</v>
      </c>
      <c r="Z5" s="26">
        <f t="shared" si="0"/>
        <v>2298190.9899999998</v>
      </c>
      <c r="AA5" s="26">
        <f t="shared" si="0"/>
        <v>684286.35999999987</v>
      </c>
      <c r="AB5" s="26">
        <f t="shared" si="0"/>
        <v>453171.6</v>
      </c>
      <c r="AC5" s="26">
        <f t="shared" si="0"/>
        <v>518921.86</v>
      </c>
      <c r="AD5" s="134" t="s">
        <v>191</v>
      </c>
    </row>
    <row r="6" spans="1:32" ht="26.25" customHeight="1">
      <c r="A6" s="390" t="s">
        <v>93</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2"/>
    </row>
    <row r="7" spans="1:32" ht="72.75" customHeight="1">
      <c r="A7" s="24">
        <v>1</v>
      </c>
      <c r="B7" s="30" t="s">
        <v>53</v>
      </c>
      <c r="C7" s="95" t="s">
        <v>226</v>
      </c>
      <c r="D7" s="95" t="s">
        <v>161</v>
      </c>
      <c r="E7" s="27">
        <v>14844.68</v>
      </c>
      <c r="F7" s="28">
        <v>14844.68</v>
      </c>
      <c r="G7" s="28">
        <v>14844.68</v>
      </c>
      <c r="H7" s="29">
        <v>0</v>
      </c>
      <c r="I7" s="29">
        <f>G7-H7</f>
        <v>14844.68</v>
      </c>
      <c r="J7" s="29">
        <v>0</v>
      </c>
      <c r="K7" s="29">
        <v>14844.68</v>
      </c>
      <c r="L7" s="29">
        <v>0</v>
      </c>
      <c r="M7" s="29">
        <v>14844.68</v>
      </c>
      <c r="N7" s="29">
        <v>0</v>
      </c>
      <c r="O7" s="29">
        <v>14844.68</v>
      </c>
      <c r="P7" s="29">
        <v>0</v>
      </c>
      <c r="Q7" s="29">
        <f>H7+P7</f>
        <v>0</v>
      </c>
      <c r="R7" s="29">
        <f>G7-Q7</f>
        <v>14844.68</v>
      </c>
      <c r="S7" s="29">
        <v>0</v>
      </c>
      <c r="T7" s="29">
        <v>14844.68</v>
      </c>
      <c r="U7" s="29">
        <v>0</v>
      </c>
      <c r="V7" s="29">
        <f>SUM(S7:U7)</f>
        <v>14844.68</v>
      </c>
      <c r="W7" s="29">
        <v>0</v>
      </c>
      <c r="X7" s="29">
        <v>0</v>
      </c>
      <c r="Y7" s="29">
        <f>SUM(V7+W7)</f>
        <v>14844.68</v>
      </c>
      <c r="Z7" s="29">
        <f>Q7+S7+X7</f>
        <v>0</v>
      </c>
      <c r="AA7" s="29">
        <f t="shared" ref="AA7:AA23" si="1">SUM(G7-Z7)</f>
        <v>14844.68</v>
      </c>
      <c r="AB7" s="130">
        <v>14844.68</v>
      </c>
      <c r="AC7" s="130">
        <v>14844.68</v>
      </c>
      <c r="AD7" s="134" t="s">
        <v>223</v>
      </c>
    </row>
    <row r="8" spans="1:32" ht="69.75" customHeight="1">
      <c r="A8" s="24">
        <v>2</v>
      </c>
      <c r="B8" s="30" t="s">
        <v>54</v>
      </c>
      <c r="C8" s="95" t="s">
        <v>226</v>
      </c>
      <c r="D8" s="95" t="s">
        <v>146</v>
      </c>
      <c r="E8" s="27">
        <v>46555</v>
      </c>
      <c r="F8" s="28">
        <v>46555</v>
      </c>
      <c r="G8" s="27">
        <v>46555</v>
      </c>
      <c r="H8" s="29">
        <v>40688</v>
      </c>
      <c r="I8" s="29">
        <f t="shared" ref="I8:I22" si="2">G8-H8</f>
        <v>5867</v>
      </c>
      <c r="J8" s="196">
        <v>0</v>
      </c>
      <c r="K8" s="196">
        <v>0</v>
      </c>
      <c r="L8" s="196">
        <v>0</v>
      </c>
      <c r="M8" s="29">
        <v>0</v>
      </c>
      <c r="N8" s="196">
        <v>0</v>
      </c>
      <c r="O8" s="29">
        <v>0</v>
      </c>
      <c r="P8" s="29">
        <v>0</v>
      </c>
      <c r="Q8" s="29">
        <f t="shared" ref="Q8:Q22" si="3">H8+P8</f>
        <v>40688</v>
      </c>
      <c r="R8" s="29">
        <f t="shared" ref="R8:R22" si="4">G8-Q8</f>
        <v>5867</v>
      </c>
      <c r="S8" s="196">
        <v>0</v>
      </c>
      <c r="T8" s="196">
        <v>5866.68</v>
      </c>
      <c r="U8" s="196">
        <v>0</v>
      </c>
      <c r="V8" s="29">
        <f t="shared" ref="V8:V15" si="5">SUM(S8:U8)</f>
        <v>5866.68</v>
      </c>
      <c r="W8" s="196">
        <v>0</v>
      </c>
      <c r="X8" s="196">
        <v>0</v>
      </c>
      <c r="Y8" s="29">
        <f t="shared" ref="Y8:Y23" si="6">SUM(V8+W8)</f>
        <v>5866.68</v>
      </c>
      <c r="Z8" s="29">
        <f t="shared" ref="Z8:Z23" si="7">Q8+S8+X8</f>
        <v>40688</v>
      </c>
      <c r="AA8" s="29">
        <f t="shared" si="1"/>
        <v>5867</v>
      </c>
      <c r="AB8" s="130">
        <v>5867</v>
      </c>
      <c r="AC8" s="130">
        <v>5866.68</v>
      </c>
      <c r="AD8" s="134" t="s">
        <v>171</v>
      </c>
    </row>
    <row r="9" spans="1:32" ht="76.5" customHeight="1">
      <c r="A9" s="24">
        <v>3</v>
      </c>
      <c r="B9" s="25" t="s">
        <v>55</v>
      </c>
      <c r="C9" s="95" t="s">
        <v>226</v>
      </c>
      <c r="D9" s="94" t="s">
        <v>162</v>
      </c>
      <c r="E9" s="27">
        <v>42125.34</v>
      </c>
      <c r="F9" s="28">
        <v>42125.34</v>
      </c>
      <c r="G9" s="27">
        <v>42125.34</v>
      </c>
      <c r="H9" s="29">
        <v>0</v>
      </c>
      <c r="I9" s="29">
        <f t="shared" si="2"/>
        <v>42125.34</v>
      </c>
      <c r="J9" s="196">
        <v>0</v>
      </c>
      <c r="K9" s="196">
        <v>42125.34</v>
      </c>
      <c r="L9" s="196">
        <v>0</v>
      </c>
      <c r="M9" s="29">
        <v>42125.34</v>
      </c>
      <c r="N9" s="196">
        <v>0</v>
      </c>
      <c r="O9" s="29">
        <v>42125.34</v>
      </c>
      <c r="P9" s="29">
        <v>0</v>
      </c>
      <c r="Q9" s="29">
        <f t="shared" si="3"/>
        <v>0</v>
      </c>
      <c r="R9" s="29">
        <f t="shared" si="4"/>
        <v>42125.34</v>
      </c>
      <c r="S9" s="196">
        <v>0</v>
      </c>
      <c r="T9" s="196">
        <v>42125.34</v>
      </c>
      <c r="U9" s="196">
        <v>0</v>
      </c>
      <c r="V9" s="29">
        <f t="shared" si="5"/>
        <v>42125.34</v>
      </c>
      <c r="W9" s="196">
        <v>0</v>
      </c>
      <c r="X9" s="196">
        <v>0</v>
      </c>
      <c r="Y9" s="29">
        <f t="shared" si="6"/>
        <v>42125.34</v>
      </c>
      <c r="Z9" s="29">
        <f t="shared" si="7"/>
        <v>0</v>
      </c>
      <c r="AA9" s="29">
        <f t="shared" si="1"/>
        <v>42125.34</v>
      </c>
      <c r="AB9" s="130">
        <v>42125.34</v>
      </c>
      <c r="AC9" s="130">
        <v>42125.34</v>
      </c>
      <c r="AD9" s="134" t="s">
        <v>223</v>
      </c>
    </row>
    <row r="10" spans="1:32" ht="83.25" customHeight="1">
      <c r="A10" s="24">
        <v>4</v>
      </c>
      <c r="B10" s="25" t="s">
        <v>56</v>
      </c>
      <c r="C10" s="95" t="s">
        <v>226</v>
      </c>
      <c r="D10" s="94" t="s">
        <v>161</v>
      </c>
      <c r="E10" s="27">
        <v>14711.73</v>
      </c>
      <c r="F10" s="28">
        <v>14711.73</v>
      </c>
      <c r="G10" s="27">
        <v>14711.73</v>
      </c>
      <c r="H10" s="29">
        <v>0</v>
      </c>
      <c r="I10" s="29">
        <f t="shared" si="2"/>
        <v>14711.73</v>
      </c>
      <c r="J10" s="196">
        <v>0</v>
      </c>
      <c r="K10" s="196">
        <v>14711.73</v>
      </c>
      <c r="L10" s="196">
        <v>0</v>
      </c>
      <c r="M10" s="29">
        <v>14711.73</v>
      </c>
      <c r="N10" s="196">
        <v>0</v>
      </c>
      <c r="O10" s="29">
        <v>14711.73</v>
      </c>
      <c r="P10" s="29">
        <v>0</v>
      </c>
      <c r="Q10" s="29">
        <f t="shared" si="3"/>
        <v>0</v>
      </c>
      <c r="R10" s="29">
        <f t="shared" si="4"/>
        <v>14711.73</v>
      </c>
      <c r="S10" s="196">
        <v>0</v>
      </c>
      <c r="T10" s="196">
        <v>14711.73</v>
      </c>
      <c r="U10" s="196">
        <v>0</v>
      </c>
      <c r="V10" s="29">
        <f t="shared" si="5"/>
        <v>14711.73</v>
      </c>
      <c r="W10" s="196">
        <v>0</v>
      </c>
      <c r="X10" s="196">
        <v>0</v>
      </c>
      <c r="Y10" s="29">
        <f t="shared" si="6"/>
        <v>14711.73</v>
      </c>
      <c r="Z10" s="29">
        <f t="shared" si="7"/>
        <v>0</v>
      </c>
      <c r="AA10" s="29">
        <f t="shared" si="1"/>
        <v>14711.73</v>
      </c>
      <c r="AB10" s="130">
        <v>14711.73</v>
      </c>
      <c r="AC10" s="130">
        <v>14711.73</v>
      </c>
      <c r="AD10" s="134" t="s">
        <v>223</v>
      </c>
    </row>
    <row r="11" spans="1:32" ht="92.25" customHeight="1">
      <c r="A11" s="24">
        <v>5</v>
      </c>
      <c r="B11" s="25" t="s">
        <v>57</v>
      </c>
      <c r="C11" s="95" t="s">
        <v>226</v>
      </c>
      <c r="D11" s="94" t="s">
        <v>158</v>
      </c>
      <c r="E11" s="27">
        <v>1037781.35</v>
      </c>
      <c r="F11" s="28">
        <v>1037781.35</v>
      </c>
      <c r="G11" s="27">
        <v>1037781.35</v>
      </c>
      <c r="H11" s="29">
        <v>984474.73</v>
      </c>
      <c r="I11" s="29">
        <f t="shared" si="2"/>
        <v>53306.619999999995</v>
      </c>
      <c r="J11" s="196">
        <v>0</v>
      </c>
      <c r="K11" s="196">
        <v>0</v>
      </c>
      <c r="L11" s="196">
        <v>53306.62</v>
      </c>
      <c r="M11" s="29">
        <v>53306.62</v>
      </c>
      <c r="N11" s="196">
        <v>0</v>
      </c>
      <c r="O11" s="29">
        <v>53306.62</v>
      </c>
      <c r="P11" s="29">
        <v>0</v>
      </c>
      <c r="Q11" s="29">
        <f t="shared" si="3"/>
        <v>984474.73</v>
      </c>
      <c r="R11" s="29">
        <f t="shared" si="4"/>
        <v>53306.619999999995</v>
      </c>
      <c r="S11" s="196">
        <v>0</v>
      </c>
      <c r="T11" s="196">
        <v>53306.62</v>
      </c>
      <c r="U11" s="196">
        <v>0</v>
      </c>
      <c r="V11" s="29">
        <f t="shared" si="5"/>
        <v>53306.62</v>
      </c>
      <c r="W11" s="196">
        <v>0</v>
      </c>
      <c r="X11" s="196">
        <v>0</v>
      </c>
      <c r="Y11" s="29">
        <f t="shared" si="6"/>
        <v>53306.62</v>
      </c>
      <c r="Z11" s="29">
        <f t="shared" si="7"/>
        <v>984474.73</v>
      </c>
      <c r="AA11" s="29">
        <f t="shared" si="1"/>
        <v>53306.619999999995</v>
      </c>
      <c r="AB11" s="130">
        <v>53306.62</v>
      </c>
      <c r="AC11" s="130">
        <v>53306.62</v>
      </c>
      <c r="AD11" s="134" t="s">
        <v>168</v>
      </c>
    </row>
    <row r="12" spans="1:32" ht="111.75" customHeight="1">
      <c r="A12" s="24">
        <v>6</v>
      </c>
      <c r="B12" s="25" t="s">
        <v>19</v>
      </c>
      <c r="C12" s="94"/>
      <c r="D12" s="94" t="s">
        <v>150</v>
      </c>
      <c r="E12" s="27">
        <v>275697.36</v>
      </c>
      <c r="F12" s="28">
        <v>275697.36</v>
      </c>
      <c r="G12" s="27">
        <v>275697.36</v>
      </c>
      <c r="H12" s="29">
        <v>177696.88</v>
      </c>
      <c r="I12" s="29">
        <f t="shared" si="2"/>
        <v>98000.479999999981</v>
      </c>
      <c r="J12" s="29">
        <v>0</v>
      </c>
      <c r="K12" s="29">
        <v>98000.48</v>
      </c>
      <c r="L12" s="29">
        <v>0</v>
      </c>
      <c r="M12" s="29">
        <v>98000.48</v>
      </c>
      <c r="N12" s="29">
        <v>0</v>
      </c>
      <c r="O12" s="29">
        <v>98000.48</v>
      </c>
      <c r="P12" s="29">
        <v>0</v>
      </c>
      <c r="Q12" s="29">
        <f t="shared" si="3"/>
        <v>177696.88</v>
      </c>
      <c r="R12" s="29">
        <f t="shared" si="4"/>
        <v>98000.479999999981</v>
      </c>
      <c r="S12" s="29">
        <v>0</v>
      </c>
      <c r="T12" s="29">
        <v>98000.48</v>
      </c>
      <c r="U12" s="29">
        <v>0</v>
      </c>
      <c r="V12" s="29">
        <f t="shared" si="5"/>
        <v>98000.48</v>
      </c>
      <c r="W12" s="29">
        <v>0</v>
      </c>
      <c r="X12" s="29">
        <v>0</v>
      </c>
      <c r="Y12" s="29">
        <f t="shared" si="6"/>
        <v>98000.48</v>
      </c>
      <c r="Z12" s="29">
        <f t="shared" si="7"/>
        <v>177696.88</v>
      </c>
      <c r="AA12" s="29">
        <f t="shared" si="1"/>
        <v>98000.479999999981</v>
      </c>
      <c r="AB12" s="130">
        <v>1000</v>
      </c>
      <c r="AC12" s="130">
        <v>98000.48</v>
      </c>
      <c r="AD12" s="134" t="s">
        <v>141</v>
      </c>
    </row>
    <row r="13" spans="1:32" s="290" customFormat="1" ht="64.5" customHeight="1">
      <c r="A13" s="148">
        <v>7</v>
      </c>
      <c r="B13" s="97" t="s">
        <v>35</v>
      </c>
      <c r="C13" s="183" t="s">
        <v>226</v>
      </c>
      <c r="D13" s="98" t="s">
        <v>155</v>
      </c>
      <c r="E13" s="99">
        <v>60000</v>
      </c>
      <c r="F13" s="100">
        <v>52173</v>
      </c>
      <c r="G13" s="99">
        <v>60000</v>
      </c>
      <c r="H13" s="101">
        <v>0</v>
      </c>
      <c r="I13" s="101">
        <f t="shared" si="2"/>
        <v>60000</v>
      </c>
      <c r="J13" s="101">
        <v>45079.15</v>
      </c>
      <c r="K13" s="101">
        <v>0</v>
      </c>
      <c r="L13" s="101">
        <v>0</v>
      </c>
      <c r="M13" s="101">
        <v>45079.15</v>
      </c>
      <c r="N13" s="101">
        <v>0</v>
      </c>
      <c r="O13" s="101">
        <v>45079.15</v>
      </c>
      <c r="P13" s="101">
        <v>45079.15</v>
      </c>
      <c r="Q13" s="101">
        <f t="shared" si="3"/>
        <v>45079.15</v>
      </c>
      <c r="R13" s="101">
        <f t="shared" si="4"/>
        <v>14920.849999999999</v>
      </c>
      <c r="S13" s="101">
        <v>0</v>
      </c>
      <c r="T13" s="101">
        <v>0</v>
      </c>
      <c r="U13" s="101">
        <v>0</v>
      </c>
      <c r="V13" s="101">
        <f t="shared" si="5"/>
        <v>0</v>
      </c>
      <c r="W13" s="101">
        <v>6743.3</v>
      </c>
      <c r="X13" s="101">
        <v>0</v>
      </c>
      <c r="Y13" s="101">
        <f t="shared" si="6"/>
        <v>6743.3</v>
      </c>
      <c r="Z13" s="29">
        <f t="shared" si="7"/>
        <v>45079.15</v>
      </c>
      <c r="AA13" s="101">
        <f t="shared" si="1"/>
        <v>14920.849999999999</v>
      </c>
      <c r="AB13" s="132">
        <v>7093.85</v>
      </c>
      <c r="AC13" s="132">
        <v>6743.3</v>
      </c>
      <c r="AD13" s="102" t="s">
        <v>40</v>
      </c>
      <c r="AE13" s="289"/>
    </row>
    <row r="14" spans="1:32" ht="53.25" customHeight="1">
      <c r="A14" s="24">
        <v>7.1</v>
      </c>
      <c r="B14" s="25" t="s">
        <v>36</v>
      </c>
      <c r="C14" s="95" t="s">
        <v>226</v>
      </c>
      <c r="D14" s="94" t="s">
        <v>155</v>
      </c>
      <c r="E14" s="27">
        <v>52173</v>
      </c>
      <c r="F14" s="28">
        <v>52173</v>
      </c>
      <c r="G14" s="27">
        <v>52173</v>
      </c>
      <c r="H14" s="29">
        <v>0</v>
      </c>
      <c r="I14" s="29">
        <f t="shared" si="2"/>
        <v>52173</v>
      </c>
      <c r="J14" s="29">
        <v>45079.15</v>
      </c>
      <c r="K14" s="29">
        <v>0</v>
      </c>
      <c r="L14" s="29">
        <v>0</v>
      </c>
      <c r="M14" s="29">
        <v>45079.15</v>
      </c>
      <c r="N14" s="29">
        <v>0</v>
      </c>
      <c r="O14" s="29">
        <v>45079.15</v>
      </c>
      <c r="P14" s="29">
        <v>45079.15</v>
      </c>
      <c r="Q14" s="29">
        <f t="shared" si="3"/>
        <v>45079.15</v>
      </c>
      <c r="R14" s="29">
        <f t="shared" si="4"/>
        <v>7093.8499999999985</v>
      </c>
      <c r="S14" s="29">
        <v>0</v>
      </c>
      <c r="T14" s="29">
        <v>0</v>
      </c>
      <c r="U14" s="29">
        <v>0</v>
      </c>
      <c r="V14" s="29">
        <f t="shared" si="5"/>
        <v>0</v>
      </c>
      <c r="W14" s="29">
        <v>6743.3</v>
      </c>
      <c r="X14" s="29">
        <v>0</v>
      </c>
      <c r="Y14" s="29">
        <f t="shared" si="6"/>
        <v>6743.3</v>
      </c>
      <c r="Z14" s="29">
        <f t="shared" si="7"/>
        <v>45079.15</v>
      </c>
      <c r="AA14" s="29">
        <f t="shared" si="1"/>
        <v>7093.8499999999985</v>
      </c>
      <c r="AB14" s="130">
        <v>7093.85</v>
      </c>
      <c r="AC14" s="130">
        <v>6743.3</v>
      </c>
      <c r="AD14" s="134" t="s">
        <v>390</v>
      </c>
      <c r="AF14" s="291"/>
    </row>
    <row r="15" spans="1:32" ht="63" customHeight="1">
      <c r="A15" s="24">
        <v>8</v>
      </c>
      <c r="B15" s="25" t="s">
        <v>51</v>
      </c>
      <c r="C15" s="95" t="s">
        <v>226</v>
      </c>
      <c r="D15" s="94" t="s">
        <v>149</v>
      </c>
      <c r="E15" s="27">
        <v>885463.89</v>
      </c>
      <c r="F15" s="28">
        <v>885463.89</v>
      </c>
      <c r="G15" s="27">
        <v>885463.89</v>
      </c>
      <c r="H15" s="29">
        <v>751892.14</v>
      </c>
      <c r="I15" s="29">
        <f t="shared" si="2"/>
        <v>133571.75</v>
      </c>
      <c r="J15" s="29">
        <v>42700.639999999999</v>
      </c>
      <c r="K15" s="29">
        <v>0</v>
      </c>
      <c r="L15" s="29">
        <v>0</v>
      </c>
      <c r="M15" s="29">
        <v>42700.639999999999</v>
      </c>
      <c r="N15" s="29">
        <v>0</v>
      </c>
      <c r="O15" s="29">
        <v>42700.639999999999</v>
      </c>
      <c r="P15" s="29">
        <v>42700.639999999999</v>
      </c>
      <c r="Q15" s="29">
        <f t="shared" si="3"/>
        <v>794592.78</v>
      </c>
      <c r="R15" s="29">
        <f t="shared" si="4"/>
        <v>90871.109999999986</v>
      </c>
      <c r="S15" s="29">
        <v>0</v>
      </c>
      <c r="T15" s="29">
        <v>0</v>
      </c>
      <c r="U15" s="29">
        <v>0</v>
      </c>
      <c r="V15" s="29">
        <f t="shared" si="5"/>
        <v>0</v>
      </c>
      <c r="W15" s="29">
        <v>0</v>
      </c>
      <c r="X15" s="29">
        <v>0</v>
      </c>
      <c r="Y15" s="29">
        <f t="shared" si="6"/>
        <v>0</v>
      </c>
      <c r="Z15" s="29">
        <f t="shared" si="7"/>
        <v>794592.78</v>
      </c>
      <c r="AA15" s="29">
        <f t="shared" si="1"/>
        <v>90871.109999999986</v>
      </c>
      <c r="AB15" s="130">
        <v>90871.11</v>
      </c>
      <c r="AC15" s="131">
        <v>1000</v>
      </c>
      <c r="AD15" s="134" t="s">
        <v>288</v>
      </c>
    </row>
    <row r="16" spans="1:32" ht="63" customHeight="1">
      <c r="A16" s="24">
        <v>9</v>
      </c>
      <c r="B16" s="25" t="s">
        <v>22</v>
      </c>
      <c r="C16" s="95" t="s">
        <v>226</v>
      </c>
      <c r="D16" s="94" t="s">
        <v>154</v>
      </c>
      <c r="E16" s="27">
        <v>58000</v>
      </c>
      <c r="F16" s="28">
        <v>47084.41</v>
      </c>
      <c r="G16" s="27">
        <v>58000</v>
      </c>
      <c r="H16" s="29">
        <v>0</v>
      </c>
      <c r="I16" s="29">
        <f t="shared" si="2"/>
        <v>58000</v>
      </c>
      <c r="J16" s="29">
        <v>0</v>
      </c>
      <c r="K16" s="29">
        <v>0</v>
      </c>
      <c r="L16" s="29">
        <v>0</v>
      </c>
      <c r="M16" s="29">
        <f t="shared" ref="M16:M17" si="8">SUM(J16:L16)</f>
        <v>0</v>
      </c>
      <c r="N16" s="29">
        <v>0</v>
      </c>
      <c r="O16" s="29">
        <f t="shared" ref="O16:O22" si="9">M16+N16</f>
        <v>0</v>
      </c>
      <c r="P16" s="29">
        <v>38514.33</v>
      </c>
      <c r="Q16" s="29">
        <f t="shared" si="3"/>
        <v>38514.33</v>
      </c>
      <c r="R16" s="29">
        <f t="shared" si="4"/>
        <v>19485.669999999998</v>
      </c>
      <c r="S16" s="29">
        <v>0</v>
      </c>
      <c r="T16" s="29">
        <v>0</v>
      </c>
      <c r="U16" s="29">
        <v>0</v>
      </c>
      <c r="V16" s="29">
        <f t="shared" ref="V16:V23" si="10">SUM(S16:U16)</f>
        <v>0</v>
      </c>
      <c r="W16" s="29">
        <v>15000</v>
      </c>
      <c r="X16" s="29">
        <v>0</v>
      </c>
      <c r="Y16" s="29">
        <f t="shared" si="6"/>
        <v>15000</v>
      </c>
      <c r="Z16" s="29">
        <f t="shared" si="7"/>
        <v>38514.33</v>
      </c>
      <c r="AA16" s="29">
        <f t="shared" si="1"/>
        <v>19485.669999999998</v>
      </c>
      <c r="AB16" s="130">
        <v>19485.669999999998</v>
      </c>
      <c r="AC16" s="131">
        <v>4485.67</v>
      </c>
      <c r="AD16" s="134" t="s">
        <v>348</v>
      </c>
    </row>
    <row r="17" spans="1:31" ht="94.5" customHeight="1">
      <c r="A17" s="24">
        <v>10</v>
      </c>
      <c r="B17" s="25" t="s">
        <v>39</v>
      </c>
      <c r="C17" s="95" t="s">
        <v>228</v>
      </c>
      <c r="D17" s="94" t="s">
        <v>156</v>
      </c>
      <c r="E17" s="27">
        <v>50000</v>
      </c>
      <c r="F17" s="28">
        <v>0</v>
      </c>
      <c r="G17" s="27">
        <v>50000</v>
      </c>
      <c r="H17" s="29">
        <v>0</v>
      </c>
      <c r="I17" s="29">
        <f t="shared" si="2"/>
        <v>50000</v>
      </c>
      <c r="J17" s="29">
        <v>0</v>
      </c>
      <c r="K17" s="29">
        <v>0</v>
      </c>
      <c r="L17" s="29">
        <v>0</v>
      </c>
      <c r="M17" s="29">
        <f t="shared" si="8"/>
        <v>0</v>
      </c>
      <c r="N17" s="29">
        <v>0</v>
      </c>
      <c r="O17" s="29">
        <f t="shared" si="9"/>
        <v>0</v>
      </c>
      <c r="P17" s="29">
        <v>0</v>
      </c>
      <c r="Q17" s="29">
        <f t="shared" si="3"/>
        <v>0</v>
      </c>
      <c r="R17" s="29">
        <f t="shared" si="4"/>
        <v>50000</v>
      </c>
      <c r="S17" s="29">
        <v>0</v>
      </c>
      <c r="T17" s="29">
        <v>0</v>
      </c>
      <c r="U17" s="29">
        <v>0</v>
      </c>
      <c r="V17" s="29">
        <f t="shared" si="10"/>
        <v>0</v>
      </c>
      <c r="W17" s="29">
        <v>0</v>
      </c>
      <c r="X17" s="29">
        <v>0</v>
      </c>
      <c r="Y17" s="29">
        <f t="shared" si="6"/>
        <v>0</v>
      </c>
      <c r="Z17" s="29">
        <f t="shared" si="7"/>
        <v>0</v>
      </c>
      <c r="AA17" s="29">
        <f t="shared" si="1"/>
        <v>50000</v>
      </c>
      <c r="AB17" s="130">
        <v>1000</v>
      </c>
      <c r="AC17" s="131">
        <v>1000</v>
      </c>
      <c r="AD17" s="134" t="s">
        <v>284</v>
      </c>
    </row>
    <row r="18" spans="1:31" ht="63" customHeight="1">
      <c r="A18" s="24">
        <v>11</v>
      </c>
      <c r="B18" s="25" t="s">
        <v>233</v>
      </c>
      <c r="C18" s="95" t="s">
        <v>165</v>
      </c>
      <c r="D18" s="94" t="s">
        <v>149</v>
      </c>
      <c r="E18" s="27">
        <v>250000</v>
      </c>
      <c r="F18" s="28">
        <v>250000</v>
      </c>
      <c r="G18" s="27">
        <v>250000</v>
      </c>
      <c r="H18" s="29">
        <v>217145.12</v>
      </c>
      <c r="I18" s="29">
        <f t="shared" si="2"/>
        <v>32854.880000000005</v>
      </c>
      <c r="J18" s="29">
        <v>0</v>
      </c>
      <c r="K18" s="29">
        <v>32665.599999999999</v>
      </c>
      <c r="L18" s="29">
        <v>0</v>
      </c>
      <c r="M18" s="29">
        <f t="shared" ref="M18:M20" si="11">SUM(J18:L18)</f>
        <v>32665.599999999999</v>
      </c>
      <c r="N18" s="29">
        <v>0</v>
      </c>
      <c r="O18" s="29">
        <f t="shared" si="9"/>
        <v>32665.599999999999</v>
      </c>
      <c r="P18" s="29">
        <v>0</v>
      </c>
      <c r="Q18" s="29">
        <f t="shared" si="3"/>
        <v>217145.12</v>
      </c>
      <c r="R18" s="29">
        <f t="shared" si="4"/>
        <v>32854.880000000005</v>
      </c>
      <c r="S18" s="29">
        <v>0</v>
      </c>
      <c r="T18" s="29">
        <v>32665.599999999999</v>
      </c>
      <c r="U18" s="29">
        <v>0</v>
      </c>
      <c r="V18" s="29">
        <f t="shared" si="10"/>
        <v>32665.599999999999</v>
      </c>
      <c r="W18" s="29">
        <v>0</v>
      </c>
      <c r="X18" s="29">
        <v>0</v>
      </c>
      <c r="Y18" s="29">
        <f t="shared" si="6"/>
        <v>32665.599999999999</v>
      </c>
      <c r="Z18" s="29">
        <f t="shared" si="7"/>
        <v>217145.12</v>
      </c>
      <c r="AA18" s="29">
        <f t="shared" si="1"/>
        <v>32854.880000000005</v>
      </c>
      <c r="AB18" s="130">
        <v>32665.599999999999</v>
      </c>
      <c r="AC18" s="131">
        <v>32665.599999999999</v>
      </c>
      <c r="AD18" s="134" t="s">
        <v>214</v>
      </c>
    </row>
    <row r="19" spans="1:31" ht="75" customHeight="1">
      <c r="A19" s="24">
        <v>12</v>
      </c>
      <c r="B19" s="25" t="s">
        <v>166</v>
      </c>
      <c r="C19" s="95" t="s">
        <v>189</v>
      </c>
      <c r="D19" s="94" t="s">
        <v>150</v>
      </c>
      <c r="E19" s="27">
        <v>100000</v>
      </c>
      <c r="F19" s="28">
        <v>96873.76</v>
      </c>
      <c r="G19" s="27">
        <v>100000</v>
      </c>
      <c r="H19" s="29">
        <v>0</v>
      </c>
      <c r="I19" s="29">
        <f t="shared" si="2"/>
        <v>100000</v>
      </c>
      <c r="J19" s="29">
        <v>0</v>
      </c>
      <c r="K19" s="29">
        <v>0</v>
      </c>
      <c r="L19" s="29">
        <v>0</v>
      </c>
      <c r="M19" s="29">
        <f t="shared" si="11"/>
        <v>0</v>
      </c>
      <c r="N19" s="29">
        <v>0</v>
      </c>
      <c r="O19" s="29">
        <f t="shared" si="9"/>
        <v>0</v>
      </c>
      <c r="P19" s="29">
        <v>0</v>
      </c>
      <c r="Q19" s="29">
        <f t="shared" si="3"/>
        <v>0</v>
      </c>
      <c r="R19" s="29">
        <f t="shared" si="4"/>
        <v>100000</v>
      </c>
      <c r="S19" s="29">
        <v>0</v>
      </c>
      <c r="T19" s="29">
        <v>0</v>
      </c>
      <c r="U19" s="29">
        <v>0</v>
      </c>
      <c r="V19" s="29">
        <f t="shared" si="10"/>
        <v>0</v>
      </c>
      <c r="W19" s="29">
        <v>100000</v>
      </c>
      <c r="X19" s="29">
        <v>0</v>
      </c>
      <c r="Y19" s="29">
        <f t="shared" si="6"/>
        <v>100000</v>
      </c>
      <c r="Z19" s="29">
        <f t="shared" si="7"/>
        <v>0</v>
      </c>
      <c r="AA19" s="29">
        <f t="shared" si="1"/>
        <v>100000</v>
      </c>
      <c r="AB19" s="130">
        <v>100000</v>
      </c>
      <c r="AC19" s="131">
        <v>96873.76</v>
      </c>
      <c r="AD19" s="134" t="s">
        <v>493</v>
      </c>
    </row>
    <row r="20" spans="1:31" ht="107.25" customHeight="1">
      <c r="A20" s="24">
        <v>13</v>
      </c>
      <c r="B20" s="25" t="s">
        <v>177</v>
      </c>
      <c r="C20" s="95"/>
      <c r="D20" s="94" t="s">
        <v>150</v>
      </c>
      <c r="E20" s="27">
        <v>78098</v>
      </c>
      <c r="F20" s="28">
        <v>78098</v>
      </c>
      <c r="G20" s="27">
        <v>78098</v>
      </c>
      <c r="H20" s="29">
        <v>0</v>
      </c>
      <c r="I20" s="29">
        <f t="shared" si="2"/>
        <v>78098</v>
      </c>
      <c r="J20" s="29">
        <v>0</v>
      </c>
      <c r="K20" s="29">
        <v>0</v>
      </c>
      <c r="L20" s="29">
        <v>0</v>
      </c>
      <c r="M20" s="29">
        <f t="shared" si="11"/>
        <v>0</v>
      </c>
      <c r="N20" s="29">
        <v>0</v>
      </c>
      <c r="O20" s="29">
        <f t="shared" si="9"/>
        <v>0</v>
      </c>
      <c r="P20" s="29">
        <v>0</v>
      </c>
      <c r="Q20" s="29">
        <f t="shared" si="3"/>
        <v>0</v>
      </c>
      <c r="R20" s="29">
        <f t="shared" si="4"/>
        <v>78098</v>
      </c>
      <c r="S20" s="29">
        <v>0</v>
      </c>
      <c r="T20" s="29">
        <v>0</v>
      </c>
      <c r="U20" s="29">
        <v>0</v>
      </c>
      <c r="V20" s="29">
        <f t="shared" si="10"/>
        <v>0</v>
      </c>
      <c r="W20" s="29">
        <v>0</v>
      </c>
      <c r="X20" s="29">
        <v>0</v>
      </c>
      <c r="Y20" s="29">
        <f t="shared" si="6"/>
        <v>0</v>
      </c>
      <c r="Z20" s="29">
        <f t="shared" si="7"/>
        <v>0</v>
      </c>
      <c r="AA20" s="29">
        <f t="shared" si="1"/>
        <v>78098</v>
      </c>
      <c r="AB20" s="130">
        <v>1000</v>
      </c>
      <c r="AC20" s="131">
        <v>78098</v>
      </c>
      <c r="AD20" s="134" t="s">
        <v>494</v>
      </c>
    </row>
    <row r="21" spans="1:31" ht="143.25" customHeight="1">
      <c r="A21" s="24">
        <v>14</v>
      </c>
      <c r="B21" s="25" t="s">
        <v>262</v>
      </c>
      <c r="C21" s="95"/>
      <c r="D21" s="94" t="s">
        <v>150</v>
      </c>
      <c r="E21" s="27">
        <v>24600</v>
      </c>
      <c r="F21" s="28">
        <v>24600</v>
      </c>
      <c r="G21" s="27">
        <v>24600</v>
      </c>
      <c r="H21" s="29">
        <v>0</v>
      </c>
      <c r="I21" s="29">
        <f t="shared" si="2"/>
        <v>24600</v>
      </c>
      <c r="J21" s="29">
        <v>0</v>
      </c>
      <c r="K21" s="29">
        <v>0</v>
      </c>
      <c r="L21" s="29">
        <v>0</v>
      </c>
      <c r="M21" s="29">
        <f>SUM(J21:L21)</f>
        <v>0</v>
      </c>
      <c r="N21" s="29">
        <v>0</v>
      </c>
      <c r="O21" s="29">
        <f t="shared" si="9"/>
        <v>0</v>
      </c>
      <c r="P21" s="29">
        <v>0</v>
      </c>
      <c r="Q21" s="29">
        <f t="shared" si="3"/>
        <v>0</v>
      </c>
      <c r="R21" s="29">
        <f t="shared" si="4"/>
        <v>24600</v>
      </c>
      <c r="S21" s="29">
        <v>0</v>
      </c>
      <c r="T21" s="29">
        <v>24600</v>
      </c>
      <c r="U21" s="29">
        <v>0</v>
      </c>
      <c r="V21" s="29">
        <f t="shared" si="10"/>
        <v>24600</v>
      </c>
      <c r="W21" s="29">
        <v>0</v>
      </c>
      <c r="X21" s="29">
        <v>0</v>
      </c>
      <c r="Y21" s="29">
        <f t="shared" si="6"/>
        <v>24600</v>
      </c>
      <c r="Z21" s="29">
        <f t="shared" si="7"/>
        <v>0</v>
      </c>
      <c r="AA21" s="29">
        <f t="shared" si="1"/>
        <v>24600</v>
      </c>
      <c r="AB21" s="130">
        <v>24600</v>
      </c>
      <c r="AC21" s="131">
        <v>24600</v>
      </c>
      <c r="AD21" s="134" t="s">
        <v>494</v>
      </c>
    </row>
    <row r="22" spans="1:31" ht="98.25" customHeight="1">
      <c r="A22" s="24">
        <v>15</v>
      </c>
      <c r="B22" s="25" t="s">
        <v>263</v>
      </c>
      <c r="C22" s="95"/>
      <c r="D22" s="94" t="s">
        <v>150</v>
      </c>
      <c r="E22" s="27">
        <v>24600</v>
      </c>
      <c r="F22" s="28">
        <v>24600</v>
      </c>
      <c r="G22" s="27">
        <v>24600</v>
      </c>
      <c r="H22" s="29">
        <v>0</v>
      </c>
      <c r="I22" s="29">
        <f t="shared" si="2"/>
        <v>24600</v>
      </c>
      <c r="J22" s="29">
        <v>0</v>
      </c>
      <c r="K22" s="29">
        <v>0</v>
      </c>
      <c r="L22" s="29">
        <v>0</v>
      </c>
      <c r="M22" s="29">
        <f t="shared" ref="M22" si="12">SUM(J22:L22)</f>
        <v>0</v>
      </c>
      <c r="N22" s="29">
        <v>0</v>
      </c>
      <c r="O22" s="29">
        <f t="shared" si="9"/>
        <v>0</v>
      </c>
      <c r="P22" s="29">
        <v>0</v>
      </c>
      <c r="Q22" s="29">
        <f t="shared" si="3"/>
        <v>0</v>
      </c>
      <c r="R22" s="29">
        <f t="shared" si="4"/>
        <v>24600</v>
      </c>
      <c r="S22" s="29">
        <v>0</v>
      </c>
      <c r="T22" s="29">
        <v>24600</v>
      </c>
      <c r="U22" s="29">
        <v>0</v>
      </c>
      <c r="V22" s="29">
        <f t="shared" si="10"/>
        <v>24600</v>
      </c>
      <c r="W22" s="29">
        <v>0</v>
      </c>
      <c r="X22" s="29">
        <v>0</v>
      </c>
      <c r="Y22" s="29">
        <f t="shared" si="6"/>
        <v>24600</v>
      </c>
      <c r="Z22" s="29">
        <f t="shared" si="7"/>
        <v>0</v>
      </c>
      <c r="AA22" s="29">
        <f t="shared" si="1"/>
        <v>24600</v>
      </c>
      <c r="AB22" s="130">
        <v>24600</v>
      </c>
      <c r="AC22" s="131">
        <v>24600</v>
      </c>
      <c r="AD22" s="134" t="s">
        <v>491</v>
      </c>
    </row>
    <row r="23" spans="1:31" ht="123.75" customHeight="1">
      <c r="A23" s="24">
        <v>16</v>
      </c>
      <c r="B23" s="25" t="s">
        <v>338</v>
      </c>
      <c r="C23" s="95"/>
      <c r="D23" s="94" t="s">
        <v>150</v>
      </c>
      <c r="E23" s="27">
        <v>20000</v>
      </c>
      <c r="F23" s="28">
        <v>20000</v>
      </c>
      <c r="G23" s="27">
        <v>20000</v>
      </c>
      <c r="H23" s="29">
        <v>0</v>
      </c>
      <c r="I23" s="29">
        <f t="shared" ref="I23" si="13">G23-H23</f>
        <v>20000</v>
      </c>
      <c r="J23" s="29">
        <v>0</v>
      </c>
      <c r="K23" s="29">
        <v>0</v>
      </c>
      <c r="L23" s="29">
        <v>0</v>
      </c>
      <c r="M23" s="29">
        <f t="shared" ref="M23" si="14">SUM(J23:L23)</f>
        <v>0</v>
      </c>
      <c r="N23" s="29">
        <v>0</v>
      </c>
      <c r="O23" s="29">
        <f t="shared" ref="O23" si="15">M23+N23</f>
        <v>0</v>
      </c>
      <c r="P23" s="29">
        <f t="shared" ref="P23" si="16">H23+O23</f>
        <v>0</v>
      </c>
      <c r="Q23" s="29">
        <f t="shared" ref="Q23" si="17">H23+P23</f>
        <v>0</v>
      </c>
      <c r="R23" s="29">
        <f t="shared" ref="R23" si="18">G23-Q23</f>
        <v>20000</v>
      </c>
      <c r="S23" s="29">
        <v>0</v>
      </c>
      <c r="T23" s="29">
        <v>0</v>
      </c>
      <c r="U23" s="29">
        <v>0</v>
      </c>
      <c r="V23" s="29">
        <f t="shared" si="10"/>
        <v>0</v>
      </c>
      <c r="W23" s="29">
        <v>20000</v>
      </c>
      <c r="X23" s="29">
        <v>0</v>
      </c>
      <c r="Y23" s="29">
        <f t="shared" si="6"/>
        <v>20000</v>
      </c>
      <c r="Z23" s="29">
        <f t="shared" si="7"/>
        <v>0</v>
      </c>
      <c r="AA23" s="29">
        <f t="shared" si="1"/>
        <v>20000</v>
      </c>
      <c r="AB23" s="130">
        <v>20000</v>
      </c>
      <c r="AC23" s="131">
        <v>20000</v>
      </c>
      <c r="AD23" s="134" t="s">
        <v>492</v>
      </c>
    </row>
    <row r="24" spans="1:31" s="295" customFormat="1" ht="26.25" customHeight="1" thickBot="1">
      <c r="A24" s="387" t="s">
        <v>109</v>
      </c>
      <c r="B24" s="388"/>
      <c r="C24" s="388"/>
      <c r="D24" s="389"/>
      <c r="E24" s="292">
        <f>SUM(E7:E13)+E15+E16+E17+E18+E19+E20+E21+E22+E23</f>
        <v>2982477.35</v>
      </c>
      <c r="F24" s="292">
        <f t="shared" ref="F24:AC24" si="19">SUM(F7:F13)+F15+F16+F17+F18+F19+F20+F21+F22+F23</f>
        <v>2910608.52</v>
      </c>
      <c r="G24" s="292">
        <f t="shared" si="19"/>
        <v>2982477.35</v>
      </c>
      <c r="H24" s="292">
        <f t="shared" si="19"/>
        <v>2171896.87</v>
      </c>
      <c r="I24" s="292">
        <f t="shared" si="19"/>
        <v>810580.47999999998</v>
      </c>
      <c r="J24" s="292">
        <f t="shared" si="19"/>
        <v>87779.790000000008</v>
      </c>
      <c r="K24" s="292">
        <f t="shared" si="19"/>
        <v>202347.83</v>
      </c>
      <c r="L24" s="292">
        <f t="shared" si="19"/>
        <v>53306.62</v>
      </c>
      <c r="M24" s="292">
        <f t="shared" si="19"/>
        <v>343434.23999999999</v>
      </c>
      <c r="N24" s="292">
        <f t="shared" si="19"/>
        <v>0</v>
      </c>
      <c r="O24" s="292">
        <f t="shared" si="19"/>
        <v>343434.23999999999</v>
      </c>
      <c r="P24" s="292">
        <f t="shared" si="19"/>
        <v>126294.12000000001</v>
      </c>
      <c r="Q24" s="292">
        <f t="shared" si="19"/>
        <v>2298190.9899999998</v>
      </c>
      <c r="R24" s="292">
        <f t="shared" si="19"/>
        <v>684286.35999999987</v>
      </c>
      <c r="S24" s="292">
        <f t="shared" si="19"/>
        <v>0</v>
      </c>
      <c r="T24" s="292">
        <f t="shared" si="19"/>
        <v>310721.13</v>
      </c>
      <c r="U24" s="292">
        <f t="shared" si="19"/>
        <v>0</v>
      </c>
      <c r="V24" s="292">
        <f t="shared" si="19"/>
        <v>310721.13</v>
      </c>
      <c r="W24" s="292">
        <f t="shared" si="19"/>
        <v>141743.29999999999</v>
      </c>
      <c r="X24" s="292">
        <f t="shared" si="19"/>
        <v>0</v>
      </c>
      <c r="Y24" s="292">
        <f t="shared" si="19"/>
        <v>452464.42999999993</v>
      </c>
      <c r="Z24" s="292">
        <f t="shared" si="19"/>
        <v>2298190.9899999998</v>
      </c>
      <c r="AA24" s="292">
        <f t="shared" si="19"/>
        <v>684286.35999999987</v>
      </c>
      <c r="AB24" s="292">
        <f t="shared" si="19"/>
        <v>453171.6</v>
      </c>
      <c r="AC24" s="292">
        <f t="shared" si="19"/>
        <v>518921.86</v>
      </c>
      <c r="AD24" s="293"/>
      <c r="AE24" s="294"/>
    </row>
    <row r="25" spans="1:31" ht="13.5" thickTop="1">
      <c r="S25" s="299"/>
    </row>
    <row r="26" spans="1:31">
      <c r="AB26" s="287"/>
    </row>
    <row r="27" spans="1:31">
      <c r="AB27" s="287"/>
    </row>
  </sheetData>
  <autoFilter ref="A3:AD24">
    <filterColumn colId="3"/>
    <filterColumn colId="18"/>
    <filterColumn colId="19"/>
    <filterColumn colId="20"/>
    <filterColumn colId="21"/>
    <filterColumn colId="22"/>
    <filterColumn colId="23"/>
    <filterColumn colId="24"/>
    <filterColumn colId="25"/>
    <filterColumn colId="26"/>
  </autoFilter>
  <mergeCells count="3">
    <mergeCell ref="A2:Q2"/>
    <mergeCell ref="A24:D24"/>
    <mergeCell ref="A6:AD6"/>
  </mergeCells>
  <printOptions horizontalCentered="1" verticalCentered="1"/>
  <pageMargins left="0.35433070866141736" right="0.23622047244094491" top="0" bottom="0.23622047244094491" header="0" footer="0"/>
  <pageSetup paperSize="9" scale="70" orientation="landscape" horizontalDpi="4294967295" verticalDpi="4294967295"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2:AE43"/>
  <sheetViews>
    <sheetView zoomScaleNormal="100" workbookViewId="0">
      <pane ySplit="5" topLeftCell="A30" activePane="bottomLeft" state="frozen"/>
      <selection pane="bottomLeft" activeCell="AE1" sqref="AE1:AI1048576"/>
    </sheetView>
  </sheetViews>
  <sheetFormatPr defaultColWidth="9.140625" defaultRowHeight="12.75"/>
  <cols>
    <col min="1" max="1" width="6.140625" style="18" customWidth="1"/>
    <col min="2" max="2" width="6.5703125" style="31" customWidth="1"/>
    <col min="3" max="3" width="21.5703125" style="211" customWidth="1"/>
    <col min="4" max="4" width="17.42578125" style="96" customWidth="1"/>
    <col min="5" max="5" width="15.85546875" style="18" customWidth="1"/>
    <col min="6" max="6" width="15.5703125" style="42" customWidth="1"/>
    <col min="7" max="7" width="17" style="18" customWidth="1"/>
    <col min="8" max="8" width="16.140625" style="18" hidden="1" customWidth="1"/>
    <col min="9" max="9" width="16.28515625" style="155" hidden="1" customWidth="1"/>
    <col min="10" max="10" width="18.85546875" style="155" hidden="1" customWidth="1"/>
    <col min="11" max="11" width="18.42578125" style="155" hidden="1" customWidth="1"/>
    <col min="12" max="12" width="18" style="155" hidden="1" customWidth="1"/>
    <col min="13" max="13" width="18.85546875" style="155" hidden="1" customWidth="1"/>
    <col min="14" max="14" width="18.5703125" style="155" hidden="1" customWidth="1"/>
    <col min="15" max="15" width="16.140625" style="155" hidden="1" customWidth="1"/>
    <col min="16" max="16" width="16.140625" style="1" hidden="1" customWidth="1"/>
    <col min="17" max="17" width="16.140625" style="18" hidden="1" customWidth="1"/>
    <col min="18" max="18" width="17.28515625" style="18" hidden="1" customWidth="1"/>
    <col min="19" max="19" width="18.85546875" style="211" hidden="1" customWidth="1"/>
    <col min="20" max="20" width="18.42578125" style="18" hidden="1" customWidth="1"/>
    <col min="21" max="21" width="18" style="18" hidden="1" customWidth="1"/>
    <col min="22" max="22" width="18.85546875" style="18" hidden="1" customWidth="1"/>
    <col min="23" max="23" width="18.5703125" style="18" hidden="1" customWidth="1"/>
    <col min="24" max="24" width="18.5703125" style="1" hidden="1" customWidth="1"/>
    <col min="25" max="25" width="21.5703125" style="18" hidden="1" customWidth="1"/>
    <col min="26" max="26" width="16.7109375" style="1" bestFit="1" customWidth="1"/>
    <col min="27" max="27" width="16.28515625" style="18" bestFit="1" customWidth="1"/>
    <col min="28" max="28" width="17.28515625" style="155" hidden="1" customWidth="1"/>
    <col min="29" max="29" width="18" style="18" bestFit="1" customWidth="1"/>
    <col min="30" max="30" width="19.7109375" style="18" customWidth="1"/>
    <col min="31" max="31" width="9.85546875" style="156" bestFit="1" customWidth="1"/>
    <col min="32" max="32" width="9.85546875" style="18" bestFit="1" customWidth="1"/>
    <col min="33" max="16384" width="9.140625" style="18"/>
  </cols>
  <sheetData>
    <row r="2" spans="1:31" ht="12.75" customHeight="1">
      <c r="A2" s="393" t="s">
        <v>291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5"/>
    </row>
    <row r="3" spans="1:31" ht="13.5" customHeight="1">
      <c r="A3" s="43"/>
      <c r="B3" s="44"/>
      <c r="C3" s="201"/>
      <c r="D3" s="124"/>
      <c r="E3" s="44"/>
      <c r="F3" s="44"/>
      <c r="G3" s="44"/>
      <c r="H3" s="44"/>
      <c r="I3" s="161"/>
      <c r="J3" s="161"/>
      <c r="K3" s="161"/>
      <c r="L3" s="161"/>
      <c r="M3" s="161"/>
      <c r="N3" s="161"/>
      <c r="O3" s="161"/>
      <c r="P3" s="162"/>
      <c r="Q3" s="164"/>
      <c r="R3" s="44"/>
      <c r="S3" s="201"/>
      <c r="T3" s="44"/>
      <c r="U3" s="44"/>
      <c r="V3" s="44"/>
      <c r="W3" s="44"/>
      <c r="X3" s="162"/>
      <c r="Y3" s="44"/>
      <c r="Z3" s="162"/>
      <c r="AA3" s="44"/>
      <c r="AB3" s="161"/>
      <c r="AC3" s="44"/>
    </row>
    <row r="4" spans="1:31" s="211" customFormat="1" ht="56.25">
      <c r="A4" s="213" t="s">
        <v>0</v>
      </c>
      <c r="B4" s="214" t="s">
        <v>94</v>
      </c>
      <c r="C4" s="202" t="s">
        <v>1</v>
      </c>
      <c r="D4" s="202" t="s">
        <v>215</v>
      </c>
      <c r="E4" s="215" t="s">
        <v>41</v>
      </c>
      <c r="F4" s="216" t="s">
        <v>2</v>
      </c>
      <c r="G4" s="217" t="s">
        <v>42</v>
      </c>
      <c r="H4" s="217" t="s">
        <v>202</v>
      </c>
      <c r="I4" s="217" t="s">
        <v>203</v>
      </c>
      <c r="J4" s="217" t="s">
        <v>258</v>
      </c>
      <c r="K4" s="217" t="s">
        <v>236</v>
      </c>
      <c r="L4" s="217" t="s">
        <v>237</v>
      </c>
      <c r="M4" s="217" t="s">
        <v>238</v>
      </c>
      <c r="N4" s="217" t="s">
        <v>364</v>
      </c>
      <c r="O4" s="217" t="s">
        <v>250</v>
      </c>
      <c r="P4" s="217" t="s">
        <v>314</v>
      </c>
      <c r="Q4" s="217" t="s">
        <v>371</v>
      </c>
      <c r="R4" s="217" t="s">
        <v>315</v>
      </c>
      <c r="S4" s="217" t="s">
        <v>442</v>
      </c>
      <c r="T4" s="217" t="s">
        <v>236</v>
      </c>
      <c r="U4" s="217" t="s">
        <v>237</v>
      </c>
      <c r="V4" s="217" t="s">
        <v>238</v>
      </c>
      <c r="W4" s="217" t="s">
        <v>452</v>
      </c>
      <c r="X4" s="217" t="s">
        <v>566</v>
      </c>
      <c r="Y4" s="217" t="s">
        <v>438</v>
      </c>
      <c r="Z4" s="217" t="s">
        <v>439</v>
      </c>
      <c r="AA4" s="217" t="s">
        <v>558</v>
      </c>
      <c r="AB4" s="217" t="s">
        <v>324</v>
      </c>
      <c r="AC4" s="217" t="s">
        <v>441</v>
      </c>
      <c r="AD4" s="218" t="s">
        <v>3</v>
      </c>
      <c r="AE4" s="219"/>
    </row>
    <row r="5" spans="1:31" s="225" customFormat="1" ht="15.75" customHeight="1">
      <c r="A5" s="220" t="s">
        <v>239</v>
      </c>
      <c r="B5" s="203" t="s">
        <v>240</v>
      </c>
      <c r="C5" s="203" t="s">
        <v>241</v>
      </c>
      <c r="D5" s="203" t="s">
        <v>242</v>
      </c>
      <c r="E5" s="221" t="s">
        <v>243</v>
      </c>
      <c r="F5" s="221" t="s">
        <v>244</v>
      </c>
      <c r="G5" s="222" t="s">
        <v>245</v>
      </c>
      <c r="H5" s="221" t="s">
        <v>246</v>
      </c>
      <c r="I5" s="223" t="s">
        <v>247</v>
      </c>
      <c r="J5" s="223">
        <v>10</v>
      </c>
      <c r="K5" s="223">
        <v>11</v>
      </c>
      <c r="L5" s="223">
        <v>12</v>
      </c>
      <c r="M5" s="223" t="s">
        <v>248</v>
      </c>
      <c r="N5" s="223" t="s">
        <v>249</v>
      </c>
      <c r="O5" s="223" t="s">
        <v>253</v>
      </c>
      <c r="P5" s="221" t="s">
        <v>253</v>
      </c>
      <c r="Q5" s="221" t="s">
        <v>246</v>
      </c>
      <c r="R5" s="221" t="s">
        <v>372</v>
      </c>
      <c r="S5" s="265">
        <v>10</v>
      </c>
      <c r="T5" s="265">
        <v>11</v>
      </c>
      <c r="U5" s="265">
        <v>12</v>
      </c>
      <c r="V5" s="221" t="s">
        <v>449</v>
      </c>
      <c r="W5" s="221" t="s">
        <v>249</v>
      </c>
      <c r="X5" s="221"/>
      <c r="Y5" s="221" t="s">
        <v>445</v>
      </c>
      <c r="Z5" s="221" t="s">
        <v>246</v>
      </c>
      <c r="AA5" s="221" t="s">
        <v>372</v>
      </c>
      <c r="AB5" s="266" t="s">
        <v>447</v>
      </c>
      <c r="AC5" s="267" t="s">
        <v>254</v>
      </c>
      <c r="AD5" s="268" t="s">
        <v>255</v>
      </c>
      <c r="AE5" s="224"/>
    </row>
    <row r="6" spans="1:31" s="242" customFormat="1" ht="78.75">
      <c r="A6" s="226">
        <v>1</v>
      </c>
      <c r="B6" s="227" t="s">
        <v>95</v>
      </c>
      <c r="C6" s="204" t="s">
        <v>58</v>
      </c>
      <c r="D6" s="228" t="s">
        <v>150</v>
      </c>
      <c r="E6" s="229">
        <v>1540022</v>
      </c>
      <c r="F6" s="229">
        <v>1540022</v>
      </c>
      <c r="G6" s="229">
        <v>1540022</v>
      </c>
      <c r="H6" s="229">
        <v>1064637.42</v>
      </c>
      <c r="I6" s="229">
        <f>G6-H6</f>
        <v>475384.58000000007</v>
      </c>
      <c r="J6" s="229">
        <v>42804.95</v>
      </c>
      <c r="K6" s="229">
        <f>SUM(K7:K10)</f>
        <v>0</v>
      </c>
      <c r="L6" s="229">
        <f>SUM(L7:L10)</f>
        <v>0</v>
      </c>
      <c r="M6" s="229">
        <v>42804.95</v>
      </c>
      <c r="N6" s="229">
        <f>SUM(N7:N10)</f>
        <v>30397.42</v>
      </c>
      <c r="O6" s="229">
        <v>73202.37</v>
      </c>
      <c r="P6" s="229">
        <v>73202.37</v>
      </c>
      <c r="Q6" s="229">
        <v>1287252.43</v>
      </c>
      <c r="R6" s="229">
        <f>G6-Q6</f>
        <v>252769.57000000007</v>
      </c>
      <c r="S6" s="229">
        <f>SUM(S7:S10)</f>
        <v>53739.37</v>
      </c>
      <c r="T6" s="229">
        <f>SUM(T7:T10)</f>
        <v>27739.11</v>
      </c>
      <c r="U6" s="229">
        <f>SUM(U7:U10)</f>
        <v>0</v>
      </c>
      <c r="V6" s="229">
        <f>SUM(S6:U6)</f>
        <v>81478.48000000001</v>
      </c>
      <c r="W6" s="229">
        <f>SUM(W7:W10)</f>
        <v>57454</v>
      </c>
      <c r="X6" s="229">
        <f>SUM(X7:X10)</f>
        <v>36833.18</v>
      </c>
      <c r="Y6" s="229">
        <f>V6+W6</f>
        <v>138932.48000000001</v>
      </c>
      <c r="Z6" s="229">
        <f>Q6+S6+X6</f>
        <v>1377824.98</v>
      </c>
      <c r="AA6" s="229">
        <f>SUM(G6-Z6)</f>
        <v>162197.02000000002</v>
      </c>
      <c r="AB6" s="229">
        <v>169000</v>
      </c>
      <c r="AC6" s="229">
        <f>SUM(AC7:AC10)</f>
        <v>86989.34</v>
      </c>
      <c r="AD6" s="231" t="s">
        <v>40</v>
      </c>
      <c r="AE6" s="241"/>
    </row>
    <row r="7" spans="1:31" s="239" customFormat="1" ht="93" customHeight="1">
      <c r="A7" s="232">
        <v>1.1000000000000001</v>
      </c>
      <c r="B7" s="233" t="s">
        <v>95</v>
      </c>
      <c r="C7" s="205" t="s">
        <v>59</v>
      </c>
      <c r="D7" s="234" t="s">
        <v>145</v>
      </c>
      <c r="E7" s="235">
        <v>40194</v>
      </c>
      <c r="F7" s="236">
        <v>40194</v>
      </c>
      <c r="G7" s="235">
        <v>40194</v>
      </c>
      <c r="H7" s="235">
        <v>0</v>
      </c>
      <c r="I7" s="235">
        <f t="shared" ref="I7:I34" si="0">G7-H7</f>
        <v>40194</v>
      </c>
      <c r="J7" s="237">
        <v>0</v>
      </c>
      <c r="K7" s="237">
        <v>0</v>
      </c>
      <c r="L7" s="237">
        <v>0</v>
      </c>
      <c r="M7" s="235">
        <f t="shared" ref="M7:M33" si="1">SUM(J7:L7)</f>
        <v>0</v>
      </c>
      <c r="N7" s="235">
        <v>0</v>
      </c>
      <c r="O7" s="235">
        <f t="shared" ref="O7:O34" si="2">M7+N7</f>
        <v>0</v>
      </c>
      <c r="P7" s="235">
        <v>0</v>
      </c>
      <c r="Q7" s="235">
        <f t="shared" ref="Q7:Q34" si="3">H7+P7</f>
        <v>0</v>
      </c>
      <c r="R7" s="235">
        <f t="shared" ref="R7:R34" si="4">G7-Q7</f>
        <v>40194</v>
      </c>
      <c r="S7" s="237">
        <v>0</v>
      </c>
      <c r="T7" s="237">
        <v>0</v>
      </c>
      <c r="U7" s="237">
        <v>0</v>
      </c>
      <c r="V7" s="235">
        <f t="shared" ref="V7:V34" si="5">SUM(S7:U7)</f>
        <v>0</v>
      </c>
      <c r="W7" s="235">
        <v>20194</v>
      </c>
      <c r="X7" s="235">
        <v>20487.38</v>
      </c>
      <c r="Y7" s="235">
        <f t="shared" ref="Y7:Y34" si="6">V7+W7</f>
        <v>20194</v>
      </c>
      <c r="Z7" s="235">
        <f t="shared" ref="Z7:Z33" si="7">Q7+S7+X7</f>
        <v>20487.38</v>
      </c>
      <c r="AA7" s="235">
        <f t="shared" ref="AA7:AA34" si="8">SUM(G7-Z7)</f>
        <v>19706.62</v>
      </c>
      <c r="AB7" s="237">
        <v>35000</v>
      </c>
      <c r="AC7" s="237">
        <v>19706.62</v>
      </c>
      <c r="AD7" s="238" t="s">
        <v>369</v>
      </c>
      <c r="AE7" s="224"/>
    </row>
    <row r="8" spans="1:31" s="239" customFormat="1" ht="84" customHeight="1">
      <c r="A8" s="232">
        <v>1.2</v>
      </c>
      <c r="B8" s="233" t="s">
        <v>95</v>
      </c>
      <c r="C8" s="206" t="s">
        <v>60</v>
      </c>
      <c r="D8" s="240" t="s">
        <v>156</v>
      </c>
      <c r="E8" s="235">
        <v>44560.67</v>
      </c>
      <c r="F8" s="236">
        <v>44560.67</v>
      </c>
      <c r="G8" s="235">
        <v>44560.67</v>
      </c>
      <c r="H8" s="235">
        <v>0</v>
      </c>
      <c r="I8" s="235">
        <f t="shared" si="0"/>
        <v>44560.67</v>
      </c>
      <c r="J8" s="237">
        <v>12803.95</v>
      </c>
      <c r="K8" s="237">
        <v>0</v>
      </c>
      <c r="L8" s="237">
        <v>0</v>
      </c>
      <c r="M8" s="235">
        <f t="shared" si="1"/>
        <v>12803.95</v>
      </c>
      <c r="N8" s="235">
        <f>20000+10397.42</f>
        <v>30397.42</v>
      </c>
      <c r="O8" s="235">
        <f t="shared" si="2"/>
        <v>43201.369999999995</v>
      </c>
      <c r="P8" s="235">
        <v>43201.37</v>
      </c>
      <c r="Q8" s="235">
        <f t="shared" si="3"/>
        <v>43201.37</v>
      </c>
      <c r="R8" s="235">
        <f t="shared" si="4"/>
        <v>1359.2999999999956</v>
      </c>
      <c r="S8" s="237">
        <v>0</v>
      </c>
      <c r="T8" s="237">
        <v>0</v>
      </c>
      <c r="U8" s="237">
        <v>0</v>
      </c>
      <c r="V8" s="235">
        <f t="shared" si="5"/>
        <v>0</v>
      </c>
      <c r="W8" s="235">
        <v>0</v>
      </c>
      <c r="X8" s="235">
        <v>0</v>
      </c>
      <c r="Y8" s="235">
        <f t="shared" si="6"/>
        <v>0</v>
      </c>
      <c r="Z8" s="235">
        <f t="shared" si="7"/>
        <v>43201.37</v>
      </c>
      <c r="AA8" s="235">
        <f t="shared" si="8"/>
        <v>1359.2999999999956</v>
      </c>
      <c r="AB8" s="237">
        <v>1500</v>
      </c>
      <c r="AC8" s="237">
        <v>1359.3</v>
      </c>
      <c r="AD8" s="238" t="s">
        <v>287</v>
      </c>
      <c r="AE8" s="224"/>
    </row>
    <row r="9" spans="1:31" s="239" customFormat="1" ht="62.25" customHeight="1">
      <c r="A9" s="232">
        <v>1.3</v>
      </c>
      <c r="B9" s="233" t="s">
        <v>95</v>
      </c>
      <c r="C9" s="206" t="s">
        <v>199</v>
      </c>
      <c r="D9" s="240" t="s">
        <v>154</v>
      </c>
      <c r="E9" s="235">
        <v>92366.36</v>
      </c>
      <c r="F9" s="236">
        <v>92366.36</v>
      </c>
      <c r="G9" s="235">
        <v>92366.36</v>
      </c>
      <c r="H9" s="235">
        <v>0</v>
      </c>
      <c r="I9" s="235">
        <f t="shared" si="0"/>
        <v>92366.36</v>
      </c>
      <c r="J9" s="237">
        <v>0</v>
      </c>
      <c r="K9" s="237">
        <v>0</v>
      </c>
      <c r="L9" s="237">
        <v>0</v>
      </c>
      <c r="M9" s="235">
        <f t="shared" si="1"/>
        <v>0</v>
      </c>
      <c r="N9" s="235">
        <v>0</v>
      </c>
      <c r="O9" s="235">
        <f t="shared" si="2"/>
        <v>0</v>
      </c>
      <c r="P9" s="235">
        <v>0</v>
      </c>
      <c r="Q9" s="235">
        <f t="shared" si="3"/>
        <v>0</v>
      </c>
      <c r="R9" s="235">
        <f t="shared" si="4"/>
        <v>92366.36</v>
      </c>
      <c r="S9" s="237">
        <v>53739.37</v>
      </c>
      <c r="T9" s="237">
        <v>0</v>
      </c>
      <c r="U9" s="237">
        <v>0</v>
      </c>
      <c r="V9" s="235">
        <f t="shared" si="5"/>
        <v>53739.37</v>
      </c>
      <c r="W9" s="235">
        <v>32260</v>
      </c>
      <c r="X9" s="235">
        <v>16345.8</v>
      </c>
      <c r="Y9" s="235">
        <f t="shared" si="6"/>
        <v>85999.37</v>
      </c>
      <c r="Z9" s="235">
        <f t="shared" si="7"/>
        <v>70085.17</v>
      </c>
      <c r="AA9" s="235">
        <f t="shared" si="8"/>
        <v>22281.190000000002</v>
      </c>
      <c r="AB9" s="237">
        <v>90000</v>
      </c>
      <c r="AC9" s="237">
        <v>22281.19</v>
      </c>
      <c r="AD9" s="238" t="s">
        <v>435</v>
      </c>
      <c r="AE9" s="224"/>
    </row>
    <row r="10" spans="1:31" s="239" customFormat="1" ht="63" customHeight="1">
      <c r="A10" s="232">
        <v>1.4</v>
      </c>
      <c r="B10" s="233" t="s">
        <v>95</v>
      </c>
      <c r="C10" s="206" t="s">
        <v>200</v>
      </c>
      <c r="D10" s="240" t="s">
        <v>148</v>
      </c>
      <c r="E10" s="235">
        <v>44992</v>
      </c>
      <c r="F10" s="236">
        <v>43642.23</v>
      </c>
      <c r="G10" s="235">
        <v>44992</v>
      </c>
      <c r="H10" s="235">
        <v>0</v>
      </c>
      <c r="I10" s="235">
        <f t="shared" si="0"/>
        <v>44992</v>
      </c>
      <c r="J10" s="237">
        <v>0</v>
      </c>
      <c r="K10" s="237">
        <v>0</v>
      </c>
      <c r="L10" s="237">
        <v>0</v>
      </c>
      <c r="M10" s="235">
        <f t="shared" si="1"/>
        <v>0</v>
      </c>
      <c r="N10" s="235">
        <v>0</v>
      </c>
      <c r="O10" s="235">
        <f t="shared" si="2"/>
        <v>0</v>
      </c>
      <c r="P10" s="235">
        <v>0</v>
      </c>
      <c r="Q10" s="235">
        <f t="shared" si="3"/>
        <v>0</v>
      </c>
      <c r="R10" s="235">
        <f t="shared" si="4"/>
        <v>44992</v>
      </c>
      <c r="S10" s="237">
        <v>0</v>
      </c>
      <c r="T10" s="237">
        <v>27739.11</v>
      </c>
      <c r="U10" s="237">
        <v>0</v>
      </c>
      <c r="V10" s="235">
        <f t="shared" si="5"/>
        <v>27739.11</v>
      </c>
      <c r="W10" s="235">
        <v>5000</v>
      </c>
      <c r="X10" s="235">
        <v>0</v>
      </c>
      <c r="Y10" s="235">
        <f t="shared" si="6"/>
        <v>32739.11</v>
      </c>
      <c r="Z10" s="235">
        <f t="shared" si="7"/>
        <v>0</v>
      </c>
      <c r="AA10" s="235">
        <f t="shared" si="8"/>
        <v>44992</v>
      </c>
      <c r="AB10" s="237">
        <v>28000</v>
      </c>
      <c r="AC10" s="237">
        <v>43642.23</v>
      </c>
      <c r="AD10" s="238" t="s">
        <v>399</v>
      </c>
      <c r="AE10" s="224"/>
    </row>
    <row r="11" spans="1:31" s="242" customFormat="1" ht="48" customHeight="1">
      <c r="A11" s="226">
        <v>2</v>
      </c>
      <c r="B11" s="227" t="s">
        <v>95</v>
      </c>
      <c r="C11" s="204" t="s">
        <v>63</v>
      </c>
      <c r="D11" s="228" t="s">
        <v>150</v>
      </c>
      <c r="E11" s="229">
        <v>700000</v>
      </c>
      <c r="F11" s="229">
        <v>662869.91</v>
      </c>
      <c r="G11" s="229">
        <v>700000</v>
      </c>
      <c r="H11" s="229">
        <f>SUM(H12:H14)</f>
        <v>0</v>
      </c>
      <c r="I11" s="229">
        <f>SUM(I12:I14)</f>
        <v>590654.15</v>
      </c>
      <c r="J11" s="229">
        <f>SUM(J12:J14)</f>
        <v>0</v>
      </c>
      <c r="K11" s="229">
        <f>SUM(K12:K14)</f>
        <v>0</v>
      </c>
      <c r="L11" s="229">
        <f>SUM(L12:L14)</f>
        <v>0</v>
      </c>
      <c r="M11" s="229">
        <f t="shared" si="1"/>
        <v>0</v>
      </c>
      <c r="N11" s="229">
        <f>SUM(N12:N14)</f>
        <v>20750.87</v>
      </c>
      <c r="O11" s="229">
        <f t="shared" si="2"/>
        <v>20750.87</v>
      </c>
      <c r="P11" s="229">
        <f>SUM(P12:P14)</f>
        <v>187660.84999999998</v>
      </c>
      <c r="Q11" s="229">
        <v>188115.57</v>
      </c>
      <c r="R11" s="229">
        <f t="shared" si="4"/>
        <v>511884.43</v>
      </c>
      <c r="S11" s="252">
        <f>SUM(S12:S16)</f>
        <v>6252.85</v>
      </c>
      <c r="T11" s="252">
        <f>SUM(T12:T16)</f>
        <v>102907.32999999999</v>
      </c>
      <c r="U11" s="252">
        <f>SUM(U12:U16)</f>
        <v>0</v>
      </c>
      <c r="V11" s="229">
        <f t="shared" si="5"/>
        <v>109160.18</v>
      </c>
      <c r="W11" s="229">
        <f>SUM(W12:W16)</f>
        <v>165000</v>
      </c>
      <c r="X11" s="229">
        <f>SUM(X12:X16)</f>
        <v>305444.26</v>
      </c>
      <c r="Y11" s="229">
        <f t="shared" si="6"/>
        <v>274160.18</v>
      </c>
      <c r="Z11" s="229">
        <f t="shared" si="7"/>
        <v>499812.68000000005</v>
      </c>
      <c r="AA11" s="229">
        <f t="shared" si="8"/>
        <v>200187.31999999995</v>
      </c>
      <c r="AB11" s="229">
        <v>511884.43</v>
      </c>
      <c r="AC11" s="229">
        <f>SUM(AC12:AC16)</f>
        <v>200187.32</v>
      </c>
      <c r="AD11" s="231" t="s">
        <v>40</v>
      </c>
      <c r="AE11" s="241"/>
    </row>
    <row r="12" spans="1:31" s="239" customFormat="1" ht="75" customHeight="1">
      <c r="A12" s="243">
        <v>2.1</v>
      </c>
      <c r="B12" s="233" t="s">
        <v>95</v>
      </c>
      <c r="C12" s="207" t="s">
        <v>91</v>
      </c>
      <c r="D12" s="244" t="s">
        <v>153</v>
      </c>
      <c r="E12" s="235">
        <v>210212.85</v>
      </c>
      <c r="F12" s="236">
        <v>210212.85</v>
      </c>
      <c r="G12" s="235">
        <v>210212.85</v>
      </c>
      <c r="H12" s="235">
        <v>0</v>
      </c>
      <c r="I12" s="235">
        <f t="shared" si="0"/>
        <v>210212.85</v>
      </c>
      <c r="J12" s="237">
        <v>0</v>
      </c>
      <c r="K12" s="237">
        <v>0</v>
      </c>
      <c r="L12" s="237">
        <v>0</v>
      </c>
      <c r="M12" s="235">
        <f t="shared" si="1"/>
        <v>0</v>
      </c>
      <c r="N12" s="235">
        <v>13875.34</v>
      </c>
      <c r="O12" s="235">
        <f t="shared" si="2"/>
        <v>13875.34</v>
      </c>
      <c r="P12" s="235">
        <v>32132.92</v>
      </c>
      <c r="Q12" s="235">
        <f t="shared" si="3"/>
        <v>32132.92</v>
      </c>
      <c r="R12" s="235">
        <f t="shared" si="4"/>
        <v>178079.93</v>
      </c>
      <c r="S12" s="237">
        <v>6252.85</v>
      </c>
      <c r="T12" s="237">
        <v>69687.95</v>
      </c>
      <c r="U12" s="237">
        <v>0</v>
      </c>
      <c r="V12" s="235">
        <f t="shared" si="5"/>
        <v>75940.800000000003</v>
      </c>
      <c r="W12" s="235">
        <v>100000</v>
      </c>
      <c r="X12" s="235">
        <v>152873.79</v>
      </c>
      <c r="Y12" s="235">
        <f t="shared" si="6"/>
        <v>175940.8</v>
      </c>
      <c r="Z12" s="235">
        <f t="shared" si="7"/>
        <v>191259.56</v>
      </c>
      <c r="AA12" s="235">
        <f t="shared" si="8"/>
        <v>18953.290000000008</v>
      </c>
      <c r="AB12" s="235">
        <v>227809.64</v>
      </c>
      <c r="AC12" s="235">
        <v>18953.29</v>
      </c>
      <c r="AD12" s="238" t="s">
        <v>399</v>
      </c>
      <c r="AE12" s="224"/>
    </row>
    <row r="13" spans="1:31" s="239" customFormat="1" ht="82.5" customHeight="1">
      <c r="A13" s="243">
        <v>2.2000000000000002</v>
      </c>
      <c r="B13" s="233" t="s">
        <v>95</v>
      </c>
      <c r="C13" s="207" t="s">
        <v>96</v>
      </c>
      <c r="D13" s="244" t="s">
        <v>195</v>
      </c>
      <c r="E13" s="235">
        <v>215950.01</v>
      </c>
      <c r="F13" s="236">
        <v>215950.01</v>
      </c>
      <c r="G13" s="235">
        <v>215950.01</v>
      </c>
      <c r="H13" s="235">
        <v>0</v>
      </c>
      <c r="I13" s="235">
        <f t="shared" si="0"/>
        <v>215950.01</v>
      </c>
      <c r="J13" s="237">
        <v>0</v>
      </c>
      <c r="K13" s="237">
        <v>0</v>
      </c>
      <c r="L13" s="237">
        <v>0</v>
      </c>
      <c r="M13" s="235">
        <f t="shared" si="1"/>
        <v>0</v>
      </c>
      <c r="N13" s="235">
        <v>6875.53</v>
      </c>
      <c r="O13" s="235">
        <f t="shared" si="2"/>
        <v>6875.53</v>
      </c>
      <c r="P13" s="235">
        <v>155527.93</v>
      </c>
      <c r="Q13" s="235">
        <f t="shared" si="3"/>
        <v>155527.93</v>
      </c>
      <c r="R13" s="235">
        <f t="shared" si="4"/>
        <v>60422.080000000016</v>
      </c>
      <c r="S13" s="237">
        <v>0</v>
      </c>
      <c r="T13" s="237">
        <v>33219.379999999997</v>
      </c>
      <c r="U13" s="237">
        <v>0</v>
      </c>
      <c r="V13" s="235">
        <f t="shared" si="5"/>
        <v>33219.379999999997</v>
      </c>
      <c r="W13" s="235">
        <v>15000</v>
      </c>
      <c r="X13" s="235">
        <v>58453.96</v>
      </c>
      <c r="Y13" s="235">
        <f t="shared" si="6"/>
        <v>48219.38</v>
      </c>
      <c r="Z13" s="235">
        <f t="shared" si="7"/>
        <v>213981.88999999998</v>
      </c>
      <c r="AA13" s="235">
        <f t="shared" si="8"/>
        <v>1968.1200000000244</v>
      </c>
      <c r="AB13" s="235">
        <v>93065.75</v>
      </c>
      <c r="AC13" s="235">
        <v>1968.12</v>
      </c>
      <c r="AD13" s="238" t="s">
        <v>399</v>
      </c>
      <c r="AE13" s="224"/>
    </row>
    <row r="14" spans="1:31" s="239" customFormat="1" ht="67.5" customHeight="1">
      <c r="A14" s="243">
        <v>2.2999999999999998</v>
      </c>
      <c r="B14" s="233" t="s">
        <v>95</v>
      </c>
      <c r="C14" s="207" t="s">
        <v>278</v>
      </c>
      <c r="D14" s="244" t="s">
        <v>159</v>
      </c>
      <c r="E14" s="236">
        <v>164491.29</v>
      </c>
      <c r="F14" s="236">
        <v>164491.29</v>
      </c>
      <c r="G14" s="236">
        <v>164491.29</v>
      </c>
      <c r="H14" s="235">
        <v>0</v>
      </c>
      <c r="I14" s="235">
        <f t="shared" si="0"/>
        <v>164491.29</v>
      </c>
      <c r="J14" s="237">
        <v>0</v>
      </c>
      <c r="K14" s="237">
        <v>0</v>
      </c>
      <c r="L14" s="237">
        <v>0</v>
      </c>
      <c r="M14" s="235">
        <f t="shared" si="1"/>
        <v>0</v>
      </c>
      <c r="N14" s="235">
        <v>0</v>
      </c>
      <c r="O14" s="235">
        <f t="shared" si="2"/>
        <v>0</v>
      </c>
      <c r="P14" s="235">
        <v>0</v>
      </c>
      <c r="Q14" s="235">
        <f t="shared" si="3"/>
        <v>0</v>
      </c>
      <c r="R14" s="235">
        <f t="shared" si="4"/>
        <v>164491.29</v>
      </c>
      <c r="S14" s="237">
        <v>0</v>
      </c>
      <c r="T14" s="237">
        <v>0</v>
      </c>
      <c r="U14" s="237">
        <v>0</v>
      </c>
      <c r="V14" s="235">
        <f t="shared" si="5"/>
        <v>0</v>
      </c>
      <c r="W14" s="235">
        <v>30000</v>
      </c>
      <c r="X14" s="235">
        <v>94116.51</v>
      </c>
      <c r="Y14" s="235">
        <f t="shared" si="6"/>
        <v>30000</v>
      </c>
      <c r="Z14" s="235">
        <f t="shared" si="7"/>
        <v>94116.51</v>
      </c>
      <c r="AA14" s="235">
        <f t="shared" si="8"/>
        <v>70374.780000000013</v>
      </c>
      <c r="AB14" s="237">
        <v>153878.95000000001</v>
      </c>
      <c r="AC14" s="237">
        <v>70374.78</v>
      </c>
      <c r="AD14" s="238" t="s">
        <v>187</v>
      </c>
      <c r="AE14" s="224"/>
    </row>
    <row r="15" spans="1:31" s="286" customFormat="1" ht="63" customHeight="1">
      <c r="A15" s="24">
        <v>2.4</v>
      </c>
      <c r="B15" s="233" t="s">
        <v>95</v>
      </c>
      <c r="C15" s="207" t="s">
        <v>301</v>
      </c>
      <c r="D15" s="94" t="s">
        <v>197</v>
      </c>
      <c r="E15" s="27">
        <v>0</v>
      </c>
      <c r="F15" s="28">
        <v>20000</v>
      </c>
      <c r="G15" s="27">
        <v>20000</v>
      </c>
      <c r="H15" s="29">
        <v>0</v>
      </c>
      <c r="I15" s="29">
        <f>G15-H15</f>
        <v>20000</v>
      </c>
      <c r="J15" s="29">
        <v>0</v>
      </c>
      <c r="K15" s="29">
        <v>0</v>
      </c>
      <c r="L15" s="29">
        <v>0</v>
      </c>
      <c r="M15" s="29">
        <f t="shared" si="1"/>
        <v>0</v>
      </c>
      <c r="N15" s="29">
        <v>0</v>
      </c>
      <c r="O15" s="29">
        <v>0</v>
      </c>
      <c r="P15" s="29">
        <v>0</v>
      </c>
      <c r="Q15" s="29">
        <f>H15+P15</f>
        <v>0</v>
      </c>
      <c r="R15" s="29">
        <f>G15-Q15</f>
        <v>20000</v>
      </c>
      <c r="S15" s="29">
        <v>0</v>
      </c>
      <c r="T15" s="29">
        <v>0</v>
      </c>
      <c r="U15" s="29">
        <v>0</v>
      </c>
      <c r="V15" s="29">
        <f t="shared" si="5"/>
        <v>0</v>
      </c>
      <c r="W15" s="29">
        <v>20000</v>
      </c>
      <c r="X15" s="29">
        <v>0</v>
      </c>
      <c r="Y15" s="29">
        <f t="shared" ref="Y15" si="9">SUM(V15+W15)</f>
        <v>20000</v>
      </c>
      <c r="Z15" s="29">
        <f t="shared" si="7"/>
        <v>0</v>
      </c>
      <c r="AA15" s="29">
        <f t="shared" si="8"/>
        <v>20000</v>
      </c>
      <c r="AB15" s="130">
        <v>20000</v>
      </c>
      <c r="AC15" s="131">
        <v>20000</v>
      </c>
      <c r="AD15" s="238" t="s">
        <v>187</v>
      </c>
      <c r="AE15" s="287"/>
    </row>
    <row r="16" spans="1:31" s="239" customFormat="1" ht="60.75" customHeight="1">
      <c r="A16" s="243">
        <v>2.5</v>
      </c>
      <c r="B16" s="233" t="s">
        <v>95</v>
      </c>
      <c r="C16" s="207" t="s">
        <v>92</v>
      </c>
      <c r="D16" s="244" t="s">
        <v>150</v>
      </c>
      <c r="E16" s="235">
        <v>108891.13</v>
      </c>
      <c r="F16" s="236">
        <v>0</v>
      </c>
      <c r="G16" s="235">
        <v>88891.13</v>
      </c>
      <c r="H16" s="235">
        <v>0</v>
      </c>
      <c r="I16" s="235">
        <f>G16-H16</f>
        <v>88891.13</v>
      </c>
      <c r="J16" s="237">
        <v>0</v>
      </c>
      <c r="K16" s="237">
        <v>0</v>
      </c>
      <c r="L16" s="237">
        <v>0</v>
      </c>
      <c r="M16" s="235">
        <f>SUM(J16:L16)</f>
        <v>0</v>
      </c>
      <c r="N16" s="235">
        <v>0</v>
      </c>
      <c r="O16" s="235">
        <f>M16+N16</f>
        <v>0</v>
      </c>
      <c r="P16" s="235">
        <v>0</v>
      </c>
      <c r="Q16" s="235">
        <f>H16+P16</f>
        <v>0</v>
      </c>
      <c r="R16" s="235">
        <f>G16-Q16</f>
        <v>88891.13</v>
      </c>
      <c r="S16" s="237">
        <v>0</v>
      </c>
      <c r="T16" s="237">
        <v>0</v>
      </c>
      <c r="U16" s="237">
        <v>0</v>
      </c>
      <c r="V16" s="235">
        <f>SUM(S16:U16)</f>
        <v>0</v>
      </c>
      <c r="W16" s="235">
        <v>0</v>
      </c>
      <c r="X16" s="235">
        <v>0</v>
      </c>
      <c r="Y16" s="235">
        <f>V16+W16</f>
        <v>0</v>
      </c>
      <c r="Z16" s="235">
        <f t="shared" si="7"/>
        <v>0</v>
      </c>
      <c r="AA16" s="235">
        <f>SUM(G16-Z16)</f>
        <v>88891.13</v>
      </c>
      <c r="AB16" s="235">
        <v>37130.089999999997</v>
      </c>
      <c r="AC16" s="235">
        <v>88891.13</v>
      </c>
      <c r="AD16" s="238" t="s">
        <v>373</v>
      </c>
      <c r="AE16" s="224"/>
    </row>
    <row r="17" spans="1:31" s="242" customFormat="1" ht="88.5" customHeight="1">
      <c r="A17" s="226">
        <v>3</v>
      </c>
      <c r="B17" s="227" t="s">
        <v>95</v>
      </c>
      <c r="C17" s="204" t="s">
        <v>64</v>
      </c>
      <c r="D17" s="228" t="s">
        <v>150</v>
      </c>
      <c r="E17" s="245">
        <v>1000000</v>
      </c>
      <c r="F17" s="245">
        <v>467287.23</v>
      </c>
      <c r="G17" s="229">
        <v>1000000</v>
      </c>
      <c r="H17" s="245">
        <v>0</v>
      </c>
      <c r="I17" s="229">
        <f t="shared" si="0"/>
        <v>1000000</v>
      </c>
      <c r="J17" s="245">
        <f>SUM(J18:J21)</f>
        <v>0</v>
      </c>
      <c r="K17" s="245">
        <f>SUM(K18:K21)</f>
        <v>0</v>
      </c>
      <c r="L17" s="245">
        <f>SUM(L18:L21)</f>
        <v>0</v>
      </c>
      <c r="M17" s="245">
        <f>SUM(M18:M21)</f>
        <v>0</v>
      </c>
      <c r="N17" s="245">
        <f>SUM(N18:N21)</f>
        <v>0</v>
      </c>
      <c r="O17" s="229">
        <f t="shared" si="2"/>
        <v>0</v>
      </c>
      <c r="P17" s="245">
        <f>SUM(P18:P21)</f>
        <v>33025.9</v>
      </c>
      <c r="Q17" s="229">
        <v>33935.339999999997</v>
      </c>
      <c r="R17" s="229">
        <f t="shared" si="4"/>
        <v>966064.66</v>
      </c>
      <c r="S17" s="252">
        <f>SUM(S18:S21)</f>
        <v>70215.25</v>
      </c>
      <c r="T17" s="252">
        <f t="shared" ref="T17:U17" si="10">SUM(T18:T21)</f>
        <v>10225.209999999999</v>
      </c>
      <c r="U17" s="252">
        <f t="shared" si="10"/>
        <v>0</v>
      </c>
      <c r="V17" s="229">
        <f>SUM(S17:U17)</f>
        <v>80440.459999999992</v>
      </c>
      <c r="W17" s="229">
        <f>SUM(W18:W21)</f>
        <v>150000</v>
      </c>
      <c r="X17" s="229">
        <f>SUM(X18:X21)</f>
        <v>107729.91999999998</v>
      </c>
      <c r="Y17" s="229">
        <f t="shared" si="6"/>
        <v>230440.46</v>
      </c>
      <c r="Z17" s="229">
        <f t="shared" si="7"/>
        <v>211880.50999999998</v>
      </c>
      <c r="AA17" s="229">
        <f t="shared" si="8"/>
        <v>788119.49</v>
      </c>
      <c r="AB17" s="245">
        <v>966064.65999999992</v>
      </c>
      <c r="AC17" s="245">
        <f>SUM(AC18:AC21)</f>
        <v>788119.49</v>
      </c>
      <c r="AD17" s="231" t="s">
        <v>40</v>
      </c>
      <c r="AE17" s="241"/>
    </row>
    <row r="18" spans="1:31" s="239" customFormat="1" ht="96" customHeight="1">
      <c r="A18" s="243">
        <v>3.1</v>
      </c>
      <c r="B18" s="233" t="s">
        <v>95</v>
      </c>
      <c r="C18" s="207" t="s">
        <v>279</v>
      </c>
      <c r="D18" s="244" t="s">
        <v>631</v>
      </c>
      <c r="E18" s="235">
        <v>362172.32</v>
      </c>
      <c r="F18" s="236">
        <v>341226.05</v>
      </c>
      <c r="G18" s="235">
        <v>341226.05</v>
      </c>
      <c r="H18" s="235">
        <v>0</v>
      </c>
      <c r="I18" s="235">
        <f t="shared" si="0"/>
        <v>341226.05</v>
      </c>
      <c r="J18" s="237">
        <v>0</v>
      </c>
      <c r="K18" s="237">
        <v>0</v>
      </c>
      <c r="L18" s="237">
        <v>0</v>
      </c>
      <c r="M18" s="235">
        <f t="shared" si="1"/>
        <v>0</v>
      </c>
      <c r="N18" s="235">
        <v>0</v>
      </c>
      <c r="O18" s="235">
        <f t="shared" si="2"/>
        <v>0</v>
      </c>
      <c r="P18" s="235">
        <v>0</v>
      </c>
      <c r="Q18" s="235">
        <f t="shared" si="3"/>
        <v>0</v>
      </c>
      <c r="R18" s="235">
        <f t="shared" si="4"/>
        <v>341226.05</v>
      </c>
      <c r="S18" s="237">
        <v>0</v>
      </c>
      <c r="T18" s="237">
        <v>0</v>
      </c>
      <c r="U18" s="237">
        <v>0</v>
      </c>
      <c r="V18" s="235">
        <f t="shared" si="5"/>
        <v>0</v>
      </c>
      <c r="W18" s="235">
        <v>150000</v>
      </c>
      <c r="X18" s="235">
        <v>93087.62</v>
      </c>
      <c r="Y18" s="235">
        <f t="shared" si="6"/>
        <v>150000</v>
      </c>
      <c r="Z18" s="235">
        <f t="shared" si="7"/>
        <v>93087.62</v>
      </c>
      <c r="AA18" s="235">
        <f t="shared" si="8"/>
        <v>248138.43</v>
      </c>
      <c r="AB18" s="235">
        <v>720865</v>
      </c>
      <c r="AC18" s="237">
        <v>248138.43</v>
      </c>
      <c r="AD18" s="238" t="s">
        <v>127</v>
      </c>
      <c r="AE18" s="224"/>
    </row>
    <row r="19" spans="1:31" s="239" customFormat="1" ht="118.5" customHeight="1">
      <c r="A19" s="243">
        <v>3.2</v>
      </c>
      <c r="B19" s="233" t="s">
        <v>95</v>
      </c>
      <c r="C19" s="207" t="s">
        <v>198</v>
      </c>
      <c r="D19" s="244" t="s">
        <v>632</v>
      </c>
      <c r="E19" s="235">
        <v>52200</v>
      </c>
      <c r="F19" s="236">
        <v>52200</v>
      </c>
      <c r="G19" s="235">
        <v>52200</v>
      </c>
      <c r="H19" s="235">
        <v>0</v>
      </c>
      <c r="I19" s="235">
        <f t="shared" si="0"/>
        <v>52200</v>
      </c>
      <c r="J19" s="237">
        <v>0</v>
      </c>
      <c r="K19" s="237">
        <v>0</v>
      </c>
      <c r="L19" s="237">
        <v>0</v>
      </c>
      <c r="M19" s="235">
        <f t="shared" si="1"/>
        <v>0</v>
      </c>
      <c r="N19" s="235">
        <v>0</v>
      </c>
      <c r="O19" s="235">
        <f t="shared" si="2"/>
        <v>0</v>
      </c>
      <c r="P19" s="235">
        <v>33025.9</v>
      </c>
      <c r="Q19" s="235">
        <f t="shared" si="3"/>
        <v>33025.9</v>
      </c>
      <c r="R19" s="235">
        <f t="shared" si="4"/>
        <v>19174.099999999999</v>
      </c>
      <c r="S19" s="235">
        <v>8553.9699999999993</v>
      </c>
      <c r="T19" s="235">
        <v>0</v>
      </c>
      <c r="U19" s="235">
        <v>0</v>
      </c>
      <c r="V19" s="235">
        <f t="shared" si="5"/>
        <v>8553.9699999999993</v>
      </c>
      <c r="W19" s="235">
        <v>0</v>
      </c>
      <c r="X19" s="235">
        <v>4417.09</v>
      </c>
      <c r="Y19" s="235">
        <f t="shared" si="6"/>
        <v>8553.9699999999993</v>
      </c>
      <c r="Z19" s="235">
        <f t="shared" si="7"/>
        <v>45996.960000000006</v>
      </c>
      <c r="AA19" s="235">
        <f t="shared" si="8"/>
        <v>6203.0399999999936</v>
      </c>
      <c r="AB19" s="237">
        <v>18974.099999999999</v>
      </c>
      <c r="AC19" s="237">
        <v>6203.04</v>
      </c>
      <c r="AD19" s="238" t="s">
        <v>437</v>
      </c>
      <c r="AE19" s="224"/>
    </row>
    <row r="20" spans="1:31" s="239" customFormat="1" ht="93" customHeight="1">
      <c r="A20" s="243">
        <v>3.3</v>
      </c>
      <c r="B20" s="233" t="s">
        <v>95</v>
      </c>
      <c r="C20" s="207" t="s">
        <v>205</v>
      </c>
      <c r="D20" s="244" t="s">
        <v>147</v>
      </c>
      <c r="E20" s="235">
        <v>72951.740000000005</v>
      </c>
      <c r="F20" s="236">
        <v>72951.740000000005</v>
      </c>
      <c r="G20" s="235">
        <v>72951.740000000005</v>
      </c>
      <c r="H20" s="235">
        <v>0</v>
      </c>
      <c r="I20" s="235">
        <f t="shared" si="0"/>
        <v>72951.740000000005</v>
      </c>
      <c r="J20" s="237">
        <v>0</v>
      </c>
      <c r="K20" s="237">
        <v>0</v>
      </c>
      <c r="L20" s="237">
        <v>0</v>
      </c>
      <c r="M20" s="235">
        <f t="shared" si="1"/>
        <v>0</v>
      </c>
      <c r="N20" s="235">
        <v>0</v>
      </c>
      <c r="O20" s="235">
        <f t="shared" si="2"/>
        <v>0</v>
      </c>
      <c r="P20" s="235">
        <v>0</v>
      </c>
      <c r="Q20" s="235">
        <f t="shared" si="3"/>
        <v>0</v>
      </c>
      <c r="R20" s="235">
        <f t="shared" si="4"/>
        <v>72951.740000000005</v>
      </c>
      <c r="S20" s="237">
        <v>61661.279999999999</v>
      </c>
      <c r="T20" s="237">
        <v>10225.209999999999</v>
      </c>
      <c r="U20" s="237">
        <v>0</v>
      </c>
      <c r="V20" s="235">
        <f t="shared" si="5"/>
        <v>71886.489999999991</v>
      </c>
      <c r="W20" s="235">
        <v>0</v>
      </c>
      <c r="X20" s="235">
        <v>10225.209999999999</v>
      </c>
      <c r="Y20" s="235">
        <f t="shared" si="6"/>
        <v>71886.489999999991</v>
      </c>
      <c r="Z20" s="235">
        <f t="shared" si="7"/>
        <v>71886.489999999991</v>
      </c>
      <c r="AA20" s="235">
        <f t="shared" si="8"/>
        <v>1065.2500000000146</v>
      </c>
      <c r="AB20" s="235">
        <v>68800.009999999995</v>
      </c>
      <c r="AC20" s="237">
        <v>1065.25</v>
      </c>
      <c r="AD20" s="238" t="s">
        <v>400</v>
      </c>
      <c r="AE20" s="224"/>
    </row>
    <row r="21" spans="1:31" s="239" customFormat="1" ht="104.25" customHeight="1">
      <c r="A21" s="243">
        <v>3.4</v>
      </c>
      <c r="B21" s="233" t="s">
        <v>95</v>
      </c>
      <c r="C21" s="207" t="s">
        <v>201</v>
      </c>
      <c r="D21" s="244" t="s">
        <v>150</v>
      </c>
      <c r="E21" s="235">
        <v>511766.5</v>
      </c>
      <c r="F21" s="236">
        <v>0</v>
      </c>
      <c r="G21" s="235">
        <v>532712.77</v>
      </c>
      <c r="H21" s="235">
        <v>0</v>
      </c>
      <c r="I21" s="235">
        <f t="shared" si="0"/>
        <v>532712.77</v>
      </c>
      <c r="J21" s="237">
        <v>0</v>
      </c>
      <c r="K21" s="237">
        <v>0</v>
      </c>
      <c r="L21" s="237">
        <v>0</v>
      </c>
      <c r="M21" s="235">
        <f t="shared" si="1"/>
        <v>0</v>
      </c>
      <c r="N21" s="235">
        <v>0</v>
      </c>
      <c r="O21" s="235">
        <f t="shared" si="2"/>
        <v>0</v>
      </c>
      <c r="P21" s="235">
        <v>0</v>
      </c>
      <c r="Q21" s="235">
        <f t="shared" si="3"/>
        <v>0</v>
      </c>
      <c r="R21" s="235">
        <f t="shared" si="4"/>
        <v>532712.77</v>
      </c>
      <c r="S21" s="237">
        <v>0</v>
      </c>
      <c r="T21" s="237">
        <v>0</v>
      </c>
      <c r="U21" s="237">
        <v>0</v>
      </c>
      <c r="V21" s="235">
        <f t="shared" si="5"/>
        <v>0</v>
      </c>
      <c r="W21" s="235">
        <v>0</v>
      </c>
      <c r="X21" s="235">
        <v>0</v>
      </c>
      <c r="Y21" s="235">
        <f t="shared" si="6"/>
        <v>0</v>
      </c>
      <c r="Z21" s="235">
        <f t="shared" si="7"/>
        <v>0</v>
      </c>
      <c r="AA21" s="235">
        <f t="shared" si="8"/>
        <v>532712.77</v>
      </c>
      <c r="AB21" s="237">
        <v>157425.54999999999</v>
      </c>
      <c r="AC21" s="237">
        <v>532712.77</v>
      </c>
      <c r="AD21" s="238" t="s">
        <v>373</v>
      </c>
    </row>
    <row r="22" spans="1:31" s="242" customFormat="1" ht="46.5" customHeight="1">
      <c r="A22" s="226">
        <v>4</v>
      </c>
      <c r="B22" s="227" t="s">
        <v>95</v>
      </c>
      <c r="C22" s="204" t="s">
        <v>65</v>
      </c>
      <c r="D22" s="228" t="s">
        <v>148</v>
      </c>
      <c r="E22" s="229">
        <v>1300000</v>
      </c>
      <c r="F22" s="229">
        <v>895861.56</v>
      </c>
      <c r="G22" s="229">
        <v>1300000</v>
      </c>
      <c r="H22" s="229">
        <f>SUM(H23:H23)</f>
        <v>0</v>
      </c>
      <c r="I22" s="229">
        <f t="shared" si="0"/>
        <v>1300000</v>
      </c>
      <c r="J22" s="229">
        <f>SUM(J23:J23)</f>
        <v>0</v>
      </c>
      <c r="K22" s="229">
        <f>SUM(K23:K23)</f>
        <v>0</v>
      </c>
      <c r="L22" s="229">
        <f>SUM(L23:L23)</f>
        <v>0</v>
      </c>
      <c r="M22" s="229">
        <f t="shared" si="1"/>
        <v>0</v>
      </c>
      <c r="N22" s="229">
        <f>SUM(N23:N23)</f>
        <v>0</v>
      </c>
      <c r="O22" s="229">
        <f t="shared" si="2"/>
        <v>0</v>
      </c>
      <c r="P22" s="229">
        <f>SUM(P23:P23)</f>
        <v>0</v>
      </c>
      <c r="Q22" s="229">
        <v>556.79999999999995</v>
      </c>
      <c r="R22" s="229">
        <f t="shared" si="4"/>
        <v>1299443.2</v>
      </c>
      <c r="S22" s="252">
        <f>SUM(S23:S24)</f>
        <v>4660.45</v>
      </c>
      <c r="T22" s="252">
        <f>SUM(T23:T24)</f>
        <v>76600.55</v>
      </c>
      <c r="U22" s="252">
        <f>SUM(U23:U24)</f>
        <v>0</v>
      </c>
      <c r="V22" s="229">
        <f t="shared" si="5"/>
        <v>81261</v>
      </c>
      <c r="W22" s="229">
        <f>SUM(W23:W24)</f>
        <v>0</v>
      </c>
      <c r="X22" s="229">
        <f>SUM(X23:X24)</f>
        <v>290351.92</v>
      </c>
      <c r="Y22" s="229">
        <f t="shared" si="6"/>
        <v>81261</v>
      </c>
      <c r="Z22" s="229">
        <f t="shared" si="7"/>
        <v>295569.17</v>
      </c>
      <c r="AA22" s="229">
        <f t="shared" si="8"/>
        <v>1004430.8300000001</v>
      </c>
      <c r="AB22" s="230">
        <v>1299443.2</v>
      </c>
      <c r="AC22" s="229">
        <f>SUM(AC23:AC24)</f>
        <v>1004430.8300000001</v>
      </c>
      <c r="AD22" s="231" t="s">
        <v>40</v>
      </c>
      <c r="AE22" s="241"/>
    </row>
    <row r="23" spans="1:31" s="239" customFormat="1" ht="81" customHeight="1">
      <c r="A23" s="243">
        <v>4.0999999999999996</v>
      </c>
      <c r="B23" s="233" t="s">
        <v>95</v>
      </c>
      <c r="C23" s="207" t="s">
        <v>65</v>
      </c>
      <c r="D23" s="244" t="s">
        <v>148</v>
      </c>
      <c r="E23" s="235">
        <v>895304.76</v>
      </c>
      <c r="F23" s="236">
        <v>895304.76</v>
      </c>
      <c r="G23" s="235">
        <v>895304.76</v>
      </c>
      <c r="H23" s="235">
        <v>0</v>
      </c>
      <c r="I23" s="235">
        <f t="shared" si="0"/>
        <v>895304.76</v>
      </c>
      <c r="J23" s="237">
        <v>0</v>
      </c>
      <c r="K23" s="237">
        <v>0</v>
      </c>
      <c r="L23" s="237">
        <v>0</v>
      </c>
      <c r="M23" s="235">
        <f t="shared" si="1"/>
        <v>0</v>
      </c>
      <c r="N23" s="235">
        <v>0</v>
      </c>
      <c r="O23" s="235">
        <f t="shared" si="2"/>
        <v>0</v>
      </c>
      <c r="P23" s="235">
        <v>0</v>
      </c>
      <c r="Q23" s="235">
        <f t="shared" si="3"/>
        <v>0</v>
      </c>
      <c r="R23" s="235">
        <f t="shared" si="4"/>
        <v>895304.76</v>
      </c>
      <c r="S23" s="237">
        <v>4660.45</v>
      </c>
      <c r="T23" s="237">
        <v>76600.55</v>
      </c>
      <c r="U23" s="237">
        <v>0</v>
      </c>
      <c r="V23" s="235">
        <f t="shared" si="5"/>
        <v>81261</v>
      </c>
      <c r="W23" s="235">
        <v>0</v>
      </c>
      <c r="X23" s="235">
        <f>76600.55+213751.37</f>
        <v>290351.92</v>
      </c>
      <c r="Y23" s="235">
        <f t="shared" si="6"/>
        <v>81261</v>
      </c>
      <c r="Z23" s="235">
        <f t="shared" si="7"/>
        <v>295012.37</v>
      </c>
      <c r="AA23" s="235">
        <f t="shared" si="8"/>
        <v>600292.39</v>
      </c>
      <c r="AB23" s="235">
        <v>1299443.2</v>
      </c>
      <c r="AC23" s="237">
        <v>600292.39</v>
      </c>
      <c r="AD23" s="238" t="s">
        <v>187</v>
      </c>
      <c r="AE23" s="224"/>
    </row>
    <row r="24" spans="1:31" s="239" customFormat="1" ht="71.25" customHeight="1">
      <c r="A24" s="243">
        <v>4.2</v>
      </c>
      <c r="B24" s="233" t="s">
        <v>95</v>
      </c>
      <c r="C24" s="207" t="s">
        <v>459</v>
      </c>
      <c r="D24" s="244" t="s">
        <v>150</v>
      </c>
      <c r="E24" s="235">
        <v>404138.44</v>
      </c>
      <c r="F24" s="236">
        <v>0</v>
      </c>
      <c r="G24" s="235">
        <v>404138.44</v>
      </c>
      <c r="H24" s="235">
        <v>0</v>
      </c>
      <c r="I24" s="235">
        <f t="shared" ref="I24" si="11">G24-H24</f>
        <v>404138.44</v>
      </c>
      <c r="J24" s="237">
        <v>0</v>
      </c>
      <c r="K24" s="237">
        <v>0</v>
      </c>
      <c r="L24" s="237">
        <v>0</v>
      </c>
      <c r="M24" s="235">
        <f t="shared" ref="M24" si="12">SUM(J24:L24)</f>
        <v>0</v>
      </c>
      <c r="N24" s="235">
        <v>0</v>
      </c>
      <c r="O24" s="235">
        <f t="shared" ref="O24" si="13">M24+N24</f>
        <v>0</v>
      </c>
      <c r="P24" s="235">
        <v>0</v>
      </c>
      <c r="Q24" s="235">
        <f t="shared" ref="Q24" si="14">H24+P24</f>
        <v>0</v>
      </c>
      <c r="R24" s="235">
        <f t="shared" ref="R24" si="15">G24-Q24</f>
        <v>404138.44</v>
      </c>
      <c r="S24" s="237">
        <v>0</v>
      </c>
      <c r="T24" s="237">
        <v>0</v>
      </c>
      <c r="U24" s="237">
        <v>0</v>
      </c>
      <c r="V24" s="235">
        <f t="shared" ref="V24" si="16">SUM(S24:U24)</f>
        <v>0</v>
      </c>
      <c r="W24" s="235">
        <v>0</v>
      </c>
      <c r="X24" s="235">
        <v>0</v>
      </c>
      <c r="Y24" s="235">
        <f t="shared" ref="Y24" si="17">V24+W24</f>
        <v>0</v>
      </c>
      <c r="Z24" s="235">
        <f t="shared" si="7"/>
        <v>0</v>
      </c>
      <c r="AA24" s="235">
        <f t="shared" ref="AA24" si="18">SUM(G24-Z24)</f>
        <v>404138.44</v>
      </c>
      <c r="AB24" s="235">
        <v>1299443.2</v>
      </c>
      <c r="AC24" s="237">
        <v>404138.44</v>
      </c>
      <c r="AD24" s="308" t="s">
        <v>373</v>
      </c>
      <c r="AE24" s="224"/>
    </row>
    <row r="25" spans="1:31" s="242" customFormat="1" ht="36.75" customHeight="1">
      <c r="A25" s="226">
        <v>5</v>
      </c>
      <c r="B25" s="227" t="s">
        <v>95</v>
      </c>
      <c r="C25" s="204" t="s">
        <v>66</v>
      </c>
      <c r="D25" s="228" t="s">
        <v>149</v>
      </c>
      <c r="E25" s="229">
        <v>1000000</v>
      </c>
      <c r="F25" s="229">
        <v>87786.5</v>
      </c>
      <c r="G25" s="229">
        <v>1000000</v>
      </c>
      <c r="H25" s="229">
        <f>SUM(H26:H29)</f>
        <v>0</v>
      </c>
      <c r="I25" s="229">
        <f t="shared" si="0"/>
        <v>1000000</v>
      </c>
      <c r="J25" s="229">
        <f>SUM(J26:J29)</f>
        <v>0</v>
      </c>
      <c r="K25" s="229">
        <f>SUM(K26:K29)</f>
        <v>0</v>
      </c>
      <c r="L25" s="229">
        <f>SUM(L26:L29)</f>
        <v>0</v>
      </c>
      <c r="M25" s="229">
        <f t="shared" si="1"/>
        <v>0</v>
      </c>
      <c r="N25" s="229">
        <f>SUM(N26:N29)</f>
        <v>0</v>
      </c>
      <c r="O25" s="229">
        <f t="shared" si="2"/>
        <v>0</v>
      </c>
      <c r="P25" s="229">
        <f>SUM(P26:P29)</f>
        <v>0</v>
      </c>
      <c r="Q25" s="229">
        <v>649.6</v>
      </c>
      <c r="R25" s="229">
        <f t="shared" si="4"/>
        <v>999350.4</v>
      </c>
      <c r="S25" s="245">
        <f>SUM(S26:S29)</f>
        <v>15954.8</v>
      </c>
      <c r="T25" s="245">
        <f>SUM(T26:T29)</f>
        <v>0</v>
      </c>
      <c r="U25" s="245">
        <f>SUM(U26:U29)</f>
        <v>0</v>
      </c>
      <c r="V25" s="245">
        <f>SUM(S25:U25)</f>
        <v>15954.8</v>
      </c>
      <c r="W25" s="245">
        <f>SUM(W26:W29)</f>
        <v>25000</v>
      </c>
      <c r="X25" s="245">
        <f>SUM(X26:X29)</f>
        <v>6495.27</v>
      </c>
      <c r="Y25" s="229">
        <f t="shared" si="6"/>
        <v>40954.800000000003</v>
      </c>
      <c r="Z25" s="229">
        <f t="shared" si="7"/>
        <v>23099.67</v>
      </c>
      <c r="AA25" s="229">
        <f t="shared" si="8"/>
        <v>976900.33</v>
      </c>
      <c r="AB25" s="230">
        <v>999350.39999999991</v>
      </c>
      <c r="AC25" s="229">
        <f>SUM(AC26:AC29)</f>
        <v>976900.33</v>
      </c>
      <c r="AD25" s="231" t="s">
        <v>40</v>
      </c>
      <c r="AE25" s="241"/>
    </row>
    <row r="26" spans="1:31" s="239" customFormat="1" ht="66" customHeight="1">
      <c r="A26" s="243">
        <v>5.0999999999999996</v>
      </c>
      <c r="B26" s="233" t="s">
        <v>95</v>
      </c>
      <c r="C26" s="207" t="s">
        <v>212</v>
      </c>
      <c r="D26" s="244" t="s">
        <v>149</v>
      </c>
      <c r="E26" s="235">
        <v>23795.41</v>
      </c>
      <c r="F26" s="236">
        <v>23795.41</v>
      </c>
      <c r="G26" s="235">
        <v>23795.41</v>
      </c>
      <c r="H26" s="235">
        <v>0</v>
      </c>
      <c r="I26" s="235">
        <f t="shared" si="0"/>
        <v>23795.41</v>
      </c>
      <c r="J26" s="237">
        <v>0</v>
      </c>
      <c r="K26" s="237">
        <v>0</v>
      </c>
      <c r="L26" s="237">
        <v>0</v>
      </c>
      <c r="M26" s="235">
        <f t="shared" si="1"/>
        <v>0</v>
      </c>
      <c r="N26" s="235">
        <v>0</v>
      </c>
      <c r="O26" s="235">
        <f t="shared" si="2"/>
        <v>0</v>
      </c>
      <c r="P26" s="235">
        <v>0</v>
      </c>
      <c r="Q26" s="235">
        <f t="shared" si="3"/>
        <v>0</v>
      </c>
      <c r="R26" s="235">
        <f t="shared" si="4"/>
        <v>23795.41</v>
      </c>
      <c r="S26" s="237">
        <v>15954.8</v>
      </c>
      <c r="T26" s="237">
        <v>0</v>
      </c>
      <c r="U26" s="237">
        <v>0</v>
      </c>
      <c r="V26" s="235">
        <f t="shared" si="5"/>
        <v>15954.8</v>
      </c>
      <c r="W26" s="235">
        <v>5000</v>
      </c>
      <c r="X26" s="235">
        <v>6495.27</v>
      </c>
      <c r="Y26" s="235">
        <f t="shared" si="6"/>
        <v>20954.8</v>
      </c>
      <c r="Z26" s="235">
        <f t="shared" si="7"/>
        <v>22450.07</v>
      </c>
      <c r="AA26" s="235">
        <f t="shared" si="8"/>
        <v>1345.3400000000001</v>
      </c>
      <c r="AB26" s="257">
        <v>23795.41</v>
      </c>
      <c r="AC26" s="235">
        <v>1345.34</v>
      </c>
      <c r="AD26" s="238" t="s">
        <v>289</v>
      </c>
      <c r="AE26" s="224"/>
    </row>
    <row r="27" spans="1:31" s="239" customFormat="1" ht="63.75" customHeight="1">
      <c r="A27" s="243">
        <v>5.2</v>
      </c>
      <c r="B27" s="233" t="s">
        <v>95</v>
      </c>
      <c r="C27" s="207" t="s">
        <v>224</v>
      </c>
      <c r="D27" s="244" t="s">
        <v>149</v>
      </c>
      <c r="E27" s="235">
        <v>100000</v>
      </c>
      <c r="F27" s="236">
        <v>0</v>
      </c>
      <c r="G27" s="235">
        <v>100000</v>
      </c>
      <c r="H27" s="235">
        <v>0</v>
      </c>
      <c r="I27" s="235">
        <f t="shared" si="0"/>
        <v>100000</v>
      </c>
      <c r="J27" s="236">
        <v>0</v>
      </c>
      <c r="K27" s="236">
        <v>0</v>
      </c>
      <c r="L27" s="236">
        <v>0</v>
      </c>
      <c r="M27" s="235">
        <f t="shared" si="1"/>
        <v>0</v>
      </c>
      <c r="N27" s="235">
        <v>0</v>
      </c>
      <c r="O27" s="235">
        <f t="shared" si="2"/>
        <v>0</v>
      </c>
      <c r="P27" s="235">
        <v>0</v>
      </c>
      <c r="Q27" s="235">
        <f t="shared" si="3"/>
        <v>0</v>
      </c>
      <c r="R27" s="235">
        <f t="shared" si="4"/>
        <v>100000</v>
      </c>
      <c r="S27" s="237">
        <v>0</v>
      </c>
      <c r="T27" s="237">
        <v>0</v>
      </c>
      <c r="U27" s="237">
        <v>0</v>
      </c>
      <c r="V27" s="235">
        <f t="shared" si="5"/>
        <v>0</v>
      </c>
      <c r="W27" s="235">
        <v>0</v>
      </c>
      <c r="X27" s="235">
        <v>0</v>
      </c>
      <c r="Y27" s="235">
        <f t="shared" si="6"/>
        <v>0</v>
      </c>
      <c r="Z27" s="235">
        <f t="shared" si="7"/>
        <v>0</v>
      </c>
      <c r="AA27" s="235">
        <f t="shared" si="8"/>
        <v>100000</v>
      </c>
      <c r="AB27" s="257">
        <v>100000</v>
      </c>
      <c r="AC27" s="235">
        <v>100000</v>
      </c>
      <c r="AD27" s="238" t="s">
        <v>130</v>
      </c>
      <c r="AE27" s="224"/>
    </row>
    <row r="28" spans="1:31" s="239" customFormat="1" ht="72" customHeight="1">
      <c r="A28" s="243">
        <v>5.3</v>
      </c>
      <c r="B28" s="233" t="s">
        <v>95</v>
      </c>
      <c r="C28" s="207" t="s">
        <v>325</v>
      </c>
      <c r="D28" s="244" t="s">
        <v>149</v>
      </c>
      <c r="E28" s="235">
        <v>64000</v>
      </c>
      <c r="F28" s="236">
        <v>63341.49</v>
      </c>
      <c r="G28" s="235">
        <v>64000</v>
      </c>
      <c r="H28" s="235">
        <v>0</v>
      </c>
      <c r="I28" s="235">
        <f t="shared" si="0"/>
        <v>64000</v>
      </c>
      <c r="J28" s="236">
        <v>0</v>
      </c>
      <c r="K28" s="236">
        <v>0</v>
      </c>
      <c r="L28" s="236">
        <v>0</v>
      </c>
      <c r="M28" s="235">
        <f t="shared" si="1"/>
        <v>0</v>
      </c>
      <c r="N28" s="235">
        <v>0</v>
      </c>
      <c r="O28" s="235">
        <f t="shared" si="2"/>
        <v>0</v>
      </c>
      <c r="P28" s="235">
        <v>0</v>
      </c>
      <c r="Q28" s="235">
        <f t="shared" si="3"/>
        <v>0</v>
      </c>
      <c r="R28" s="235">
        <f t="shared" si="4"/>
        <v>64000</v>
      </c>
      <c r="S28" s="237">
        <v>0</v>
      </c>
      <c r="T28" s="237">
        <v>0</v>
      </c>
      <c r="U28" s="237">
        <v>0</v>
      </c>
      <c r="V28" s="235">
        <f t="shared" si="5"/>
        <v>0</v>
      </c>
      <c r="W28" s="235">
        <v>20000</v>
      </c>
      <c r="X28" s="235">
        <v>0</v>
      </c>
      <c r="Y28" s="235">
        <f t="shared" si="6"/>
        <v>20000</v>
      </c>
      <c r="Z28" s="235">
        <f t="shared" si="7"/>
        <v>0</v>
      </c>
      <c r="AA28" s="235">
        <f t="shared" si="8"/>
        <v>64000</v>
      </c>
      <c r="AB28" s="257">
        <v>60000</v>
      </c>
      <c r="AC28" s="235">
        <v>64000</v>
      </c>
      <c r="AD28" s="238" t="s">
        <v>187</v>
      </c>
      <c r="AE28" s="224"/>
    </row>
    <row r="29" spans="1:31" s="239" customFormat="1" ht="45" customHeight="1">
      <c r="A29" s="243">
        <v>5.4</v>
      </c>
      <c r="B29" s="233" t="s">
        <v>95</v>
      </c>
      <c r="C29" s="207" t="s">
        <v>607</v>
      </c>
      <c r="D29" s="244" t="s">
        <v>149</v>
      </c>
      <c r="E29" s="235">
        <v>811554.99</v>
      </c>
      <c r="F29" s="236">
        <v>0</v>
      </c>
      <c r="G29" s="235">
        <v>811554.99</v>
      </c>
      <c r="H29" s="235">
        <v>0</v>
      </c>
      <c r="I29" s="235">
        <f t="shared" si="0"/>
        <v>811554.99</v>
      </c>
      <c r="J29" s="236">
        <v>0</v>
      </c>
      <c r="K29" s="236">
        <v>0</v>
      </c>
      <c r="L29" s="236">
        <v>0</v>
      </c>
      <c r="M29" s="235">
        <f t="shared" si="1"/>
        <v>0</v>
      </c>
      <c r="N29" s="235">
        <v>0</v>
      </c>
      <c r="O29" s="235">
        <f t="shared" si="2"/>
        <v>0</v>
      </c>
      <c r="P29" s="235">
        <v>0</v>
      </c>
      <c r="Q29" s="235">
        <f t="shared" si="3"/>
        <v>0</v>
      </c>
      <c r="R29" s="235">
        <f t="shared" si="4"/>
        <v>811554.99</v>
      </c>
      <c r="S29" s="237">
        <v>0</v>
      </c>
      <c r="T29" s="237">
        <v>0</v>
      </c>
      <c r="U29" s="237">
        <v>0</v>
      </c>
      <c r="V29" s="235">
        <f t="shared" si="5"/>
        <v>0</v>
      </c>
      <c r="W29" s="235">
        <v>0</v>
      </c>
      <c r="X29" s="235">
        <v>0</v>
      </c>
      <c r="Y29" s="235">
        <f t="shared" si="6"/>
        <v>0</v>
      </c>
      <c r="Z29" s="235">
        <f t="shared" si="7"/>
        <v>0</v>
      </c>
      <c r="AA29" s="235">
        <f t="shared" si="8"/>
        <v>811554.99</v>
      </c>
      <c r="AB29" s="257">
        <v>700000</v>
      </c>
      <c r="AC29" s="235">
        <v>811554.99</v>
      </c>
      <c r="AD29" s="238" t="s">
        <v>345</v>
      </c>
      <c r="AE29" s="224"/>
    </row>
    <row r="30" spans="1:31" s="242" customFormat="1" ht="60" customHeight="1">
      <c r="A30" s="246">
        <v>6</v>
      </c>
      <c r="B30" s="227" t="s">
        <v>95</v>
      </c>
      <c r="C30" s="204" t="s">
        <v>97</v>
      </c>
      <c r="D30" s="212" t="s">
        <v>151</v>
      </c>
      <c r="E30" s="247">
        <v>1444558.33</v>
      </c>
      <c r="F30" s="248">
        <v>33326.339999999997</v>
      </c>
      <c r="G30" s="247">
        <v>1444558.33</v>
      </c>
      <c r="H30" s="229">
        <v>33326.339999999997</v>
      </c>
      <c r="I30" s="229">
        <f t="shared" si="0"/>
        <v>1411231.99</v>
      </c>
      <c r="J30" s="249">
        <v>0</v>
      </c>
      <c r="K30" s="249">
        <v>0</v>
      </c>
      <c r="L30" s="249">
        <v>0</v>
      </c>
      <c r="M30" s="229">
        <f t="shared" si="1"/>
        <v>0</v>
      </c>
      <c r="N30" s="229">
        <v>0</v>
      </c>
      <c r="O30" s="229">
        <f t="shared" si="2"/>
        <v>0</v>
      </c>
      <c r="P30" s="229">
        <v>0</v>
      </c>
      <c r="Q30" s="229">
        <f t="shared" si="3"/>
        <v>33326.339999999997</v>
      </c>
      <c r="R30" s="229">
        <f t="shared" si="4"/>
        <v>1411231.99</v>
      </c>
      <c r="S30" s="252">
        <v>0</v>
      </c>
      <c r="T30" s="252">
        <v>0</v>
      </c>
      <c r="U30" s="252">
        <v>0</v>
      </c>
      <c r="V30" s="229">
        <f t="shared" si="5"/>
        <v>0</v>
      </c>
      <c r="W30" s="229">
        <v>0</v>
      </c>
      <c r="X30" s="229">
        <v>0</v>
      </c>
      <c r="Y30" s="229">
        <f t="shared" si="6"/>
        <v>0</v>
      </c>
      <c r="Z30" s="229">
        <f t="shared" si="7"/>
        <v>33326.339999999997</v>
      </c>
      <c r="AA30" s="229">
        <f t="shared" si="8"/>
        <v>1411231.99</v>
      </c>
      <c r="AB30" s="258">
        <v>0</v>
      </c>
      <c r="AC30" s="249">
        <v>50000</v>
      </c>
      <c r="AD30" s="250" t="s">
        <v>210</v>
      </c>
      <c r="AE30" s="241"/>
    </row>
    <row r="31" spans="1:31" s="242" customFormat="1" ht="81.75" customHeight="1">
      <c r="A31" s="246">
        <v>7</v>
      </c>
      <c r="B31" s="227" t="s">
        <v>95</v>
      </c>
      <c r="C31" s="204" t="s">
        <v>98</v>
      </c>
      <c r="D31" s="212" t="s">
        <v>152</v>
      </c>
      <c r="E31" s="247">
        <v>1976937.29</v>
      </c>
      <c r="F31" s="248">
        <v>55036.66</v>
      </c>
      <c r="G31" s="247">
        <v>1976937.29</v>
      </c>
      <c r="H31" s="229">
        <v>0</v>
      </c>
      <c r="I31" s="229">
        <f t="shared" si="0"/>
        <v>1976937.29</v>
      </c>
      <c r="J31" s="249">
        <v>0</v>
      </c>
      <c r="K31" s="249">
        <v>0</v>
      </c>
      <c r="L31" s="249">
        <v>0</v>
      </c>
      <c r="M31" s="229">
        <f t="shared" si="1"/>
        <v>0</v>
      </c>
      <c r="N31" s="229">
        <v>55036.66</v>
      </c>
      <c r="O31" s="229">
        <f t="shared" si="2"/>
        <v>55036.66</v>
      </c>
      <c r="P31" s="229">
        <v>55036.66</v>
      </c>
      <c r="Q31" s="229">
        <f t="shared" si="3"/>
        <v>55036.66</v>
      </c>
      <c r="R31" s="229">
        <f t="shared" si="4"/>
        <v>1921900.6300000001</v>
      </c>
      <c r="S31" s="229">
        <v>0</v>
      </c>
      <c r="T31" s="229">
        <v>0</v>
      </c>
      <c r="U31" s="229">
        <v>0</v>
      </c>
      <c r="V31" s="229">
        <f t="shared" si="5"/>
        <v>0</v>
      </c>
      <c r="W31" s="229">
        <v>0</v>
      </c>
      <c r="X31" s="229">
        <v>0</v>
      </c>
      <c r="Y31" s="229">
        <f t="shared" si="6"/>
        <v>0</v>
      </c>
      <c r="Z31" s="229">
        <f t="shared" si="7"/>
        <v>55036.66</v>
      </c>
      <c r="AA31" s="229">
        <f t="shared" si="8"/>
        <v>1921900.6300000001</v>
      </c>
      <c r="AB31" s="258">
        <v>0</v>
      </c>
      <c r="AC31" s="249">
        <v>50000</v>
      </c>
      <c r="AD31" s="250" t="s">
        <v>350</v>
      </c>
      <c r="AE31" s="241"/>
    </row>
    <row r="32" spans="1:31" s="242" customFormat="1" ht="50.25" customHeight="1">
      <c r="A32" s="246">
        <v>8</v>
      </c>
      <c r="B32" s="227" t="s">
        <v>95</v>
      </c>
      <c r="C32" s="204" t="s">
        <v>99</v>
      </c>
      <c r="D32" s="212" t="s">
        <v>156</v>
      </c>
      <c r="E32" s="247">
        <v>109217.89</v>
      </c>
      <c r="F32" s="248">
        <v>109217.89</v>
      </c>
      <c r="G32" s="247">
        <v>109217.89</v>
      </c>
      <c r="H32" s="229">
        <v>0</v>
      </c>
      <c r="I32" s="229">
        <f t="shared" si="0"/>
        <v>109217.89</v>
      </c>
      <c r="J32" s="249">
        <v>0</v>
      </c>
      <c r="K32" s="249">
        <v>0</v>
      </c>
      <c r="L32" s="249">
        <v>0</v>
      </c>
      <c r="M32" s="229">
        <f t="shared" si="1"/>
        <v>0</v>
      </c>
      <c r="N32" s="229">
        <v>0</v>
      </c>
      <c r="O32" s="229">
        <f t="shared" si="2"/>
        <v>0</v>
      </c>
      <c r="P32" s="229">
        <v>0</v>
      </c>
      <c r="Q32" s="229">
        <f t="shared" si="3"/>
        <v>0</v>
      </c>
      <c r="R32" s="229">
        <f t="shared" si="4"/>
        <v>109217.89</v>
      </c>
      <c r="S32" s="252">
        <v>0</v>
      </c>
      <c r="T32" s="252">
        <v>0</v>
      </c>
      <c r="U32" s="252">
        <v>0</v>
      </c>
      <c r="V32" s="229">
        <f t="shared" si="5"/>
        <v>0</v>
      </c>
      <c r="W32" s="229">
        <v>0</v>
      </c>
      <c r="X32" s="229">
        <v>0</v>
      </c>
      <c r="Y32" s="229">
        <f t="shared" si="6"/>
        <v>0</v>
      </c>
      <c r="Z32" s="229">
        <f t="shared" si="7"/>
        <v>0</v>
      </c>
      <c r="AA32" s="229">
        <f t="shared" si="8"/>
        <v>109217.89</v>
      </c>
      <c r="AB32" s="258">
        <v>0</v>
      </c>
      <c r="AC32" s="249">
        <v>1000</v>
      </c>
      <c r="AD32" s="250" t="s">
        <v>349</v>
      </c>
      <c r="AE32" s="241"/>
    </row>
    <row r="33" spans="1:31" s="242" customFormat="1" ht="62.25" customHeight="1">
      <c r="A33" s="246">
        <v>9</v>
      </c>
      <c r="B33" s="251" t="s">
        <v>95</v>
      </c>
      <c r="C33" s="208" t="s">
        <v>100</v>
      </c>
      <c r="D33" s="212" t="s">
        <v>216</v>
      </c>
      <c r="E33" s="247">
        <v>52000</v>
      </c>
      <c r="F33" s="248">
        <v>0</v>
      </c>
      <c r="G33" s="247">
        <v>52000</v>
      </c>
      <c r="H33" s="229">
        <v>0</v>
      </c>
      <c r="I33" s="229">
        <f t="shared" si="0"/>
        <v>52000</v>
      </c>
      <c r="J33" s="249">
        <v>0</v>
      </c>
      <c r="K33" s="249">
        <v>0</v>
      </c>
      <c r="L33" s="249">
        <v>0</v>
      </c>
      <c r="M33" s="229">
        <f t="shared" si="1"/>
        <v>0</v>
      </c>
      <c r="N33" s="229">
        <v>0</v>
      </c>
      <c r="O33" s="229">
        <f t="shared" si="2"/>
        <v>0</v>
      </c>
      <c r="P33" s="229">
        <v>0</v>
      </c>
      <c r="Q33" s="229">
        <f t="shared" si="3"/>
        <v>0</v>
      </c>
      <c r="R33" s="229">
        <f t="shared" si="4"/>
        <v>52000</v>
      </c>
      <c r="S33" s="245">
        <v>0</v>
      </c>
      <c r="T33" s="245">
        <v>0</v>
      </c>
      <c r="U33" s="245">
        <v>0</v>
      </c>
      <c r="V33" s="229">
        <f t="shared" si="5"/>
        <v>0</v>
      </c>
      <c r="W33" s="229">
        <v>0</v>
      </c>
      <c r="X33" s="229">
        <v>0</v>
      </c>
      <c r="Y33" s="229">
        <f t="shared" si="6"/>
        <v>0</v>
      </c>
      <c r="Z33" s="229">
        <f t="shared" si="7"/>
        <v>0</v>
      </c>
      <c r="AA33" s="229">
        <f t="shared" si="8"/>
        <v>52000</v>
      </c>
      <c r="AB33" s="258">
        <v>0</v>
      </c>
      <c r="AC33" s="249">
        <v>52000</v>
      </c>
      <c r="AD33" s="250" t="s">
        <v>351</v>
      </c>
      <c r="AE33" s="241"/>
    </row>
    <row r="34" spans="1:31" s="104" customFormat="1" ht="67.5" customHeight="1">
      <c r="A34" s="246">
        <v>10</v>
      </c>
      <c r="B34" s="251" t="s">
        <v>95</v>
      </c>
      <c r="C34" s="208" t="s">
        <v>567</v>
      </c>
      <c r="D34" s="88" t="s">
        <v>197</v>
      </c>
      <c r="E34" s="380">
        <v>135000</v>
      </c>
      <c r="F34" s="245">
        <v>135000</v>
      </c>
      <c r="G34" s="380">
        <v>135000</v>
      </c>
      <c r="H34" s="381">
        <v>0</v>
      </c>
      <c r="I34" s="381">
        <f t="shared" si="0"/>
        <v>135000</v>
      </c>
      <c r="J34" s="381">
        <v>0</v>
      </c>
      <c r="K34" s="381">
        <v>0</v>
      </c>
      <c r="L34" s="381">
        <v>0</v>
      </c>
      <c r="M34" s="381">
        <f t="shared" ref="M34" si="19">SUM(J34:L34)</f>
        <v>0</v>
      </c>
      <c r="N34" s="381">
        <v>135000</v>
      </c>
      <c r="O34" s="381">
        <f t="shared" si="2"/>
        <v>135000</v>
      </c>
      <c r="P34" s="381">
        <v>122830.08</v>
      </c>
      <c r="Q34" s="381">
        <f t="shared" si="3"/>
        <v>122830.08</v>
      </c>
      <c r="R34" s="381">
        <f t="shared" si="4"/>
        <v>12169.919999999998</v>
      </c>
      <c r="S34" s="381">
        <v>0</v>
      </c>
      <c r="T34" s="381">
        <v>0</v>
      </c>
      <c r="U34" s="381">
        <v>0</v>
      </c>
      <c r="V34" s="381">
        <f t="shared" si="5"/>
        <v>0</v>
      </c>
      <c r="W34" s="381">
        <v>0</v>
      </c>
      <c r="X34" s="381">
        <v>0</v>
      </c>
      <c r="Y34" s="381">
        <f t="shared" si="6"/>
        <v>0</v>
      </c>
      <c r="Z34" s="381">
        <f t="shared" ref="Z34" si="20">Q34+Y34</f>
        <v>122830.08</v>
      </c>
      <c r="AA34" s="381">
        <f t="shared" si="8"/>
        <v>12169.919999999998</v>
      </c>
      <c r="AB34" s="382">
        <v>0</v>
      </c>
      <c r="AC34" s="382">
        <v>12169.92</v>
      </c>
      <c r="AD34" s="12"/>
      <c r="AE34" s="159"/>
    </row>
    <row r="35" spans="1:31" s="242" customFormat="1" ht="95.25" customHeight="1">
      <c r="A35" s="246">
        <v>11</v>
      </c>
      <c r="B35" s="251" t="s">
        <v>106</v>
      </c>
      <c r="C35" s="208" t="s">
        <v>627</v>
      </c>
      <c r="D35" s="212" t="s">
        <v>150</v>
      </c>
      <c r="E35" s="247">
        <v>250000</v>
      </c>
      <c r="F35" s="248">
        <v>0</v>
      </c>
      <c r="G35" s="229">
        <v>250000</v>
      </c>
      <c r="H35" s="229">
        <v>0</v>
      </c>
      <c r="I35" s="229">
        <f t="shared" ref="I35:I39" si="21">G35-H35</f>
        <v>250000</v>
      </c>
      <c r="J35" s="249">
        <v>0</v>
      </c>
      <c r="K35" s="249">
        <v>0</v>
      </c>
      <c r="L35" s="249">
        <v>0</v>
      </c>
      <c r="M35" s="229">
        <f t="shared" ref="M35:M39" si="22">SUM(J35:L35)</f>
        <v>0</v>
      </c>
      <c r="N35" s="229">
        <v>0</v>
      </c>
      <c r="O35" s="229">
        <f t="shared" ref="O35:O39" si="23">M35+N35</f>
        <v>0</v>
      </c>
      <c r="P35" s="229">
        <v>0</v>
      </c>
      <c r="Q35" s="229">
        <f t="shared" ref="Q35:Q39" si="24">H35+P35</f>
        <v>0</v>
      </c>
      <c r="R35" s="229">
        <f t="shared" ref="R35:R39" si="25">G35-Q35</f>
        <v>250000</v>
      </c>
      <c r="S35" s="252">
        <v>0</v>
      </c>
      <c r="T35" s="252">
        <v>0</v>
      </c>
      <c r="U35" s="252">
        <v>0</v>
      </c>
      <c r="V35" s="229">
        <f t="shared" ref="V35:V39" si="26">SUM(S35:U35)</f>
        <v>0</v>
      </c>
      <c r="W35" s="229">
        <v>0</v>
      </c>
      <c r="X35" s="229">
        <v>0</v>
      </c>
      <c r="Y35" s="229">
        <f t="shared" ref="Y35:Y39" si="27">V35+W35</f>
        <v>0</v>
      </c>
      <c r="Z35" s="229">
        <f t="shared" ref="Z35:Z40" si="28">Q35+S35+X35</f>
        <v>0</v>
      </c>
      <c r="AA35" s="229">
        <f t="shared" ref="AA35:AA39" si="29">SUM(G35-Z35)</f>
        <v>250000</v>
      </c>
      <c r="AB35" s="258">
        <v>0</v>
      </c>
      <c r="AC35" s="249">
        <v>10000</v>
      </c>
      <c r="AD35" s="250" t="s">
        <v>193</v>
      </c>
      <c r="AE35" s="241"/>
    </row>
    <row r="36" spans="1:31" s="242" customFormat="1" ht="45.75" customHeight="1">
      <c r="A36" s="253">
        <v>12</v>
      </c>
      <c r="B36" s="254" t="s">
        <v>101</v>
      </c>
      <c r="C36" s="204" t="s">
        <v>235</v>
      </c>
      <c r="D36" s="228" t="s">
        <v>149</v>
      </c>
      <c r="E36" s="229">
        <v>1800000</v>
      </c>
      <c r="F36" s="245">
        <v>1800000</v>
      </c>
      <c r="G36" s="229">
        <v>1800000</v>
      </c>
      <c r="H36" s="229">
        <v>156138.97</v>
      </c>
      <c r="I36" s="229">
        <f t="shared" si="21"/>
        <v>1643861.03</v>
      </c>
      <c r="J36" s="252">
        <f>67709.36+52290.64</f>
        <v>120000</v>
      </c>
      <c r="K36" s="252">
        <v>0</v>
      </c>
      <c r="L36" s="252">
        <v>0</v>
      </c>
      <c r="M36" s="229">
        <f t="shared" si="22"/>
        <v>120000</v>
      </c>
      <c r="N36" s="229">
        <v>166504.5901</v>
      </c>
      <c r="O36" s="229">
        <f t="shared" si="23"/>
        <v>286504.59010000003</v>
      </c>
      <c r="P36" s="229">
        <v>286504.59000000003</v>
      </c>
      <c r="Q36" s="229">
        <f t="shared" si="24"/>
        <v>442643.56000000006</v>
      </c>
      <c r="R36" s="229">
        <f t="shared" si="25"/>
        <v>1357356.44</v>
      </c>
      <c r="S36" s="252">
        <v>0</v>
      </c>
      <c r="T36" s="252">
        <v>0</v>
      </c>
      <c r="U36" s="252">
        <v>0</v>
      </c>
      <c r="V36" s="229">
        <f t="shared" si="26"/>
        <v>0</v>
      </c>
      <c r="W36" s="229">
        <v>0</v>
      </c>
      <c r="X36" s="229">
        <v>0</v>
      </c>
      <c r="Y36" s="229">
        <f t="shared" si="27"/>
        <v>0</v>
      </c>
      <c r="Z36" s="229">
        <f t="shared" si="28"/>
        <v>442643.56000000006</v>
      </c>
      <c r="AA36" s="229">
        <f t="shared" si="29"/>
        <v>1357356.44</v>
      </c>
      <c r="AB36" s="259">
        <v>100000</v>
      </c>
      <c r="AC36" s="249">
        <v>100000</v>
      </c>
      <c r="AD36" s="250" t="s">
        <v>282</v>
      </c>
      <c r="AE36" s="241"/>
    </row>
    <row r="37" spans="1:31" s="242" customFormat="1" ht="63.75" customHeight="1">
      <c r="A37" s="253">
        <v>13</v>
      </c>
      <c r="B37" s="254" t="s">
        <v>101</v>
      </c>
      <c r="C37" s="204" t="s">
        <v>102</v>
      </c>
      <c r="D37" s="228" t="s">
        <v>149</v>
      </c>
      <c r="E37" s="229">
        <v>1500000</v>
      </c>
      <c r="F37" s="245">
        <v>1500000</v>
      </c>
      <c r="G37" s="229">
        <v>1500000</v>
      </c>
      <c r="H37" s="229">
        <v>4036.71</v>
      </c>
      <c r="I37" s="229">
        <f t="shared" si="21"/>
        <v>1495963.29</v>
      </c>
      <c r="J37" s="252">
        <v>0</v>
      </c>
      <c r="K37" s="252">
        <v>0</v>
      </c>
      <c r="L37" s="252">
        <v>0</v>
      </c>
      <c r="M37" s="229">
        <f t="shared" si="22"/>
        <v>0</v>
      </c>
      <c r="N37" s="229">
        <v>0</v>
      </c>
      <c r="O37" s="229">
        <f t="shared" si="23"/>
        <v>0</v>
      </c>
      <c r="P37" s="229">
        <v>0</v>
      </c>
      <c r="Q37" s="229">
        <f t="shared" si="24"/>
        <v>4036.71</v>
      </c>
      <c r="R37" s="229">
        <f t="shared" si="25"/>
        <v>1495963.29</v>
      </c>
      <c r="S37" s="252">
        <v>0</v>
      </c>
      <c r="T37" s="252">
        <v>0</v>
      </c>
      <c r="U37" s="252">
        <v>0</v>
      </c>
      <c r="V37" s="229">
        <f t="shared" si="26"/>
        <v>0</v>
      </c>
      <c r="W37" s="229">
        <v>0</v>
      </c>
      <c r="X37" s="229">
        <v>0</v>
      </c>
      <c r="Y37" s="229">
        <f t="shared" si="27"/>
        <v>0</v>
      </c>
      <c r="Z37" s="229">
        <f t="shared" si="28"/>
        <v>4036.71</v>
      </c>
      <c r="AA37" s="229">
        <f t="shared" si="29"/>
        <v>1495963.29</v>
      </c>
      <c r="AB37" s="259">
        <v>100000</v>
      </c>
      <c r="AC37" s="249">
        <v>100000</v>
      </c>
      <c r="AD37" s="250" t="s">
        <v>282</v>
      </c>
      <c r="AE37" s="241"/>
    </row>
    <row r="38" spans="1:31" s="242" customFormat="1" ht="70.5" customHeight="1">
      <c r="A38" s="253">
        <v>14</v>
      </c>
      <c r="B38" s="254" t="s">
        <v>101</v>
      </c>
      <c r="C38" s="204" t="s">
        <v>103</v>
      </c>
      <c r="D38" s="228" t="s">
        <v>149</v>
      </c>
      <c r="E38" s="229">
        <v>1000000</v>
      </c>
      <c r="F38" s="245">
        <v>1000000</v>
      </c>
      <c r="G38" s="229">
        <v>1000000</v>
      </c>
      <c r="H38" s="229">
        <v>251418.93</v>
      </c>
      <c r="I38" s="229">
        <f t="shared" si="21"/>
        <v>748581.07000000007</v>
      </c>
      <c r="J38" s="252">
        <v>0</v>
      </c>
      <c r="K38" s="252">
        <v>0</v>
      </c>
      <c r="L38" s="252">
        <v>0</v>
      </c>
      <c r="M38" s="229">
        <f t="shared" si="22"/>
        <v>0</v>
      </c>
      <c r="N38" s="229">
        <v>145325.75</v>
      </c>
      <c r="O38" s="229">
        <f t="shared" si="23"/>
        <v>145325.75</v>
      </c>
      <c r="P38" s="229">
        <v>145325.75</v>
      </c>
      <c r="Q38" s="229">
        <f t="shared" si="24"/>
        <v>396744.68</v>
      </c>
      <c r="R38" s="229">
        <f t="shared" si="25"/>
        <v>603255.32000000007</v>
      </c>
      <c r="S38" s="229">
        <v>0</v>
      </c>
      <c r="T38" s="229">
        <v>0</v>
      </c>
      <c r="U38" s="229">
        <v>0</v>
      </c>
      <c r="V38" s="229">
        <f t="shared" si="26"/>
        <v>0</v>
      </c>
      <c r="W38" s="229">
        <v>0</v>
      </c>
      <c r="X38" s="229">
        <v>0</v>
      </c>
      <c r="Y38" s="229">
        <f t="shared" si="27"/>
        <v>0</v>
      </c>
      <c r="Z38" s="229">
        <f t="shared" si="28"/>
        <v>396744.68</v>
      </c>
      <c r="AA38" s="229">
        <f t="shared" si="29"/>
        <v>603255.32000000007</v>
      </c>
      <c r="AB38" s="258">
        <v>20000</v>
      </c>
      <c r="AC38" s="249">
        <v>40000</v>
      </c>
      <c r="AD38" s="250" t="s">
        <v>352</v>
      </c>
      <c r="AE38" s="241"/>
    </row>
    <row r="39" spans="1:31" s="242" customFormat="1" ht="78.75" customHeight="1">
      <c r="A39" s="253">
        <v>15</v>
      </c>
      <c r="B39" s="254" t="s">
        <v>101</v>
      </c>
      <c r="C39" s="204" t="s">
        <v>104</v>
      </c>
      <c r="D39" s="228" t="s">
        <v>144</v>
      </c>
      <c r="E39" s="229">
        <v>536328</v>
      </c>
      <c r="F39" s="245">
        <v>536328</v>
      </c>
      <c r="G39" s="229">
        <v>536328</v>
      </c>
      <c r="H39" s="229">
        <v>508575.89</v>
      </c>
      <c r="I39" s="229">
        <f t="shared" si="21"/>
        <v>27752.109999999986</v>
      </c>
      <c r="J39" s="252">
        <v>0</v>
      </c>
      <c r="K39" s="252">
        <v>0</v>
      </c>
      <c r="L39" s="252">
        <v>0</v>
      </c>
      <c r="M39" s="229">
        <f t="shared" si="22"/>
        <v>0</v>
      </c>
      <c r="N39" s="229">
        <v>0</v>
      </c>
      <c r="O39" s="229">
        <f t="shared" si="23"/>
        <v>0</v>
      </c>
      <c r="P39" s="229">
        <v>0</v>
      </c>
      <c r="Q39" s="229">
        <f t="shared" si="24"/>
        <v>508575.89</v>
      </c>
      <c r="R39" s="229">
        <f t="shared" si="25"/>
        <v>27752.109999999986</v>
      </c>
      <c r="S39" s="252">
        <v>0</v>
      </c>
      <c r="T39" s="252">
        <v>0</v>
      </c>
      <c r="U39" s="252">
        <v>0</v>
      </c>
      <c r="V39" s="229">
        <f t="shared" si="26"/>
        <v>0</v>
      </c>
      <c r="W39" s="252">
        <v>0</v>
      </c>
      <c r="X39" s="252">
        <v>0</v>
      </c>
      <c r="Y39" s="229">
        <f t="shared" si="27"/>
        <v>0</v>
      </c>
      <c r="Z39" s="229">
        <f t="shared" si="28"/>
        <v>508575.89</v>
      </c>
      <c r="AA39" s="229">
        <f t="shared" si="29"/>
        <v>27752.109999999986</v>
      </c>
      <c r="AB39" s="258">
        <v>0</v>
      </c>
      <c r="AC39" s="249">
        <v>25000</v>
      </c>
      <c r="AD39" s="250" t="s">
        <v>129</v>
      </c>
      <c r="AE39" s="241"/>
    </row>
    <row r="40" spans="1:31" s="242" customFormat="1" ht="78.75" customHeight="1">
      <c r="A40" s="253">
        <v>16</v>
      </c>
      <c r="B40" s="254" t="s">
        <v>101</v>
      </c>
      <c r="C40" s="204" t="s">
        <v>105</v>
      </c>
      <c r="D40" s="228" t="s">
        <v>158</v>
      </c>
      <c r="E40" s="229">
        <v>2300000</v>
      </c>
      <c r="F40" s="245">
        <v>2300000</v>
      </c>
      <c r="G40" s="229">
        <v>2300000</v>
      </c>
      <c r="H40" s="229">
        <v>65810.820000000007</v>
      </c>
      <c r="I40" s="229">
        <f t="shared" ref="I40" si="30">G40-H40</f>
        <v>2234189.1800000002</v>
      </c>
      <c r="J40" s="252">
        <v>0</v>
      </c>
      <c r="K40" s="252">
        <v>0</v>
      </c>
      <c r="L40" s="252">
        <v>0</v>
      </c>
      <c r="M40" s="229">
        <f t="shared" ref="M40" si="31">SUM(J40:L40)</f>
        <v>0</v>
      </c>
      <c r="N40" s="229">
        <v>0</v>
      </c>
      <c r="O40" s="229">
        <f t="shared" ref="O40" si="32">M40+N40</f>
        <v>0</v>
      </c>
      <c r="P40" s="229">
        <v>0</v>
      </c>
      <c r="Q40" s="229">
        <f t="shared" ref="Q40" si="33">H40+P40</f>
        <v>65810.820000000007</v>
      </c>
      <c r="R40" s="229">
        <f t="shared" ref="R40" si="34">G40-Q40</f>
        <v>2234189.1800000002</v>
      </c>
      <c r="S40" s="229">
        <v>0</v>
      </c>
      <c r="T40" s="229">
        <v>0</v>
      </c>
      <c r="U40" s="229">
        <v>0</v>
      </c>
      <c r="V40" s="229">
        <f t="shared" ref="V40" si="35">SUM(S40:U40)</f>
        <v>0</v>
      </c>
      <c r="W40" s="229">
        <v>0</v>
      </c>
      <c r="X40" s="229">
        <v>0</v>
      </c>
      <c r="Y40" s="229">
        <f t="shared" ref="Y40" si="36">V40+W40</f>
        <v>0</v>
      </c>
      <c r="Z40" s="229">
        <f t="shared" si="28"/>
        <v>65810.820000000007</v>
      </c>
      <c r="AA40" s="229">
        <f t="shared" ref="AA40" si="37">SUM(G40-Z40)</f>
        <v>2234189.1800000002</v>
      </c>
      <c r="AB40" s="258">
        <v>0</v>
      </c>
      <c r="AC40" s="249">
        <v>1000</v>
      </c>
      <c r="AD40" s="250" t="s">
        <v>211</v>
      </c>
      <c r="AE40" s="241"/>
    </row>
    <row r="41" spans="1:31" s="239" customFormat="1" ht="27.75" customHeight="1">
      <c r="A41" s="253"/>
      <c r="B41" s="254"/>
      <c r="C41" s="204" t="s">
        <v>112</v>
      </c>
      <c r="D41" s="228"/>
      <c r="E41" s="229">
        <f t="shared" ref="E41:AC41" si="38">SUM(E6+E11+E17+E22+E25+E30+E31+E32+E33+E34+E35+E36+E37+E38+E39+E40)</f>
        <v>16644063.510000002</v>
      </c>
      <c r="F41" s="229">
        <f t="shared" si="38"/>
        <v>11122736.09</v>
      </c>
      <c r="G41" s="229">
        <f t="shared" si="38"/>
        <v>16644063.510000002</v>
      </c>
      <c r="H41" s="229">
        <f t="shared" si="38"/>
        <v>2083945.0799999998</v>
      </c>
      <c r="I41" s="229">
        <f t="shared" si="38"/>
        <v>14450772.579999998</v>
      </c>
      <c r="J41" s="229">
        <f t="shared" si="38"/>
        <v>162804.95000000001</v>
      </c>
      <c r="K41" s="229">
        <f t="shared" si="38"/>
        <v>0</v>
      </c>
      <c r="L41" s="229">
        <f t="shared" si="38"/>
        <v>0</v>
      </c>
      <c r="M41" s="229">
        <f t="shared" si="38"/>
        <v>162804.95000000001</v>
      </c>
      <c r="N41" s="229">
        <f t="shared" si="38"/>
        <v>553015.29009999998</v>
      </c>
      <c r="O41" s="229">
        <f t="shared" si="38"/>
        <v>715820.24010000005</v>
      </c>
      <c r="P41" s="229">
        <f t="shared" si="38"/>
        <v>903586.20000000007</v>
      </c>
      <c r="Q41" s="229">
        <f t="shared" si="38"/>
        <v>3139514.4800000004</v>
      </c>
      <c r="R41" s="229">
        <f t="shared" si="38"/>
        <v>13504549.029999997</v>
      </c>
      <c r="S41" s="229">
        <f t="shared" si="38"/>
        <v>150822.72</v>
      </c>
      <c r="T41" s="229">
        <f t="shared" si="38"/>
        <v>217472.2</v>
      </c>
      <c r="U41" s="229">
        <f t="shared" si="38"/>
        <v>0</v>
      </c>
      <c r="V41" s="229">
        <f t="shared" si="38"/>
        <v>368294.92</v>
      </c>
      <c r="W41" s="229">
        <f t="shared" si="38"/>
        <v>397454</v>
      </c>
      <c r="X41" s="229">
        <f t="shared" si="38"/>
        <v>746854.55</v>
      </c>
      <c r="Y41" s="229">
        <f t="shared" si="38"/>
        <v>765748.92</v>
      </c>
      <c r="Z41" s="229">
        <f t="shared" si="38"/>
        <v>4037191.7500000005</v>
      </c>
      <c r="AA41" s="229">
        <f t="shared" si="38"/>
        <v>12606871.759999998</v>
      </c>
      <c r="AB41" s="229">
        <f t="shared" si="38"/>
        <v>4165742.69</v>
      </c>
      <c r="AC41" s="229">
        <f t="shared" si="38"/>
        <v>3497797.23</v>
      </c>
      <c r="AD41" s="238"/>
      <c r="AE41" s="224"/>
    </row>
    <row r="42" spans="1:31" s="1" customFormat="1">
      <c r="B42" s="46"/>
      <c r="C42" s="209"/>
      <c r="D42" s="125"/>
      <c r="E42" s="47"/>
      <c r="F42" s="103"/>
      <c r="G42" s="47"/>
      <c r="H42" s="48"/>
      <c r="I42" s="48"/>
      <c r="J42" s="48"/>
      <c r="K42" s="48"/>
      <c r="L42" s="48"/>
      <c r="M42" s="48"/>
      <c r="N42" s="48"/>
      <c r="O42" s="48"/>
      <c r="P42" s="48"/>
      <c r="Q42" s="48"/>
      <c r="R42" s="48"/>
      <c r="S42" s="211"/>
      <c r="T42" s="18"/>
      <c r="U42" s="18"/>
      <c r="V42" s="18"/>
      <c r="W42" s="18"/>
      <c r="Y42" s="18"/>
      <c r="AA42" s="18"/>
      <c r="AB42" s="260"/>
      <c r="AC42" s="48"/>
      <c r="AD42" s="45"/>
      <c r="AE42" s="153"/>
    </row>
    <row r="43" spans="1:31" s="1" customFormat="1">
      <c r="B43" s="197"/>
      <c r="C43" s="210"/>
      <c r="D43" s="198"/>
      <c r="E43" s="163"/>
      <c r="F43" s="199"/>
      <c r="G43" s="163"/>
      <c r="H43" s="163"/>
      <c r="I43" s="163"/>
      <c r="J43" s="163"/>
      <c r="K43" s="163"/>
      <c r="L43" s="163"/>
      <c r="M43" s="163"/>
      <c r="N43" s="163"/>
      <c r="O43" s="163"/>
      <c r="P43" s="163"/>
      <c r="Q43" s="163"/>
      <c r="R43" s="163"/>
      <c r="S43" s="211"/>
      <c r="T43" s="18"/>
      <c r="U43" s="18"/>
      <c r="V43" s="18"/>
      <c r="W43" s="18"/>
      <c r="Y43" s="18"/>
      <c r="AA43" s="18"/>
      <c r="AB43" s="261"/>
      <c r="AC43" s="163"/>
      <c r="AD43" s="163"/>
      <c r="AE43" s="153"/>
    </row>
  </sheetData>
  <autoFilter ref="A4:AD42">
    <filterColumn colId="2"/>
    <filterColumn colId="3"/>
    <filterColumn colId="18"/>
    <filterColumn colId="19"/>
    <filterColumn colId="20"/>
    <filterColumn colId="21"/>
    <filterColumn colId="22"/>
    <filterColumn colId="23"/>
    <filterColumn colId="24"/>
    <filterColumn colId="25"/>
    <filterColumn colId="26"/>
  </autoFilter>
  <mergeCells count="1">
    <mergeCell ref="A2:AD2"/>
  </mergeCells>
  <printOptions horizontalCentered="1"/>
  <pageMargins left="0.51181102362204722" right="0.51181102362204722" top="0.94488188976377963" bottom="0.55118110236220474" header="0.31496062992125984" footer="0.31496062992125984"/>
  <pageSetup paperSize="9" scale="70"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4.xml><?xml version="1.0" encoding="utf-8"?>
<worksheet xmlns="http://schemas.openxmlformats.org/spreadsheetml/2006/main" xmlns:r="http://schemas.openxmlformats.org/officeDocument/2006/relationships">
  <dimension ref="A2:AF10"/>
  <sheetViews>
    <sheetView topLeftCell="A13" zoomScaleNormal="100" workbookViewId="0">
      <selection activeCell="AE1" sqref="AE1:AI1048576"/>
    </sheetView>
  </sheetViews>
  <sheetFormatPr defaultRowHeight="15"/>
  <cols>
    <col min="1" max="1" width="5.140625" customWidth="1"/>
    <col min="2" max="2" width="7.42578125" style="121" customWidth="1"/>
    <col min="3" max="3" width="25.42578125" customWidth="1"/>
    <col min="4" max="4" width="11.85546875" style="127" customWidth="1"/>
    <col min="5" max="5" width="15.85546875" customWidth="1"/>
    <col min="6" max="6" width="15.140625" customWidth="1"/>
    <col min="7" max="7" width="15.85546875" bestFit="1" customWidth="1"/>
    <col min="8" max="8" width="20" hidden="1" customWidth="1"/>
    <col min="9" max="9" width="16.42578125" style="176" hidden="1" customWidth="1"/>
    <col min="10" max="10" width="18.85546875" style="176" hidden="1" customWidth="1"/>
    <col min="11" max="11" width="22.42578125" style="176" hidden="1" customWidth="1"/>
    <col min="12" max="12" width="22.28515625" style="176" hidden="1" customWidth="1"/>
    <col min="13" max="13" width="19.140625" style="176" hidden="1" customWidth="1"/>
    <col min="14" max="14" width="21.85546875" style="176" hidden="1" customWidth="1"/>
    <col min="15" max="15" width="17.42578125" style="176" hidden="1" customWidth="1"/>
    <col min="16" max="16" width="17.42578125" style="17" hidden="1" customWidth="1"/>
    <col min="17" max="17" width="15.28515625" style="110" hidden="1" customWidth="1"/>
    <col min="18" max="18" width="15.5703125" hidden="1" customWidth="1"/>
    <col min="19" max="19" width="18.85546875" style="135" hidden="1" customWidth="1"/>
    <col min="20" max="20" width="22.42578125" style="135" hidden="1" customWidth="1"/>
    <col min="21" max="21" width="22.28515625" style="135" hidden="1" customWidth="1"/>
    <col min="22" max="22" width="19.140625" style="135" hidden="1" customWidth="1"/>
    <col min="23" max="23" width="21.85546875" style="135" hidden="1" customWidth="1"/>
    <col min="24" max="24" width="21.85546875" style="17" hidden="1" customWidth="1"/>
    <col min="25" max="25" width="17.42578125" style="135" hidden="1" customWidth="1"/>
    <col min="26" max="26" width="15.28515625" style="17" customWidth="1"/>
    <col min="27" max="27" width="15.5703125" style="135" bestFit="1" customWidth="1"/>
    <col min="28" max="28" width="15.7109375" style="176" hidden="1" customWidth="1"/>
    <col min="29" max="29" width="15.7109375" style="17" customWidth="1"/>
    <col min="30" max="30" width="19.85546875" customWidth="1"/>
    <col min="31" max="31" width="15.28515625" style="177" customWidth="1"/>
    <col min="32" max="32" width="13.28515625" bestFit="1" customWidth="1"/>
  </cols>
  <sheetData>
    <row r="2" spans="1:32">
      <c r="A2" s="396" t="s">
        <v>292</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8"/>
    </row>
    <row r="3" spans="1:32">
      <c r="A3" s="399"/>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1"/>
    </row>
    <row r="4" spans="1:32" ht="49.5" customHeight="1">
      <c r="A4" s="34" t="s">
        <v>0</v>
      </c>
      <c r="B4" s="126" t="s">
        <v>217</v>
      </c>
      <c r="C4" s="35" t="s">
        <v>1</v>
      </c>
      <c r="D4" s="35" t="s">
        <v>215</v>
      </c>
      <c r="E4" s="36" t="s">
        <v>41</v>
      </c>
      <c r="F4" s="37" t="s">
        <v>2</v>
      </c>
      <c r="G4" s="38" t="s">
        <v>42</v>
      </c>
      <c r="H4" s="38" t="s">
        <v>202</v>
      </c>
      <c r="I4" s="38" t="s">
        <v>203</v>
      </c>
      <c r="J4" s="38" t="s">
        <v>258</v>
      </c>
      <c r="K4" s="38" t="s">
        <v>236</v>
      </c>
      <c r="L4" s="38" t="s">
        <v>237</v>
      </c>
      <c r="M4" s="38" t="s">
        <v>238</v>
      </c>
      <c r="N4" s="38" t="s">
        <v>366</v>
      </c>
      <c r="O4" s="38" t="s">
        <v>250</v>
      </c>
      <c r="P4" s="38" t="s">
        <v>314</v>
      </c>
      <c r="Q4" s="38" t="s">
        <v>371</v>
      </c>
      <c r="R4" s="38" t="s">
        <v>315</v>
      </c>
      <c r="S4" s="38" t="s">
        <v>442</v>
      </c>
      <c r="T4" s="38" t="s">
        <v>236</v>
      </c>
      <c r="U4" s="38" t="s">
        <v>237</v>
      </c>
      <c r="V4" s="38" t="s">
        <v>238</v>
      </c>
      <c r="W4" s="38" t="s">
        <v>453</v>
      </c>
      <c r="X4" s="38" t="s">
        <v>568</v>
      </c>
      <c r="Y4" s="38" t="s">
        <v>438</v>
      </c>
      <c r="Z4" s="38" t="s">
        <v>439</v>
      </c>
      <c r="AA4" s="38" t="s">
        <v>558</v>
      </c>
      <c r="AB4" s="38" t="s">
        <v>316</v>
      </c>
      <c r="AC4" s="38" t="s">
        <v>441</v>
      </c>
      <c r="AD4" s="38" t="s">
        <v>3</v>
      </c>
    </row>
    <row r="5" spans="1:32" s="65" customFormat="1" ht="20.25" customHeight="1">
      <c r="A5" s="60" t="s">
        <v>239</v>
      </c>
      <c r="B5" s="61" t="s">
        <v>240</v>
      </c>
      <c r="C5" s="61" t="s">
        <v>241</v>
      </c>
      <c r="D5" s="61" t="s">
        <v>242</v>
      </c>
      <c r="E5" s="62" t="s">
        <v>243</v>
      </c>
      <c r="F5" s="62" t="s">
        <v>244</v>
      </c>
      <c r="G5" s="63" t="s">
        <v>245</v>
      </c>
      <c r="H5" s="62" t="s">
        <v>246</v>
      </c>
      <c r="I5" s="152" t="s">
        <v>247</v>
      </c>
      <c r="J5" s="152">
        <v>10</v>
      </c>
      <c r="K5" s="152">
        <v>11</v>
      </c>
      <c r="L5" s="152">
        <v>12</v>
      </c>
      <c r="M5" s="152" t="s">
        <v>248</v>
      </c>
      <c r="N5" s="152" t="s">
        <v>249</v>
      </c>
      <c r="O5" s="152" t="s">
        <v>253</v>
      </c>
      <c r="P5" s="62" t="s">
        <v>253</v>
      </c>
      <c r="Q5" s="62" t="s">
        <v>246</v>
      </c>
      <c r="R5" s="62" t="s">
        <v>372</v>
      </c>
      <c r="S5" s="256">
        <v>10</v>
      </c>
      <c r="T5" s="256">
        <v>11</v>
      </c>
      <c r="U5" s="256">
        <v>12</v>
      </c>
      <c r="V5" s="62" t="s">
        <v>449</v>
      </c>
      <c r="W5" s="62" t="s">
        <v>249</v>
      </c>
      <c r="X5" s="62"/>
      <c r="Y5" s="62" t="s">
        <v>445</v>
      </c>
      <c r="Z5" s="62"/>
      <c r="AA5" s="62" t="s">
        <v>446</v>
      </c>
      <c r="AB5" s="255" t="s">
        <v>447</v>
      </c>
      <c r="AC5" s="113" t="s">
        <v>447</v>
      </c>
      <c r="AD5" s="64" t="s">
        <v>448</v>
      </c>
      <c r="AE5" s="157"/>
    </row>
    <row r="6" spans="1:32" ht="113.25" customHeight="1">
      <c r="A6" s="15">
        <v>1</v>
      </c>
      <c r="B6" s="7" t="s">
        <v>218</v>
      </c>
      <c r="C6" s="7" t="s">
        <v>67</v>
      </c>
      <c r="D6" s="91" t="s">
        <v>146</v>
      </c>
      <c r="E6" s="39">
        <v>2726152.28</v>
      </c>
      <c r="F6" s="39">
        <v>2726152.28</v>
      </c>
      <c r="G6" s="39">
        <v>2726152.28</v>
      </c>
      <c r="H6" s="39">
        <v>2235965.98</v>
      </c>
      <c r="I6" s="174">
        <f>G6-H6</f>
        <v>490186.29999999981</v>
      </c>
      <c r="J6" s="174">
        <v>78979.64</v>
      </c>
      <c r="K6" s="174">
        <v>0</v>
      </c>
      <c r="L6" s="174">
        <v>0</v>
      </c>
      <c r="M6" s="174">
        <f>SUM(J6:L6)</f>
        <v>78979.64</v>
      </c>
      <c r="N6" s="174">
        <v>0</v>
      </c>
      <c r="O6" s="175">
        <f>M6+N6</f>
        <v>78979.64</v>
      </c>
      <c r="P6" s="41">
        <v>78979.64</v>
      </c>
      <c r="Q6" s="41">
        <f>H6+P6</f>
        <v>2314945.62</v>
      </c>
      <c r="R6" s="41">
        <f>G6-Q6</f>
        <v>411206.65999999968</v>
      </c>
      <c r="S6" s="39">
        <v>0</v>
      </c>
      <c r="T6" s="39">
        <v>0</v>
      </c>
      <c r="U6" s="39">
        <v>36020.83</v>
      </c>
      <c r="V6" s="39">
        <f>SUM(S6:U6)</f>
        <v>36020.83</v>
      </c>
      <c r="W6" s="39">
        <v>0</v>
      </c>
      <c r="X6" s="39">
        <v>0</v>
      </c>
      <c r="Y6" s="41">
        <f>V6+W6</f>
        <v>36020.83</v>
      </c>
      <c r="Z6" s="41">
        <f>Q6+Y6</f>
        <v>2350966.4500000002</v>
      </c>
      <c r="AA6" s="41">
        <f>G6-Z6</f>
        <v>375185.82999999961</v>
      </c>
      <c r="AB6" s="175">
        <v>36020.83</v>
      </c>
      <c r="AC6" s="41">
        <v>375185.83</v>
      </c>
      <c r="AD6" s="105" t="s">
        <v>410</v>
      </c>
      <c r="AE6" s="157"/>
      <c r="AF6" s="135"/>
    </row>
    <row r="7" spans="1:32" ht="102" customHeight="1">
      <c r="A7" s="15">
        <v>2</v>
      </c>
      <c r="B7" s="7" t="s">
        <v>218</v>
      </c>
      <c r="C7" s="7" t="s">
        <v>68</v>
      </c>
      <c r="D7" s="91" t="s">
        <v>147</v>
      </c>
      <c r="E7" s="39">
        <v>4334821.91</v>
      </c>
      <c r="F7" s="39">
        <v>4283208.2200000007</v>
      </c>
      <c r="G7" s="39">
        <v>4334821.91</v>
      </c>
      <c r="H7" s="39">
        <v>4099842.09</v>
      </c>
      <c r="I7" s="39">
        <f t="shared" ref="I7:I8" si="0">G7-H7</f>
        <v>234979.8200000003</v>
      </c>
      <c r="J7" s="39">
        <v>0</v>
      </c>
      <c r="K7" s="39">
        <v>0</v>
      </c>
      <c r="L7" s="39">
        <v>0</v>
      </c>
      <c r="M7" s="39">
        <f t="shared" ref="M7:M8" si="1">SUM(J7:L7)</f>
        <v>0</v>
      </c>
      <c r="N7" s="39">
        <v>0</v>
      </c>
      <c r="O7" s="39">
        <f t="shared" ref="O7:O8" si="2">M7+N7</f>
        <v>0</v>
      </c>
      <c r="P7" s="39">
        <v>0</v>
      </c>
      <c r="Q7" s="39">
        <f t="shared" ref="Q7:Q8" si="3">H7+P7</f>
        <v>4099842.09</v>
      </c>
      <c r="R7" s="39">
        <f t="shared" ref="R7:R8" si="4">G7-Q7</f>
        <v>234979.8200000003</v>
      </c>
      <c r="S7" s="39">
        <v>0</v>
      </c>
      <c r="T7" s="39">
        <v>0</v>
      </c>
      <c r="U7" s="39">
        <v>0</v>
      </c>
      <c r="V7" s="39">
        <f t="shared" ref="V7:V8" si="5">SUM(S7:U7)</f>
        <v>0</v>
      </c>
      <c r="W7" s="39">
        <v>0</v>
      </c>
      <c r="X7" s="39">
        <v>0</v>
      </c>
      <c r="Y7" s="39">
        <f t="shared" ref="Y7:Y8" si="6">V7+W7</f>
        <v>0</v>
      </c>
      <c r="Z7" s="39">
        <f t="shared" ref="Z7:Z8" si="7">Q7+Y7</f>
        <v>4099842.09</v>
      </c>
      <c r="AA7" s="41">
        <f t="shared" ref="AA7:AA8" si="8">G7-Z7</f>
        <v>234979.8200000003</v>
      </c>
      <c r="AB7" s="175">
        <v>0</v>
      </c>
      <c r="AC7" s="41">
        <v>0</v>
      </c>
      <c r="AD7" s="105" t="s">
        <v>339</v>
      </c>
    </row>
    <row r="8" spans="1:32" ht="91.5" customHeight="1">
      <c r="A8" s="15">
        <v>3</v>
      </c>
      <c r="B8" s="7" t="s">
        <v>219</v>
      </c>
      <c r="C8" s="7" t="s">
        <v>69</v>
      </c>
      <c r="D8" s="91" t="s">
        <v>147</v>
      </c>
      <c r="E8" s="39">
        <v>2362524.59</v>
      </c>
      <c r="F8" s="39">
        <v>2362524.59</v>
      </c>
      <c r="G8" s="39">
        <v>2362524.59</v>
      </c>
      <c r="H8" s="39">
        <v>1983829.62</v>
      </c>
      <c r="I8" s="174">
        <f t="shared" si="0"/>
        <v>378694.96999999974</v>
      </c>
      <c r="J8" s="174">
        <v>113220.07</v>
      </c>
      <c r="K8" s="174">
        <v>37950.31</v>
      </c>
      <c r="L8" s="174">
        <v>0</v>
      </c>
      <c r="M8" s="174">
        <f t="shared" si="1"/>
        <v>151170.38</v>
      </c>
      <c r="N8" s="174">
        <v>5790.79</v>
      </c>
      <c r="O8" s="175">
        <f t="shared" si="2"/>
        <v>156961.17000000001</v>
      </c>
      <c r="P8" s="41">
        <v>177701.39</v>
      </c>
      <c r="Q8" s="41">
        <f t="shared" si="3"/>
        <v>2161531.0100000002</v>
      </c>
      <c r="R8" s="41">
        <f t="shared" si="4"/>
        <v>200993.57999999961</v>
      </c>
      <c r="S8" s="39">
        <f>130320.85+22727.9+28629.36</f>
        <v>181678.11</v>
      </c>
      <c r="T8" s="39">
        <v>0</v>
      </c>
      <c r="U8" s="39">
        <v>0</v>
      </c>
      <c r="V8" s="39">
        <f t="shared" si="5"/>
        <v>181678.11</v>
      </c>
      <c r="W8" s="39">
        <v>0</v>
      </c>
      <c r="X8" s="39">
        <v>0</v>
      </c>
      <c r="Y8" s="41">
        <f t="shared" si="6"/>
        <v>181678.11</v>
      </c>
      <c r="Z8" s="41">
        <f t="shared" si="7"/>
        <v>2343209.12</v>
      </c>
      <c r="AA8" s="41">
        <f t="shared" si="8"/>
        <v>19315.469999999739</v>
      </c>
      <c r="AB8" s="175">
        <v>455347.36</v>
      </c>
      <c r="AC8" s="41">
        <v>19315.47</v>
      </c>
      <c r="AD8" s="105" t="s">
        <v>353</v>
      </c>
      <c r="AE8" s="157"/>
      <c r="AF8" s="178"/>
    </row>
    <row r="9" spans="1:32" s="275" customFormat="1" ht="15.75" thickBot="1">
      <c r="A9" s="402" t="s">
        <v>109</v>
      </c>
      <c r="B9" s="403"/>
      <c r="C9" s="403"/>
      <c r="D9" s="270"/>
      <c r="E9" s="271">
        <f t="shared" ref="E9:AC9" si="9">SUM(E6:E8)</f>
        <v>9423498.7799999993</v>
      </c>
      <c r="F9" s="271">
        <f t="shared" si="9"/>
        <v>9371885.0899999999</v>
      </c>
      <c r="G9" s="271">
        <f t="shared" si="9"/>
        <v>9423498.7799999993</v>
      </c>
      <c r="H9" s="271">
        <f t="shared" si="9"/>
        <v>8319637.6900000004</v>
      </c>
      <c r="I9" s="272">
        <f t="shared" si="9"/>
        <v>1103861.0899999999</v>
      </c>
      <c r="J9" s="272">
        <f t="shared" si="9"/>
        <v>192199.71000000002</v>
      </c>
      <c r="K9" s="272">
        <f t="shared" si="9"/>
        <v>37950.31</v>
      </c>
      <c r="L9" s="272">
        <f t="shared" si="9"/>
        <v>0</v>
      </c>
      <c r="M9" s="272">
        <f t="shared" si="9"/>
        <v>230150.02000000002</v>
      </c>
      <c r="N9" s="272">
        <f t="shared" si="9"/>
        <v>5790.79</v>
      </c>
      <c r="O9" s="272">
        <f t="shared" si="9"/>
        <v>235940.81</v>
      </c>
      <c r="P9" s="273">
        <f t="shared" si="9"/>
        <v>256681.03000000003</v>
      </c>
      <c r="Q9" s="271">
        <f t="shared" si="9"/>
        <v>8576318.7200000007</v>
      </c>
      <c r="R9" s="271">
        <f t="shared" si="9"/>
        <v>847180.05999999959</v>
      </c>
      <c r="S9" s="271">
        <f t="shared" si="9"/>
        <v>181678.11</v>
      </c>
      <c r="T9" s="271">
        <f t="shared" si="9"/>
        <v>0</v>
      </c>
      <c r="U9" s="271">
        <f t="shared" si="9"/>
        <v>36020.83</v>
      </c>
      <c r="V9" s="271">
        <f t="shared" si="9"/>
        <v>217698.94</v>
      </c>
      <c r="W9" s="271">
        <f t="shared" si="9"/>
        <v>0</v>
      </c>
      <c r="X9" s="273"/>
      <c r="Y9" s="271">
        <f t="shared" si="9"/>
        <v>217698.94</v>
      </c>
      <c r="Z9" s="273">
        <f t="shared" si="9"/>
        <v>8794017.6600000001</v>
      </c>
      <c r="AA9" s="271">
        <f t="shared" si="9"/>
        <v>629481.11999999965</v>
      </c>
      <c r="AB9" s="272">
        <f t="shared" si="9"/>
        <v>491368.19</v>
      </c>
      <c r="AC9" s="271">
        <f t="shared" si="9"/>
        <v>394501.30000000005</v>
      </c>
      <c r="AD9" s="274"/>
      <c r="AE9" s="269"/>
    </row>
    <row r="10" spans="1:32" ht="15.75" thickTop="1"/>
  </sheetData>
  <autoFilter ref="A4:AD4">
    <filterColumn colId="15"/>
    <filterColumn colId="18"/>
    <filterColumn colId="19"/>
    <filterColumn colId="20"/>
    <filterColumn colId="21"/>
    <filterColumn colId="22"/>
    <filterColumn colId="23"/>
    <filterColumn colId="24"/>
    <filterColumn colId="25"/>
    <filterColumn colId="26"/>
    <filterColumn colId="27"/>
  </autoFilter>
  <mergeCells count="2">
    <mergeCell ref="A2:AD3"/>
    <mergeCell ref="A9:C9"/>
  </mergeCells>
  <printOptions horizontalCentered="1"/>
  <pageMargins left="0.70866141732283472" right="0.70866141732283472" top="0.94488188976377963" bottom="0.74803149606299213" header="0.31496062992125984" footer="0.31496062992125984"/>
  <pageSetup paperSize="9" scale="73" orientation="landscape" horizontalDpi="4294967295" verticalDpi="4294967295" r:id="rId1"/>
  <headerFooter>
    <oddHeader>&amp;LΠΕΡΙΦΕΡΕΙΑ ΝΟΤΙΟΥ ΑΙΓΑΙΟΥ
ΓΕΝΙΚΗ Δ/ΝΣΗ ΑΠΠΥ
Δ/ΝΣΗ ΑΝΑΠΤΥΞΙΑΚΟΥ ΠΡΟΓΡΑΜΜΑΤΙΣΜΟΥ (ΔΙΑΠ)</oddHeader>
  </headerFooter>
</worksheet>
</file>

<file path=xl/worksheets/sheet5.xml><?xml version="1.0" encoding="utf-8"?>
<worksheet xmlns="http://schemas.openxmlformats.org/spreadsheetml/2006/main" xmlns:r="http://schemas.openxmlformats.org/officeDocument/2006/relationships">
  <dimension ref="A1:AF2167"/>
  <sheetViews>
    <sheetView topLeftCell="F1" zoomScaleNormal="100" workbookViewId="0">
      <pane ySplit="4" topLeftCell="A27" activePane="bottomLeft" state="frozen"/>
      <selection pane="bottomLeft" activeCell="AE1" sqref="AE1:AN1048576"/>
    </sheetView>
  </sheetViews>
  <sheetFormatPr defaultRowHeight="15"/>
  <cols>
    <col min="1" max="1" width="6.28515625" style="14" customWidth="1"/>
    <col min="2" max="2" width="7" style="14" customWidth="1"/>
    <col min="3" max="3" width="23.7109375" customWidth="1"/>
    <col min="4" max="4" width="20.42578125" style="13" customWidth="1"/>
    <col min="5" max="5" width="17.5703125" style="13" customWidth="1"/>
    <col min="6" max="6" width="17" customWidth="1"/>
    <col min="7" max="7" width="20.28515625" style="109" customWidth="1"/>
    <col min="8" max="8" width="22.140625" hidden="1" customWidth="1"/>
    <col min="9" max="9" width="17.85546875" style="176" hidden="1" customWidth="1"/>
    <col min="10" max="10" width="20.85546875" style="176" hidden="1" customWidth="1"/>
    <col min="11" max="11" width="24.42578125" style="176" hidden="1" customWidth="1"/>
    <col min="12" max="12" width="19.5703125" style="176" hidden="1" customWidth="1"/>
    <col min="13" max="13" width="20.85546875" style="176" hidden="1" customWidth="1"/>
    <col min="14" max="14" width="23.28515625" style="176" hidden="1" customWidth="1"/>
    <col min="15" max="15" width="20.140625" style="176" hidden="1" customWidth="1"/>
    <col min="16" max="16" width="19.28515625" style="17" hidden="1" customWidth="1"/>
    <col min="17" max="17" width="20.7109375" style="116" hidden="1" customWidth="1"/>
    <col min="18" max="18" width="17.42578125" style="17" hidden="1" customWidth="1"/>
    <col min="19" max="19" width="20.28515625" style="135" hidden="1" customWidth="1"/>
    <col min="20" max="20" width="27.140625" style="135" hidden="1" customWidth="1"/>
    <col min="21" max="21" width="24.7109375" style="135" hidden="1" customWidth="1"/>
    <col min="22" max="22" width="29.5703125" style="135" hidden="1" customWidth="1"/>
    <col min="23" max="23" width="26.7109375" style="135" hidden="1" customWidth="1"/>
    <col min="24" max="24" width="26.7109375" style="17" hidden="1" customWidth="1"/>
    <col min="25" max="25" width="20" style="135" hidden="1" customWidth="1"/>
    <col min="26" max="27" width="17.7109375" style="17" customWidth="1"/>
    <col min="28" max="28" width="14.140625" style="176" hidden="1" customWidth="1"/>
    <col min="29" max="29" width="17.85546875" style="108" customWidth="1"/>
    <col min="30" max="30" width="27.28515625" style="313" customWidth="1"/>
    <col min="31" max="31" width="9.140625" style="177"/>
    <col min="32" max="32" width="22.42578125" customWidth="1"/>
  </cols>
  <sheetData>
    <row r="1" spans="1:32">
      <c r="G1" s="17"/>
      <c r="AD1" s="312"/>
    </row>
    <row r="2" spans="1:32">
      <c r="A2" s="404" t="s">
        <v>293</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row>
    <row r="3" spans="1:32" ht="21" customHeight="1">
      <c r="A3" s="404"/>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row>
    <row r="4" spans="1:32" s="211" customFormat="1" ht="45">
      <c r="A4" s="315" t="s">
        <v>0</v>
      </c>
      <c r="B4" s="316" t="s">
        <v>217</v>
      </c>
      <c r="C4" s="317" t="s">
        <v>1</v>
      </c>
      <c r="D4" s="317" t="s">
        <v>86</v>
      </c>
      <c r="E4" s="317" t="s">
        <v>215</v>
      </c>
      <c r="F4" s="318" t="s">
        <v>87</v>
      </c>
      <c r="G4" s="218" t="s">
        <v>604</v>
      </c>
      <c r="H4" s="218" t="s">
        <v>202</v>
      </c>
      <c r="I4" s="218" t="s">
        <v>203</v>
      </c>
      <c r="J4" s="218" t="s">
        <v>258</v>
      </c>
      <c r="K4" s="218" t="s">
        <v>236</v>
      </c>
      <c r="L4" s="218" t="s">
        <v>237</v>
      </c>
      <c r="M4" s="218" t="s">
        <v>238</v>
      </c>
      <c r="N4" s="218" t="s">
        <v>367</v>
      </c>
      <c r="O4" s="218" t="s">
        <v>250</v>
      </c>
      <c r="P4" s="218" t="s">
        <v>314</v>
      </c>
      <c r="Q4" s="218" t="s">
        <v>371</v>
      </c>
      <c r="R4" s="218" t="s">
        <v>315</v>
      </c>
      <c r="S4" s="218" t="s">
        <v>442</v>
      </c>
      <c r="T4" s="218" t="s">
        <v>236</v>
      </c>
      <c r="U4" s="218" t="s">
        <v>237</v>
      </c>
      <c r="V4" s="218" t="s">
        <v>238</v>
      </c>
      <c r="W4" s="218" t="s">
        <v>454</v>
      </c>
      <c r="X4" s="218" t="s">
        <v>571</v>
      </c>
      <c r="Y4" s="218" t="s">
        <v>438</v>
      </c>
      <c r="Z4" s="218" t="s">
        <v>439</v>
      </c>
      <c r="AA4" s="218" t="s">
        <v>558</v>
      </c>
      <c r="AB4" s="218" t="s">
        <v>316</v>
      </c>
      <c r="AC4" s="218" t="s">
        <v>441</v>
      </c>
      <c r="AD4" s="218" t="s">
        <v>3</v>
      </c>
      <c r="AE4" s="219"/>
    </row>
    <row r="5" spans="1:32" s="225" customFormat="1" ht="20.25" customHeight="1">
      <c r="A5" s="220" t="s">
        <v>239</v>
      </c>
      <c r="B5" s="203" t="s">
        <v>240</v>
      </c>
      <c r="C5" s="203" t="s">
        <v>241</v>
      </c>
      <c r="D5" s="203" t="s">
        <v>242</v>
      </c>
      <c r="E5" s="221" t="s">
        <v>243</v>
      </c>
      <c r="F5" s="221" t="s">
        <v>244</v>
      </c>
      <c r="G5" s="222" t="s">
        <v>245</v>
      </c>
      <c r="H5" s="221" t="s">
        <v>246</v>
      </c>
      <c r="I5" s="223" t="s">
        <v>251</v>
      </c>
      <c r="J5" s="223">
        <v>10</v>
      </c>
      <c r="K5" s="223">
        <v>11</v>
      </c>
      <c r="L5" s="223">
        <v>12</v>
      </c>
      <c r="M5" s="223" t="s">
        <v>248</v>
      </c>
      <c r="N5" s="223" t="s">
        <v>249</v>
      </c>
      <c r="O5" s="223" t="s">
        <v>253</v>
      </c>
      <c r="P5" s="221" t="s">
        <v>253</v>
      </c>
      <c r="Q5" s="221" t="s">
        <v>246</v>
      </c>
      <c r="R5" s="221" t="s">
        <v>495</v>
      </c>
      <c r="S5" s="265">
        <v>10</v>
      </c>
      <c r="T5" s="265">
        <v>11</v>
      </c>
      <c r="U5" s="265">
        <v>12</v>
      </c>
      <c r="V5" s="221" t="s">
        <v>449</v>
      </c>
      <c r="W5" s="221" t="s">
        <v>249</v>
      </c>
      <c r="X5" s="221"/>
      <c r="Y5" s="221" t="s">
        <v>445</v>
      </c>
      <c r="Z5" s="221" t="s">
        <v>246</v>
      </c>
      <c r="AA5" s="221" t="s">
        <v>495</v>
      </c>
      <c r="AB5" s="266" t="s">
        <v>447</v>
      </c>
      <c r="AC5" s="267" t="s">
        <v>254</v>
      </c>
      <c r="AD5" s="268" t="s">
        <v>255</v>
      </c>
      <c r="AE5" s="224"/>
    </row>
    <row r="6" spans="1:32" s="239" customFormat="1" ht="63" customHeight="1">
      <c r="A6" s="319">
        <v>1</v>
      </c>
      <c r="B6" s="320" t="s">
        <v>95</v>
      </c>
      <c r="C6" s="314" t="s">
        <v>70</v>
      </c>
      <c r="D6" s="321" t="s">
        <v>78</v>
      </c>
      <c r="E6" s="321" t="s">
        <v>148</v>
      </c>
      <c r="F6" s="322">
        <v>674982</v>
      </c>
      <c r="G6" s="322">
        <v>674982</v>
      </c>
      <c r="H6" s="322">
        <v>594069.62</v>
      </c>
      <c r="I6" s="322">
        <f>F6-H6</f>
        <v>80912.38</v>
      </c>
      <c r="J6" s="323">
        <v>0</v>
      </c>
      <c r="K6" s="323">
        <v>0</v>
      </c>
      <c r="L6" s="323">
        <v>0</v>
      </c>
      <c r="M6" s="323">
        <f>SUM(J6:L6)</f>
        <v>0</v>
      </c>
      <c r="N6" s="323">
        <v>0</v>
      </c>
      <c r="O6" s="324">
        <f>M6+N6</f>
        <v>0</v>
      </c>
      <c r="P6" s="324">
        <v>0</v>
      </c>
      <c r="Q6" s="324">
        <f>H6+P6</f>
        <v>594069.62</v>
      </c>
      <c r="R6" s="325">
        <f>F6-Q6</f>
        <v>80912.38</v>
      </c>
      <c r="S6" s="323">
        <v>0</v>
      </c>
      <c r="T6" s="323">
        <v>0</v>
      </c>
      <c r="U6" s="323">
        <v>0</v>
      </c>
      <c r="V6" s="323">
        <f>SUM(S6:U6)</f>
        <v>0</v>
      </c>
      <c r="W6" s="323">
        <v>0</v>
      </c>
      <c r="X6" s="323">
        <v>0</v>
      </c>
      <c r="Y6" s="324">
        <f>V6+W6</f>
        <v>0</v>
      </c>
      <c r="Z6" s="324">
        <f>Q6+S6+X6</f>
        <v>594069.62</v>
      </c>
      <c r="AA6" s="325">
        <f>F6-Z6</f>
        <v>80912.38</v>
      </c>
      <c r="AB6" s="326">
        <v>40000</v>
      </c>
      <c r="AC6" s="325">
        <v>80912.38</v>
      </c>
      <c r="AD6" s="238" t="s">
        <v>187</v>
      </c>
      <c r="AE6" s="224"/>
    </row>
    <row r="7" spans="1:32" s="239" customFormat="1" ht="81" customHeight="1">
      <c r="A7" s="319">
        <v>2</v>
      </c>
      <c r="B7" s="320" t="s">
        <v>95</v>
      </c>
      <c r="C7" s="314" t="s">
        <v>107</v>
      </c>
      <c r="D7" s="321" t="s">
        <v>108</v>
      </c>
      <c r="E7" s="327" t="s">
        <v>148</v>
      </c>
      <c r="F7" s="328">
        <v>968452</v>
      </c>
      <c r="G7" s="322">
        <v>146064.71</v>
      </c>
      <c r="H7" s="322">
        <v>110517.1</v>
      </c>
      <c r="I7" s="322">
        <f t="shared" ref="I7:I96" si="0">F7-H7</f>
        <v>857934.9</v>
      </c>
      <c r="J7" s="323">
        <v>0</v>
      </c>
      <c r="K7" s="323">
        <v>0</v>
      </c>
      <c r="L7" s="323">
        <v>0</v>
      </c>
      <c r="M7" s="323">
        <f t="shared" ref="M7:M96" si="1">SUM(J7:L7)</f>
        <v>0</v>
      </c>
      <c r="N7" s="323">
        <v>0</v>
      </c>
      <c r="O7" s="324">
        <f t="shared" ref="O7:O96" si="2">M7+N7</f>
        <v>0</v>
      </c>
      <c r="P7" s="324">
        <v>0</v>
      </c>
      <c r="Q7" s="324">
        <f t="shared" ref="Q7:Q94" si="3">H7+P7</f>
        <v>110517.1</v>
      </c>
      <c r="R7" s="325">
        <f t="shared" ref="R7:R96" si="4">F7-Q7</f>
        <v>857934.9</v>
      </c>
      <c r="S7" s="323">
        <v>0</v>
      </c>
      <c r="T7" s="323">
        <v>0</v>
      </c>
      <c r="U7" s="323">
        <v>0</v>
      </c>
      <c r="V7" s="323">
        <f t="shared" ref="V7:V96" si="5">SUM(S7:U7)</f>
        <v>0</v>
      </c>
      <c r="W7" s="323">
        <v>0</v>
      </c>
      <c r="X7" s="323">
        <v>0</v>
      </c>
      <c r="Y7" s="324">
        <f t="shared" ref="Y7:Y97" si="6">V7+W7</f>
        <v>0</v>
      </c>
      <c r="Z7" s="324">
        <f t="shared" ref="Z7:Z71" si="7">Q7+S7+X7</f>
        <v>110517.1</v>
      </c>
      <c r="AA7" s="325">
        <f t="shared" ref="AA7:AA99" si="8">F7-Z7</f>
        <v>857934.9</v>
      </c>
      <c r="AB7" s="326">
        <v>0</v>
      </c>
      <c r="AC7" s="325">
        <v>150000</v>
      </c>
      <c r="AD7" s="238" t="s">
        <v>187</v>
      </c>
      <c r="AE7" s="224"/>
    </row>
    <row r="8" spans="1:32" s="239" customFormat="1" ht="63" customHeight="1">
      <c r="A8" s="319">
        <v>3</v>
      </c>
      <c r="B8" s="320" t="s">
        <v>220</v>
      </c>
      <c r="C8" s="329" t="s">
        <v>172</v>
      </c>
      <c r="D8" s="330" t="s">
        <v>181</v>
      </c>
      <c r="E8" s="331" t="s">
        <v>145</v>
      </c>
      <c r="F8" s="332">
        <v>69668.36</v>
      </c>
      <c r="G8" s="325">
        <v>69668.36</v>
      </c>
      <c r="H8" s="325">
        <v>0</v>
      </c>
      <c r="I8" s="322">
        <f t="shared" si="0"/>
        <v>69668.36</v>
      </c>
      <c r="J8" s="324">
        <v>0</v>
      </c>
      <c r="K8" s="324">
        <v>0</v>
      </c>
      <c r="L8" s="324">
        <v>0</v>
      </c>
      <c r="M8" s="323">
        <f t="shared" si="1"/>
        <v>0</v>
      </c>
      <c r="N8" s="323">
        <v>6306.39</v>
      </c>
      <c r="O8" s="324">
        <f t="shared" si="2"/>
        <v>6306.39</v>
      </c>
      <c r="P8" s="324">
        <v>5079.3100000000004</v>
      </c>
      <c r="Q8" s="324">
        <f t="shared" si="3"/>
        <v>5079.3100000000004</v>
      </c>
      <c r="R8" s="325">
        <f t="shared" si="4"/>
        <v>64589.05</v>
      </c>
      <c r="S8" s="324">
        <v>8648.86</v>
      </c>
      <c r="T8" s="324">
        <v>0</v>
      </c>
      <c r="U8" s="324">
        <v>1227.08</v>
      </c>
      <c r="V8" s="323">
        <f t="shared" si="5"/>
        <v>9875.94</v>
      </c>
      <c r="W8" s="323">
        <v>0</v>
      </c>
      <c r="X8" s="323">
        <v>0</v>
      </c>
      <c r="Y8" s="324">
        <f t="shared" si="6"/>
        <v>9875.94</v>
      </c>
      <c r="Z8" s="324">
        <f t="shared" si="7"/>
        <v>13728.170000000002</v>
      </c>
      <c r="AA8" s="325">
        <f t="shared" si="8"/>
        <v>55940.19</v>
      </c>
      <c r="AB8" s="333">
        <v>64589.05</v>
      </c>
      <c r="AC8" s="334">
        <v>55940.19</v>
      </c>
      <c r="AD8" s="238" t="s">
        <v>354</v>
      </c>
      <c r="AE8" s="224"/>
    </row>
    <row r="9" spans="1:32" s="239" customFormat="1" ht="63" customHeight="1">
      <c r="A9" s="319">
        <v>4</v>
      </c>
      <c r="B9" s="320" t="s">
        <v>220</v>
      </c>
      <c r="C9" s="335" t="s">
        <v>178</v>
      </c>
      <c r="D9" s="336" t="s">
        <v>553</v>
      </c>
      <c r="E9" s="337" t="s">
        <v>158</v>
      </c>
      <c r="F9" s="338">
        <v>94711.67</v>
      </c>
      <c r="G9" s="339">
        <v>58928.1</v>
      </c>
      <c r="H9" s="339">
        <v>0</v>
      </c>
      <c r="I9" s="322">
        <f>F9-H9</f>
        <v>94711.67</v>
      </c>
      <c r="J9" s="324">
        <v>0</v>
      </c>
      <c r="K9" s="324">
        <v>0</v>
      </c>
      <c r="L9" s="324">
        <v>0</v>
      </c>
      <c r="M9" s="323">
        <f>SUM(J9:L9)</f>
        <v>0</v>
      </c>
      <c r="N9" s="323">
        <v>0</v>
      </c>
      <c r="O9" s="324">
        <f>M9+N9</f>
        <v>0</v>
      </c>
      <c r="P9" s="324">
        <v>0</v>
      </c>
      <c r="Q9" s="324">
        <f>H9+P9</f>
        <v>0</v>
      </c>
      <c r="R9" s="325">
        <f>F9-Q9</f>
        <v>94711.67</v>
      </c>
      <c r="S9" s="324">
        <v>0</v>
      </c>
      <c r="T9" s="324">
        <v>0</v>
      </c>
      <c r="U9" s="324">
        <v>0</v>
      </c>
      <c r="V9" s="323">
        <f>SUM(S9:U9)</f>
        <v>0</v>
      </c>
      <c r="W9" s="323">
        <v>0</v>
      </c>
      <c r="X9" s="323">
        <v>0</v>
      </c>
      <c r="Y9" s="324">
        <f>V9+W9</f>
        <v>0</v>
      </c>
      <c r="Z9" s="324">
        <f t="shared" si="7"/>
        <v>0</v>
      </c>
      <c r="AA9" s="325">
        <f>F9-Z9</f>
        <v>94711.67</v>
      </c>
      <c r="AB9" s="340">
        <v>47000</v>
      </c>
      <c r="AC9" s="340">
        <v>94711.67</v>
      </c>
      <c r="AD9" s="238"/>
      <c r="AE9" s="224"/>
    </row>
    <row r="10" spans="1:32" s="239" customFormat="1" ht="63" customHeight="1">
      <c r="A10" s="319">
        <v>5</v>
      </c>
      <c r="B10" s="320" t="s">
        <v>220</v>
      </c>
      <c r="C10" s="329" t="s">
        <v>179</v>
      </c>
      <c r="D10" s="330" t="s">
        <v>180</v>
      </c>
      <c r="E10" s="331" t="s">
        <v>146</v>
      </c>
      <c r="F10" s="332">
        <v>48355.97</v>
      </c>
      <c r="G10" s="325">
        <v>48355.97</v>
      </c>
      <c r="H10" s="325">
        <v>0</v>
      </c>
      <c r="I10" s="322">
        <f>F10-H10</f>
        <v>48355.97</v>
      </c>
      <c r="J10" s="324">
        <v>0</v>
      </c>
      <c r="K10" s="324">
        <v>0</v>
      </c>
      <c r="L10" s="324">
        <v>0</v>
      </c>
      <c r="M10" s="323">
        <f>SUM(J10:L10)</f>
        <v>0</v>
      </c>
      <c r="N10" s="323">
        <v>0</v>
      </c>
      <c r="O10" s="324">
        <f>M10+N10</f>
        <v>0</v>
      </c>
      <c r="P10" s="324">
        <v>0</v>
      </c>
      <c r="Q10" s="324">
        <f>H10+P10</f>
        <v>0</v>
      </c>
      <c r="R10" s="325">
        <f>F10-Q10</f>
        <v>48355.97</v>
      </c>
      <c r="S10" s="324">
        <v>0</v>
      </c>
      <c r="T10" s="324">
        <v>0</v>
      </c>
      <c r="U10" s="324">
        <v>0</v>
      </c>
      <c r="V10" s="323">
        <f>SUM(S10:U10)</f>
        <v>0</v>
      </c>
      <c r="W10" s="323">
        <v>0</v>
      </c>
      <c r="X10" s="323">
        <v>0</v>
      </c>
      <c r="Y10" s="324">
        <f>V10+W10</f>
        <v>0</v>
      </c>
      <c r="Z10" s="324">
        <f t="shared" si="7"/>
        <v>0</v>
      </c>
      <c r="AA10" s="325">
        <f>F10-Z10</f>
        <v>48355.97</v>
      </c>
      <c r="AB10" s="333">
        <v>48000</v>
      </c>
      <c r="AC10" s="334">
        <v>48355.97</v>
      </c>
      <c r="AD10" s="238" t="s">
        <v>363</v>
      </c>
      <c r="AE10" s="224"/>
    </row>
    <row r="11" spans="1:32" s="239" customFormat="1" ht="63" customHeight="1">
      <c r="A11" s="319">
        <v>6</v>
      </c>
      <c r="B11" s="320" t="s">
        <v>220</v>
      </c>
      <c r="C11" s="329" t="s">
        <v>182</v>
      </c>
      <c r="D11" s="330" t="s">
        <v>183</v>
      </c>
      <c r="E11" s="331" t="s">
        <v>157</v>
      </c>
      <c r="F11" s="332">
        <v>300000</v>
      </c>
      <c r="G11" s="325">
        <v>300000</v>
      </c>
      <c r="H11" s="325">
        <v>0</v>
      </c>
      <c r="I11" s="322">
        <f>F11-H11</f>
        <v>300000</v>
      </c>
      <c r="J11" s="324">
        <v>0</v>
      </c>
      <c r="K11" s="324">
        <v>0</v>
      </c>
      <c r="L11" s="324">
        <v>0</v>
      </c>
      <c r="M11" s="323">
        <f>SUM(J11:L11)</f>
        <v>0</v>
      </c>
      <c r="N11" s="323">
        <v>0</v>
      </c>
      <c r="O11" s="324">
        <f>M11+N11</f>
        <v>0</v>
      </c>
      <c r="P11" s="324">
        <v>0</v>
      </c>
      <c r="Q11" s="324">
        <f>H11+P11</f>
        <v>0</v>
      </c>
      <c r="R11" s="325">
        <f>F11-Q11</f>
        <v>300000</v>
      </c>
      <c r="S11" s="324">
        <v>0</v>
      </c>
      <c r="T11" s="324">
        <v>0</v>
      </c>
      <c r="U11" s="324">
        <v>0</v>
      </c>
      <c r="V11" s="323">
        <f>SUM(S11:U11)</f>
        <v>0</v>
      </c>
      <c r="W11" s="323">
        <v>0</v>
      </c>
      <c r="X11" s="323">
        <v>0</v>
      </c>
      <c r="Y11" s="324">
        <f>V11+W11</f>
        <v>0</v>
      </c>
      <c r="Z11" s="324">
        <f t="shared" si="7"/>
        <v>0</v>
      </c>
      <c r="AA11" s="325">
        <f>F11-Z11</f>
        <v>300000</v>
      </c>
      <c r="AB11" s="326">
        <v>0</v>
      </c>
      <c r="AC11" s="325">
        <v>1000</v>
      </c>
      <c r="AD11" s="238" t="s">
        <v>188</v>
      </c>
      <c r="AE11" s="224"/>
    </row>
    <row r="12" spans="1:32" s="242" customFormat="1" ht="48" customHeight="1">
      <c r="A12" s="341">
        <v>7</v>
      </c>
      <c r="B12" s="342" t="s">
        <v>106</v>
      </c>
      <c r="C12" s="343" t="s">
        <v>515</v>
      </c>
      <c r="D12" s="344" t="s">
        <v>516</v>
      </c>
      <c r="E12" s="345" t="s">
        <v>150</v>
      </c>
      <c r="F12" s="346">
        <f>SUM(F13:F33)</f>
        <v>4000000</v>
      </c>
      <c r="G12" s="346">
        <f t="shared" ref="G12" si="9">SUM(G13:G33)</f>
        <v>1698113.0299999998</v>
      </c>
      <c r="H12" s="346">
        <f t="shared" ref="H12" si="10">SUM(H13:H33)</f>
        <v>0</v>
      </c>
      <c r="I12" s="346">
        <f t="shared" ref="I12" si="11">SUM(I13:I33)</f>
        <v>0</v>
      </c>
      <c r="J12" s="346">
        <f t="shared" ref="J12" si="12">SUM(J13:J33)</f>
        <v>0</v>
      </c>
      <c r="K12" s="346">
        <f t="shared" ref="K12" si="13">SUM(K13:K33)</f>
        <v>0</v>
      </c>
      <c r="L12" s="346">
        <f t="shared" ref="L12" si="14">SUM(L13:L33)</f>
        <v>0</v>
      </c>
      <c r="M12" s="346">
        <f t="shared" ref="M12" si="15">SUM(M13:M33)</f>
        <v>0</v>
      </c>
      <c r="N12" s="346">
        <f t="shared" ref="N12" si="16">SUM(N13:N33)</f>
        <v>0</v>
      </c>
      <c r="O12" s="346">
        <f t="shared" ref="O12" si="17">SUM(O13:O33)</f>
        <v>0</v>
      </c>
      <c r="P12" s="346">
        <f t="shared" ref="P12" si="18">SUM(P13:P33)</f>
        <v>0</v>
      </c>
      <c r="Q12" s="346">
        <f t="shared" ref="Q12" si="19">SUM(Q13:Q33)</f>
        <v>724301.67</v>
      </c>
      <c r="R12" s="346">
        <f t="shared" ref="R12" si="20">SUM(R13:R33)</f>
        <v>3275698.33</v>
      </c>
      <c r="S12" s="346">
        <f t="shared" ref="S12" si="21">SUM(S13:S33)</f>
        <v>128782.44</v>
      </c>
      <c r="T12" s="346">
        <f t="shared" ref="T12" si="22">SUM(T13:T33)</f>
        <v>57481.01</v>
      </c>
      <c r="U12" s="346">
        <f t="shared" ref="U12" si="23">SUM(U13:U33)</f>
        <v>0</v>
      </c>
      <c r="V12" s="346">
        <f t="shared" ref="V12" si="24">SUM(V13:V33)</f>
        <v>186263.44999999998</v>
      </c>
      <c r="W12" s="346">
        <f t="shared" ref="W12" si="25">SUM(W13:W33)</f>
        <v>268653.43</v>
      </c>
      <c r="X12" s="346">
        <f t="shared" ref="X12" si="26">SUM(X13:X33)</f>
        <v>525389.36</v>
      </c>
      <c r="Y12" s="346">
        <f t="shared" ref="Y12" si="27">SUM(Y13:Y33)</f>
        <v>439916.87999999995</v>
      </c>
      <c r="Z12" s="347">
        <f t="shared" si="7"/>
        <v>1378473.4700000002</v>
      </c>
      <c r="AA12" s="348">
        <f>F12-Z12</f>
        <v>2621526.5299999998</v>
      </c>
      <c r="AB12" s="346">
        <f t="shared" ref="AB12" si="28">SUM(AB13:AB33)</f>
        <v>0</v>
      </c>
      <c r="AC12" s="346">
        <f>SUM(AC13:AC33)</f>
        <v>2621526.5300000003</v>
      </c>
      <c r="AD12" s="250" t="s">
        <v>40</v>
      </c>
      <c r="AE12" s="241"/>
    </row>
    <row r="13" spans="1:32" s="239" customFormat="1" ht="67.5" customHeight="1">
      <c r="A13" s="319">
        <v>7.1</v>
      </c>
      <c r="B13" s="320" t="s">
        <v>106</v>
      </c>
      <c r="C13" s="335" t="s">
        <v>517</v>
      </c>
      <c r="D13" s="336" t="s">
        <v>516</v>
      </c>
      <c r="E13" s="337" t="s">
        <v>148</v>
      </c>
      <c r="F13" s="338">
        <v>187579.97</v>
      </c>
      <c r="G13" s="338">
        <v>187579.97</v>
      </c>
      <c r="H13" s="339"/>
      <c r="I13" s="322"/>
      <c r="J13" s="324"/>
      <c r="K13" s="324"/>
      <c r="L13" s="324"/>
      <c r="M13" s="323"/>
      <c r="N13" s="323"/>
      <c r="O13" s="324"/>
      <c r="P13" s="324"/>
      <c r="Q13" s="325">
        <v>181522.78</v>
      </c>
      <c r="R13" s="325">
        <f t="shared" si="4"/>
        <v>6057.1900000000023</v>
      </c>
      <c r="S13" s="325">
        <v>0</v>
      </c>
      <c r="T13" s="325">
        <v>0</v>
      </c>
      <c r="U13" s="325">
        <v>0</v>
      </c>
      <c r="V13" s="322">
        <f>S13+T13+U13</f>
        <v>0</v>
      </c>
      <c r="W13" s="322">
        <v>8000</v>
      </c>
      <c r="X13" s="322">
        <v>0</v>
      </c>
      <c r="Y13" s="325">
        <f t="shared" si="6"/>
        <v>8000</v>
      </c>
      <c r="Z13" s="324">
        <f t="shared" si="7"/>
        <v>181522.78</v>
      </c>
      <c r="AA13" s="325">
        <f t="shared" ref="AA13:AA20" si="29">F13-Z13</f>
        <v>6057.1900000000023</v>
      </c>
      <c r="AB13" s="340"/>
      <c r="AC13" s="340">
        <v>6057.19</v>
      </c>
      <c r="AD13" s="238" t="s">
        <v>461</v>
      </c>
      <c r="AE13" s="224"/>
    </row>
    <row r="14" spans="1:32" s="239" customFormat="1" ht="53.25" customHeight="1">
      <c r="A14" s="319">
        <v>7.2</v>
      </c>
      <c r="B14" s="320" t="s">
        <v>106</v>
      </c>
      <c r="C14" s="335" t="s">
        <v>518</v>
      </c>
      <c r="D14" s="336" t="s">
        <v>516</v>
      </c>
      <c r="E14" s="337" t="s">
        <v>156</v>
      </c>
      <c r="F14" s="338">
        <v>89100</v>
      </c>
      <c r="G14" s="339">
        <v>89100</v>
      </c>
      <c r="H14" s="339"/>
      <c r="I14" s="322"/>
      <c r="J14" s="324"/>
      <c r="K14" s="324"/>
      <c r="L14" s="324"/>
      <c r="M14" s="323"/>
      <c r="N14" s="323"/>
      <c r="O14" s="324"/>
      <c r="P14" s="324"/>
      <c r="Q14" s="324">
        <v>54219.09</v>
      </c>
      <c r="R14" s="325">
        <f t="shared" si="4"/>
        <v>34880.910000000003</v>
      </c>
      <c r="S14" s="324">
        <v>0</v>
      </c>
      <c r="T14" s="324">
        <v>0</v>
      </c>
      <c r="U14" s="324">
        <v>0</v>
      </c>
      <c r="V14" s="322">
        <f t="shared" ref="V14:V33" si="30">S14+T14+U14</f>
        <v>0</v>
      </c>
      <c r="W14" s="323">
        <v>0</v>
      </c>
      <c r="X14" s="323">
        <v>25305.759999999998</v>
      </c>
      <c r="Y14" s="324">
        <f t="shared" si="6"/>
        <v>0</v>
      </c>
      <c r="Z14" s="324">
        <f t="shared" si="7"/>
        <v>79524.849999999991</v>
      </c>
      <c r="AA14" s="325">
        <f t="shared" si="29"/>
        <v>9575.1500000000087</v>
      </c>
      <c r="AB14" s="340"/>
      <c r="AC14" s="340">
        <v>9575.15</v>
      </c>
      <c r="AD14" s="238" t="s">
        <v>578</v>
      </c>
      <c r="AE14" s="224"/>
      <c r="AF14" s="210"/>
    </row>
    <row r="15" spans="1:32" s="239" customFormat="1" ht="53.25" customHeight="1">
      <c r="A15" s="319">
        <v>7.3</v>
      </c>
      <c r="B15" s="320" t="s">
        <v>106</v>
      </c>
      <c r="C15" s="335" t="s">
        <v>519</v>
      </c>
      <c r="D15" s="336" t="s">
        <v>516</v>
      </c>
      <c r="E15" s="337" t="s">
        <v>207</v>
      </c>
      <c r="F15" s="338">
        <v>41595.57</v>
      </c>
      <c r="G15" s="339">
        <v>41595.57</v>
      </c>
      <c r="H15" s="339"/>
      <c r="I15" s="322"/>
      <c r="J15" s="324"/>
      <c r="K15" s="324"/>
      <c r="L15" s="324"/>
      <c r="M15" s="323"/>
      <c r="N15" s="323"/>
      <c r="O15" s="324"/>
      <c r="P15" s="324"/>
      <c r="Q15" s="324">
        <v>40685.74</v>
      </c>
      <c r="R15" s="325">
        <f t="shared" si="4"/>
        <v>909.83000000000175</v>
      </c>
      <c r="S15" s="324">
        <v>0</v>
      </c>
      <c r="T15" s="324">
        <v>0</v>
      </c>
      <c r="U15" s="324">
        <v>0</v>
      </c>
      <c r="V15" s="322">
        <f t="shared" si="30"/>
        <v>0</v>
      </c>
      <c r="W15" s="323">
        <v>0</v>
      </c>
      <c r="X15" s="323">
        <v>0</v>
      </c>
      <c r="Y15" s="324">
        <f t="shared" si="6"/>
        <v>0</v>
      </c>
      <c r="Z15" s="324">
        <f t="shared" si="7"/>
        <v>40685.74</v>
      </c>
      <c r="AA15" s="325">
        <f t="shared" si="29"/>
        <v>909.83000000000175</v>
      </c>
      <c r="AB15" s="340"/>
      <c r="AC15" s="340">
        <v>909.83</v>
      </c>
      <c r="AD15" s="238" t="s">
        <v>289</v>
      </c>
      <c r="AE15" s="224"/>
      <c r="AF15" s="210"/>
    </row>
    <row r="16" spans="1:32" s="239" customFormat="1" ht="53.25" customHeight="1">
      <c r="A16" s="319">
        <v>7.4</v>
      </c>
      <c r="B16" s="320" t="s">
        <v>106</v>
      </c>
      <c r="C16" s="335" t="s">
        <v>520</v>
      </c>
      <c r="D16" s="336" t="s">
        <v>516</v>
      </c>
      <c r="E16" s="337" t="s">
        <v>158</v>
      </c>
      <c r="F16" s="338">
        <v>135052.62</v>
      </c>
      <c r="G16" s="339">
        <v>135052.62</v>
      </c>
      <c r="H16" s="339"/>
      <c r="I16" s="322"/>
      <c r="J16" s="324"/>
      <c r="K16" s="324"/>
      <c r="L16" s="324"/>
      <c r="M16" s="323"/>
      <c r="N16" s="323"/>
      <c r="O16" s="324"/>
      <c r="P16" s="324"/>
      <c r="Q16" s="324">
        <v>114364.4</v>
      </c>
      <c r="R16" s="325">
        <f t="shared" si="4"/>
        <v>20688.22</v>
      </c>
      <c r="S16" s="324">
        <v>0</v>
      </c>
      <c r="T16" s="324">
        <v>0</v>
      </c>
      <c r="U16" s="324">
        <v>0</v>
      </c>
      <c r="V16" s="322">
        <f t="shared" si="30"/>
        <v>0</v>
      </c>
      <c r="W16" s="323">
        <v>15000</v>
      </c>
      <c r="X16" s="323">
        <v>0</v>
      </c>
      <c r="Y16" s="324">
        <v>0</v>
      </c>
      <c r="Z16" s="324">
        <f t="shared" si="7"/>
        <v>114364.4</v>
      </c>
      <c r="AA16" s="325">
        <f t="shared" si="29"/>
        <v>20688.22</v>
      </c>
      <c r="AB16" s="340"/>
      <c r="AC16" s="340">
        <v>20688.22</v>
      </c>
      <c r="AD16" s="238" t="s">
        <v>289</v>
      </c>
      <c r="AE16" s="224"/>
      <c r="AF16" s="210"/>
    </row>
    <row r="17" spans="1:32" s="239" customFormat="1" ht="53.25" customHeight="1">
      <c r="A17" s="319">
        <v>7.5</v>
      </c>
      <c r="B17" s="320" t="s">
        <v>106</v>
      </c>
      <c r="C17" s="335" t="s">
        <v>521</v>
      </c>
      <c r="D17" s="336" t="s">
        <v>516</v>
      </c>
      <c r="E17" s="337" t="s">
        <v>149</v>
      </c>
      <c r="F17" s="338">
        <v>242717.75</v>
      </c>
      <c r="G17" s="339">
        <v>242717.75</v>
      </c>
      <c r="H17" s="339"/>
      <c r="I17" s="322"/>
      <c r="J17" s="324"/>
      <c r="K17" s="324"/>
      <c r="L17" s="324"/>
      <c r="M17" s="323"/>
      <c r="N17" s="323"/>
      <c r="O17" s="324"/>
      <c r="P17" s="324"/>
      <c r="Q17" s="324">
        <v>30372.49</v>
      </c>
      <c r="R17" s="325">
        <f t="shared" si="4"/>
        <v>212345.26</v>
      </c>
      <c r="S17" s="324">
        <v>0</v>
      </c>
      <c r="T17" s="324">
        <v>17905.150000000001</v>
      </c>
      <c r="U17" s="324">
        <v>0</v>
      </c>
      <c r="V17" s="322">
        <f t="shared" si="30"/>
        <v>17905.150000000001</v>
      </c>
      <c r="W17" s="323">
        <v>45000</v>
      </c>
      <c r="X17" s="323">
        <v>178542.22</v>
      </c>
      <c r="Y17" s="324">
        <f t="shared" si="6"/>
        <v>62905.15</v>
      </c>
      <c r="Z17" s="324">
        <f t="shared" si="7"/>
        <v>208914.71</v>
      </c>
      <c r="AA17" s="325">
        <f t="shared" si="29"/>
        <v>33803.040000000008</v>
      </c>
      <c r="AB17" s="340"/>
      <c r="AC17" s="340">
        <v>33803.040000000001</v>
      </c>
      <c r="AD17" s="238" t="s">
        <v>579</v>
      </c>
      <c r="AE17" s="224"/>
      <c r="AF17" s="210"/>
    </row>
    <row r="18" spans="1:32" s="239" customFormat="1" ht="53.25" customHeight="1">
      <c r="A18" s="319">
        <v>7.6</v>
      </c>
      <c r="B18" s="320" t="s">
        <v>106</v>
      </c>
      <c r="C18" s="335" t="s">
        <v>522</v>
      </c>
      <c r="D18" s="336" t="s">
        <v>516</v>
      </c>
      <c r="E18" s="337" t="s">
        <v>554</v>
      </c>
      <c r="F18" s="338">
        <v>117359.65</v>
      </c>
      <c r="G18" s="338">
        <v>117359.65</v>
      </c>
      <c r="H18" s="339"/>
      <c r="I18" s="322"/>
      <c r="J18" s="324"/>
      <c r="K18" s="324"/>
      <c r="L18" s="324"/>
      <c r="M18" s="323"/>
      <c r="N18" s="323"/>
      <c r="O18" s="324"/>
      <c r="P18" s="324"/>
      <c r="Q18" s="324">
        <v>64612</v>
      </c>
      <c r="R18" s="325">
        <f t="shared" si="4"/>
        <v>52747.649999999994</v>
      </c>
      <c r="S18" s="324">
        <v>46980</v>
      </c>
      <c r="T18" s="324">
        <v>0</v>
      </c>
      <c r="U18" s="324">
        <v>0</v>
      </c>
      <c r="V18" s="322">
        <f t="shared" si="30"/>
        <v>46980</v>
      </c>
      <c r="W18" s="323">
        <v>0</v>
      </c>
      <c r="X18" s="323">
        <v>0</v>
      </c>
      <c r="Y18" s="324">
        <f t="shared" si="6"/>
        <v>46980</v>
      </c>
      <c r="Z18" s="324">
        <f t="shared" si="7"/>
        <v>111592</v>
      </c>
      <c r="AA18" s="325">
        <f t="shared" si="29"/>
        <v>5767.6499999999942</v>
      </c>
      <c r="AB18" s="340"/>
      <c r="AC18" s="340">
        <v>5767.65</v>
      </c>
      <c r="AD18" s="238" t="s">
        <v>289</v>
      </c>
      <c r="AE18" s="224"/>
      <c r="AF18" s="210"/>
    </row>
    <row r="19" spans="1:32" s="239" customFormat="1" ht="53.25" customHeight="1">
      <c r="A19" s="319">
        <v>7.7</v>
      </c>
      <c r="B19" s="320" t="s">
        <v>106</v>
      </c>
      <c r="C19" s="335" t="s">
        <v>523</v>
      </c>
      <c r="D19" s="336" t="s">
        <v>516</v>
      </c>
      <c r="E19" s="337" t="s">
        <v>161</v>
      </c>
      <c r="F19" s="338">
        <v>42392.12</v>
      </c>
      <c r="G19" s="339">
        <v>42392.12</v>
      </c>
      <c r="H19" s="339"/>
      <c r="I19" s="322"/>
      <c r="J19" s="324"/>
      <c r="K19" s="324"/>
      <c r="L19" s="324"/>
      <c r="M19" s="323"/>
      <c r="N19" s="323"/>
      <c r="O19" s="324"/>
      <c r="P19" s="324"/>
      <c r="Q19" s="324">
        <v>33596.49</v>
      </c>
      <c r="R19" s="325">
        <f t="shared" si="4"/>
        <v>8795.6300000000047</v>
      </c>
      <c r="S19" s="324">
        <v>8621.75</v>
      </c>
      <c r="T19" s="324">
        <v>0</v>
      </c>
      <c r="U19" s="324">
        <v>0</v>
      </c>
      <c r="V19" s="322">
        <f t="shared" si="30"/>
        <v>8621.75</v>
      </c>
      <c r="W19" s="323">
        <v>0</v>
      </c>
      <c r="X19" s="323">
        <v>0</v>
      </c>
      <c r="Y19" s="324">
        <f t="shared" si="6"/>
        <v>8621.75</v>
      </c>
      <c r="Z19" s="324">
        <f t="shared" si="7"/>
        <v>42218.239999999998</v>
      </c>
      <c r="AA19" s="325">
        <f t="shared" si="29"/>
        <v>173.88000000000466</v>
      </c>
      <c r="AB19" s="340"/>
      <c r="AC19" s="340">
        <v>173.88</v>
      </c>
      <c r="AD19" s="238" t="s">
        <v>289</v>
      </c>
      <c r="AE19" s="224"/>
      <c r="AF19" s="210"/>
    </row>
    <row r="20" spans="1:32" s="239" customFormat="1" ht="69" customHeight="1">
      <c r="A20" s="319">
        <v>7.8</v>
      </c>
      <c r="B20" s="320" t="s">
        <v>106</v>
      </c>
      <c r="C20" s="335" t="s">
        <v>524</v>
      </c>
      <c r="D20" s="336" t="s">
        <v>516</v>
      </c>
      <c r="E20" s="337" t="s">
        <v>162</v>
      </c>
      <c r="F20" s="338">
        <v>56443.65</v>
      </c>
      <c r="G20" s="339">
        <v>54443.65</v>
      </c>
      <c r="H20" s="339"/>
      <c r="I20" s="322"/>
      <c r="J20" s="324"/>
      <c r="K20" s="324"/>
      <c r="L20" s="324"/>
      <c r="M20" s="323"/>
      <c r="N20" s="323"/>
      <c r="O20" s="324"/>
      <c r="P20" s="324"/>
      <c r="Q20" s="324">
        <v>16169.47</v>
      </c>
      <c r="R20" s="325">
        <f t="shared" si="4"/>
        <v>40274.18</v>
      </c>
      <c r="S20" s="324">
        <v>0</v>
      </c>
      <c r="T20" s="324">
        <v>0</v>
      </c>
      <c r="U20" s="324">
        <v>0</v>
      </c>
      <c r="V20" s="322">
        <f t="shared" si="30"/>
        <v>0</v>
      </c>
      <c r="W20" s="323">
        <v>30000</v>
      </c>
      <c r="X20" s="323">
        <v>32545.99</v>
      </c>
      <c r="Y20" s="324">
        <f t="shared" si="6"/>
        <v>30000</v>
      </c>
      <c r="Z20" s="324">
        <f t="shared" si="7"/>
        <v>48715.46</v>
      </c>
      <c r="AA20" s="325">
        <f t="shared" si="29"/>
        <v>7728.1900000000023</v>
      </c>
      <c r="AB20" s="340"/>
      <c r="AC20" s="340">
        <v>7728.19</v>
      </c>
      <c r="AD20" s="238" t="s">
        <v>580</v>
      </c>
      <c r="AE20" s="224"/>
      <c r="AF20" s="210"/>
    </row>
    <row r="21" spans="1:32" s="239" customFormat="1" ht="53.25" customHeight="1">
      <c r="A21" s="319">
        <v>7.9</v>
      </c>
      <c r="B21" s="320" t="s">
        <v>106</v>
      </c>
      <c r="C21" s="335" t="s">
        <v>525</v>
      </c>
      <c r="D21" s="336" t="s">
        <v>516</v>
      </c>
      <c r="E21" s="337" t="s">
        <v>197</v>
      </c>
      <c r="F21" s="338">
        <v>75805.789999999994</v>
      </c>
      <c r="G21" s="339">
        <v>75805.789999999994</v>
      </c>
      <c r="H21" s="339"/>
      <c r="I21" s="322"/>
      <c r="J21" s="324"/>
      <c r="K21" s="324"/>
      <c r="L21" s="324"/>
      <c r="M21" s="323"/>
      <c r="N21" s="323"/>
      <c r="O21" s="324"/>
      <c r="P21" s="324"/>
      <c r="Q21" s="324">
        <v>26134.799999999999</v>
      </c>
      <c r="R21" s="325">
        <f t="shared" si="4"/>
        <v>49670.989999999991</v>
      </c>
      <c r="S21" s="324">
        <v>35368.400000000001</v>
      </c>
      <c r="T21" s="324">
        <v>0</v>
      </c>
      <c r="U21" s="324">
        <v>0</v>
      </c>
      <c r="V21" s="322">
        <f t="shared" si="30"/>
        <v>35368.400000000001</v>
      </c>
      <c r="W21" s="323">
        <v>15000</v>
      </c>
      <c r="X21" s="323">
        <v>10728.67</v>
      </c>
      <c r="Y21" s="324">
        <f t="shared" si="6"/>
        <v>50368.4</v>
      </c>
      <c r="Z21" s="324">
        <f t="shared" si="7"/>
        <v>72231.87</v>
      </c>
      <c r="AA21" s="325">
        <f t="shared" ref="AA21:AA33" si="31">F21-Z21</f>
        <v>3573.9199999999983</v>
      </c>
      <c r="AB21" s="340"/>
      <c r="AC21" s="340">
        <v>3573.92</v>
      </c>
      <c r="AD21" s="238" t="s">
        <v>581</v>
      </c>
      <c r="AE21" s="224"/>
      <c r="AF21" s="210"/>
    </row>
    <row r="22" spans="1:32" s="239" customFormat="1" ht="67.5" customHeight="1">
      <c r="A22" s="349">
        <v>7.1</v>
      </c>
      <c r="B22" s="320" t="s">
        <v>106</v>
      </c>
      <c r="C22" s="335" t="s">
        <v>526</v>
      </c>
      <c r="D22" s="336" t="s">
        <v>516</v>
      </c>
      <c r="E22" s="337" t="s">
        <v>154</v>
      </c>
      <c r="F22" s="338">
        <v>59763.199999999997</v>
      </c>
      <c r="G22" s="339">
        <v>59763.199999999997</v>
      </c>
      <c r="H22" s="339"/>
      <c r="I22" s="322"/>
      <c r="J22" s="324"/>
      <c r="K22" s="324"/>
      <c r="L22" s="324"/>
      <c r="M22" s="323"/>
      <c r="N22" s="323"/>
      <c r="O22" s="324"/>
      <c r="P22" s="324"/>
      <c r="Q22" s="324">
        <v>38522.31</v>
      </c>
      <c r="R22" s="325">
        <f t="shared" si="4"/>
        <v>21240.89</v>
      </c>
      <c r="S22" s="324">
        <v>0</v>
      </c>
      <c r="T22" s="324">
        <v>0</v>
      </c>
      <c r="U22" s="324">
        <v>0</v>
      </c>
      <c r="V22" s="322">
        <f t="shared" si="30"/>
        <v>0</v>
      </c>
      <c r="W22" s="323">
        <v>0</v>
      </c>
      <c r="X22" s="323">
        <v>0</v>
      </c>
      <c r="Y22" s="324">
        <f t="shared" si="6"/>
        <v>0</v>
      </c>
      <c r="Z22" s="324">
        <f t="shared" si="7"/>
        <v>38522.31</v>
      </c>
      <c r="AA22" s="325">
        <f t="shared" si="31"/>
        <v>21240.89</v>
      </c>
      <c r="AB22" s="340"/>
      <c r="AC22" s="340">
        <v>21240.89</v>
      </c>
      <c r="AD22" s="238" t="s">
        <v>460</v>
      </c>
      <c r="AE22" s="224"/>
      <c r="AF22" s="210"/>
    </row>
    <row r="23" spans="1:32" s="239" customFormat="1" ht="53.25" customHeight="1">
      <c r="A23" s="319">
        <v>7.11</v>
      </c>
      <c r="B23" s="320" t="s">
        <v>106</v>
      </c>
      <c r="C23" s="335" t="s">
        <v>527</v>
      </c>
      <c r="D23" s="336" t="s">
        <v>516</v>
      </c>
      <c r="E23" s="337" t="s">
        <v>145</v>
      </c>
      <c r="F23" s="338">
        <v>83833.2</v>
      </c>
      <c r="G23" s="339">
        <v>83833.2</v>
      </c>
      <c r="H23" s="339"/>
      <c r="I23" s="322"/>
      <c r="J23" s="324"/>
      <c r="K23" s="324"/>
      <c r="L23" s="324"/>
      <c r="M23" s="323"/>
      <c r="N23" s="323"/>
      <c r="O23" s="324"/>
      <c r="P23" s="324"/>
      <c r="Q23" s="324">
        <v>0</v>
      </c>
      <c r="R23" s="325">
        <f t="shared" si="4"/>
        <v>83833.2</v>
      </c>
      <c r="S23" s="324">
        <v>0</v>
      </c>
      <c r="T23" s="324">
        <v>39575.86</v>
      </c>
      <c r="U23" s="324">
        <v>0</v>
      </c>
      <c r="V23" s="322">
        <f t="shared" si="30"/>
        <v>39575.86</v>
      </c>
      <c r="W23" s="323">
        <v>30653.43</v>
      </c>
      <c r="X23" s="323">
        <v>70229.289999999994</v>
      </c>
      <c r="Y23" s="324">
        <f t="shared" si="6"/>
        <v>70229.290000000008</v>
      </c>
      <c r="Z23" s="324">
        <f t="shared" si="7"/>
        <v>70229.289999999994</v>
      </c>
      <c r="AA23" s="325">
        <f t="shared" si="31"/>
        <v>13603.910000000003</v>
      </c>
      <c r="AB23" s="340"/>
      <c r="AC23" s="340">
        <v>13603.91</v>
      </c>
      <c r="AD23" s="238" t="s">
        <v>289</v>
      </c>
      <c r="AE23" s="224"/>
      <c r="AF23" s="210"/>
    </row>
    <row r="24" spans="1:32" s="239" customFormat="1" ht="53.25" customHeight="1">
      <c r="A24" s="349">
        <v>7.12</v>
      </c>
      <c r="B24" s="320" t="s">
        <v>106</v>
      </c>
      <c r="C24" s="335" t="s">
        <v>528</v>
      </c>
      <c r="D24" s="336" t="s">
        <v>516</v>
      </c>
      <c r="E24" s="337" t="s">
        <v>147</v>
      </c>
      <c r="F24" s="338">
        <v>85418.13</v>
      </c>
      <c r="G24" s="339">
        <v>85418.13</v>
      </c>
      <c r="H24" s="339"/>
      <c r="I24" s="322"/>
      <c r="J24" s="324"/>
      <c r="K24" s="324"/>
      <c r="L24" s="324"/>
      <c r="M24" s="323"/>
      <c r="N24" s="323"/>
      <c r="O24" s="324"/>
      <c r="P24" s="324"/>
      <c r="Q24" s="324">
        <v>83670.28</v>
      </c>
      <c r="R24" s="325">
        <f t="shared" si="4"/>
        <v>1747.8500000000058</v>
      </c>
      <c r="S24" s="324">
        <v>0</v>
      </c>
      <c r="T24" s="324">
        <v>0</v>
      </c>
      <c r="U24" s="324">
        <v>0</v>
      </c>
      <c r="V24" s="322">
        <f t="shared" si="30"/>
        <v>0</v>
      </c>
      <c r="W24" s="323">
        <v>0</v>
      </c>
      <c r="X24" s="323">
        <v>0</v>
      </c>
      <c r="Y24" s="324">
        <f t="shared" si="6"/>
        <v>0</v>
      </c>
      <c r="Z24" s="324">
        <f t="shared" si="7"/>
        <v>83670.28</v>
      </c>
      <c r="AA24" s="325">
        <f t="shared" si="31"/>
        <v>1747.8500000000058</v>
      </c>
      <c r="AB24" s="340"/>
      <c r="AC24" s="340">
        <v>1747.85</v>
      </c>
      <c r="AD24" s="238" t="s">
        <v>289</v>
      </c>
      <c r="AE24" s="224"/>
      <c r="AF24" s="210"/>
    </row>
    <row r="25" spans="1:32" s="239" customFormat="1" ht="53.25" customHeight="1">
      <c r="A25" s="319">
        <v>7.13</v>
      </c>
      <c r="B25" s="320" t="s">
        <v>106</v>
      </c>
      <c r="C25" s="335" t="s">
        <v>401</v>
      </c>
      <c r="D25" s="336" t="s">
        <v>516</v>
      </c>
      <c r="E25" s="337" t="s">
        <v>163</v>
      </c>
      <c r="F25" s="338">
        <v>49647.44</v>
      </c>
      <c r="G25" s="339">
        <v>49647.44</v>
      </c>
      <c r="H25" s="339"/>
      <c r="I25" s="322"/>
      <c r="J25" s="324"/>
      <c r="K25" s="324"/>
      <c r="L25" s="324"/>
      <c r="M25" s="323"/>
      <c r="N25" s="323"/>
      <c r="O25" s="324"/>
      <c r="P25" s="324"/>
      <c r="Q25" s="324">
        <v>40431.82</v>
      </c>
      <c r="R25" s="325">
        <f t="shared" si="4"/>
        <v>9215.6200000000026</v>
      </c>
      <c r="S25" s="324">
        <v>0</v>
      </c>
      <c r="T25" s="324">
        <v>0</v>
      </c>
      <c r="U25" s="324">
        <v>0</v>
      </c>
      <c r="V25" s="322">
        <f t="shared" si="30"/>
        <v>0</v>
      </c>
      <c r="W25" s="323">
        <v>0</v>
      </c>
      <c r="X25" s="323">
        <v>0</v>
      </c>
      <c r="Y25" s="324">
        <f t="shared" si="6"/>
        <v>0</v>
      </c>
      <c r="Z25" s="324">
        <f t="shared" si="7"/>
        <v>40431.82</v>
      </c>
      <c r="AA25" s="325">
        <f t="shared" si="31"/>
        <v>9215.6200000000026</v>
      </c>
      <c r="AB25" s="340"/>
      <c r="AC25" s="340">
        <v>9215.6200000000008</v>
      </c>
      <c r="AD25" s="238" t="s">
        <v>582</v>
      </c>
      <c r="AE25" s="224"/>
      <c r="AF25" s="350"/>
    </row>
    <row r="26" spans="1:32" s="239" customFormat="1" ht="53.25" customHeight="1">
      <c r="A26" s="349">
        <v>7.14</v>
      </c>
      <c r="B26" s="320" t="s">
        <v>106</v>
      </c>
      <c r="C26" s="335" t="s">
        <v>529</v>
      </c>
      <c r="D26" s="336" t="s">
        <v>516</v>
      </c>
      <c r="E26" s="337" t="s">
        <v>157</v>
      </c>
      <c r="F26" s="338">
        <v>75953.17</v>
      </c>
      <c r="G26" s="339">
        <v>75953.17</v>
      </c>
      <c r="H26" s="339"/>
      <c r="I26" s="322"/>
      <c r="J26" s="324"/>
      <c r="K26" s="324"/>
      <c r="L26" s="324"/>
      <c r="M26" s="323"/>
      <c r="N26" s="323"/>
      <c r="O26" s="324"/>
      <c r="P26" s="324"/>
      <c r="Q26" s="324">
        <v>0</v>
      </c>
      <c r="R26" s="325">
        <f t="shared" si="4"/>
        <v>75953.17</v>
      </c>
      <c r="S26" s="324">
        <v>0</v>
      </c>
      <c r="T26" s="324">
        <v>0</v>
      </c>
      <c r="U26" s="324">
        <v>0</v>
      </c>
      <c r="V26" s="322">
        <f t="shared" si="30"/>
        <v>0</v>
      </c>
      <c r="W26" s="323">
        <v>30000</v>
      </c>
      <c r="X26" s="323">
        <v>55429.3</v>
      </c>
      <c r="Y26" s="324">
        <f t="shared" si="6"/>
        <v>30000</v>
      </c>
      <c r="Z26" s="324">
        <f t="shared" si="7"/>
        <v>55429.3</v>
      </c>
      <c r="AA26" s="325">
        <f t="shared" si="31"/>
        <v>20523.869999999995</v>
      </c>
      <c r="AB26" s="340"/>
      <c r="AC26" s="340">
        <v>20523.87</v>
      </c>
      <c r="AD26" s="238" t="s">
        <v>583</v>
      </c>
      <c r="AE26" s="224"/>
      <c r="AF26" s="350"/>
    </row>
    <row r="27" spans="1:32" s="239" customFormat="1" ht="53.25" customHeight="1">
      <c r="A27" s="319">
        <v>7.15</v>
      </c>
      <c r="B27" s="320" t="s">
        <v>106</v>
      </c>
      <c r="C27" s="335" t="s">
        <v>402</v>
      </c>
      <c r="D27" s="336" t="s">
        <v>516</v>
      </c>
      <c r="E27" s="337" t="s">
        <v>151</v>
      </c>
      <c r="F27" s="338">
        <v>46429.93</v>
      </c>
      <c r="G27" s="339">
        <v>46429.93</v>
      </c>
      <c r="H27" s="339"/>
      <c r="I27" s="322"/>
      <c r="J27" s="324"/>
      <c r="K27" s="324"/>
      <c r="L27" s="324"/>
      <c r="M27" s="323"/>
      <c r="N27" s="323"/>
      <c r="O27" s="324"/>
      <c r="P27" s="324"/>
      <c r="Q27" s="324">
        <v>0</v>
      </c>
      <c r="R27" s="325">
        <f t="shared" si="4"/>
        <v>46429.93</v>
      </c>
      <c r="S27" s="324">
        <v>0</v>
      </c>
      <c r="T27" s="324">
        <v>0</v>
      </c>
      <c r="U27" s="324">
        <v>0</v>
      </c>
      <c r="V27" s="322">
        <f t="shared" si="30"/>
        <v>0</v>
      </c>
      <c r="W27" s="323">
        <v>20000</v>
      </c>
      <c r="X27" s="323">
        <v>40109.620000000003</v>
      </c>
      <c r="Y27" s="324">
        <f t="shared" si="6"/>
        <v>20000</v>
      </c>
      <c r="Z27" s="324">
        <f t="shared" si="7"/>
        <v>40109.620000000003</v>
      </c>
      <c r="AA27" s="325">
        <f t="shared" si="31"/>
        <v>6320.3099999999977</v>
      </c>
      <c r="AB27" s="340"/>
      <c r="AC27" s="340">
        <v>6320.31</v>
      </c>
      <c r="AD27" s="238" t="s">
        <v>289</v>
      </c>
      <c r="AE27" s="224"/>
      <c r="AF27" s="350"/>
    </row>
    <row r="28" spans="1:32" s="239" customFormat="1" ht="53.25" customHeight="1">
      <c r="A28" s="349">
        <v>7.16</v>
      </c>
      <c r="B28" s="320" t="s">
        <v>106</v>
      </c>
      <c r="C28" s="335" t="s">
        <v>403</v>
      </c>
      <c r="D28" s="336" t="s">
        <v>516</v>
      </c>
      <c r="E28" s="337" t="s">
        <v>159</v>
      </c>
      <c r="F28" s="338">
        <v>44993.02</v>
      </c>
      <c r="G28" s="339">
        <v>44993.02</v>
      </c>
      <c r="H28" s="339"/>
      <c r="I28" s="322"/>
      <c r="J28" s="324"/>
      <c r="K28" s="324"/>
      <c r="L28" s="324"/>
      <c r="M28" s="323"/>
      <c r="N28" s="323"/>
      <c r="O28" s="324"/>
      <c r="P28" s="324"/>
      <c r="Q28" s="324">
        <v>0</v>
      </c>
      <c r="R28" s="325">
        <f t="shared" si="4"/>
        <v>44993.02</v>
      </c>
      <c r="S28" s="324">
        <v>37812.29</v>
      </c>
      <c r="T28" s="324">
        <v>0</v>
      </c>
      <c r="U28" s="324">
        <v>0</v>
      </c>
      <c r="V28" s="322">
        <f t="shared" si="30"/>
        <v>37812.29</v>
      </c>
      <c r="W28" s="323">
        <v>0</v>
      </c>
      <c r="X28" s="323">
        <v>5459.56</v>
      </c>
      <c r="Y28" s="324">
        <f t="shared" si="6"/>
        <v>37812.29</v>
      </c>
      <c r="Z28" s="324">
        <f t="shared" si="7"/>
        <v>43271.85</v>
      </c>
      <c r="AA28" s="325">
        <f t="shared" si="31"/>
        <v>1721.1699999999983</v>
      </c>
      <c r="AB28" s="340"/>
      <c r="AC28" s="340">
        <v>1721.17</v>
      </c>
      <c r="AD28" s="238" t="s">
        <v>584</v>
      </c>
      <c r="AE28" s="224"/>
      <c r="AF28" s="350"/>
    </row>
    <row r="29" spans="1:32" s="239" customFormat="1" ht="53.25" customHeight="1">
      <c r="A29" s="319">
        <v>7.17</v>
      </c>
      <c r="B29" s="320" t="s">
        <v>106</v>
      </c>
      <c r="C29" s="335" t="s">
        <v>530</v>
      </c>
      <c r="D29" s="336" t="s">
        <v>516</v>
      </c>
      <c r="E29" s="337" t="s">
        <v>155</v>
      </c>
      <c r="F29" s="338">
        <v>53051</v>
      </c>
      <c r="G29" s="339">
        <v>53051</v>
      </c>
      <c r="H29" s="339"/>
      <c r="I29" s="322"/>
      <c r="J29" s="324"/>
      <c r="K29" s="324"/>
      <c r="L29" s="324"/>
      <c r="M29" s="323"/>
      <c r="N29" s="323"/>
      <c r="O29" s="324"/>
      <c r="P29" s="324"/>
      <c r="Q29" s="324">
        <v>0</v>
      </c>
      <c r="R29" s="325">
        <f t="shared" si="4"/>
        <v>53051</v>
      </c>
      <c r="S29" s="324">
        <v>0</v>
      </c>
      <c r="T29" s="324">
        <v>0</v>
      </c>
      <c r="U29" s="324">
        <v>0</v>
      </c>
      <c r="V29" s="322">
        <f t="shared" si="30"/>
        <v>0</v>
      </c>
      <c r="W29" s="323">
        <v>10000</v>
      </c>
      <c r="X29" s="323">
        <v>0</v>
      </c>
      <c r="Y29" s="324">
        <f t="shared" si="6"/>
        <v>10000</v>
      </c>
      <c r="Z29" s="324">
        <f t="shared" si="7"/>
        <v>0</v>
      </c>
      <c r="AA29" s="325">
        <f t="shared" si="31"/>
        <v>53051</v>
      </c>
      <c r="AB29" s="340"/>
      <c r="AC29" s="340">
        <v>53051</v>
      </c>
      <c r="AD29" s="238" t="s">
        <v>289</v>
      </c>
      <c r="AE29" s="224"/>
      <c r="AF29" s="350"/>
    </row>
    <row r="30" spans="1:32" s="239" customFormat="1" ht="53.25" customHeight="1">
      <c r="A30" s="349">
        <v>7.18</v>
      </c>
      <c r="B30" s="320" t="s">
        <v>106</v>
      </c>
      <c r="C30" s="335" t="s">
        <v>404</v>
      </c>
      <c r="D30" s="336" t="s">
        <v>516</v>
      </c>
      <c r="E30" s="337" t="s">
        <v>158</v>
      </c>
      <c r="F30" s="338">
        <v>141297.97</v>
      </c>
      <c r="G30" s="339">
        <v>141297.97</v>
      </c>
      <c r="H30" s="339"/>
      <c r="I30" s="322"/>
      <c r="J30" s="324"/>
      <c r="K30" s="324"/>
      <c r="L30" s="324"/>
      <c r="M30" s="323"/>
      <c r="N30" s="323"/>
      <c r="O30" s="324"/>
      <c r="P30" s="324"/>
      <c r="Q30" s="324">
        <v>0</v>
      </c>
      <c r="R30" s="325">
        <f t="shared" si="4"/>
        <v>141297.97</v>
      </c>
      <c r="S30" s="324">
        <v>0</v>
      </c>
      <c r="T30" s="324">
        <v>0</v>
      </c>
      <c r="U30" s="324">
        <v>0</v>
      </c>
      <c r="V30" s="322">
        <f t="shared" si="30"/>
        <v>0</v>
      </c>
      <c r="W30" s="323">
        <v>50000</v>
      </c>
      <c r="X30" s="323">
        <v>107038.95</v>
      </c>
      <c r="Y30" s="324">
        <f t="shared" si="6"/>
        <v>50000</v>
      </c>
      <c r="Z30" s="324">
        <f t="shared" si="7"/>
        <v>107038.95</v>
      </c>
      <c r="AA30" s="325">
        <f t="shared" si="31"/>
        <v>34259.020000000004</v>
      </c>
      <c r="AB30" s="340"/>
      <c r="AC30" s="340">
        <v>34259.019999999997</v>
      </c>
      <c r="AD30" s="238" t="s">
        <v>127</v>
      </c>
      <c r="AE30" s="224"/>
      <c r="AF30" s="350"/>
    </row>
    <row r="31" spans="1:32" s="239" customFormat="1" ht="53.25" customHeight="1">
      <c r="A31" s="319">
        <v>7.19</v>
      </c>
      <c r="B31" s="320" t="s">
        <v>106</v>
      </c>
      <c r="C31" s="335" t="s">
        <v>405</v>
      </c>
      <c r="D31" s="336" t="s">
        <v>516</v>
      </c>
      <c r="E31" s="337" t="s">
        <v>144</v>
      </c>
      <c r="F31" s="338">
        <v>71678.850000000006</v>
      </c>
      <c r="G31" s="339">
        <v>71678.850000000006</v>
      </c>
      <c r="H31" s="339"/>
      <c r="I31" s="322"/>
      <c r="J31" s="324"/>
      <c r="K31" s="324"/>
      <c r="L31" s="324"/>
      <c r="M31" s="323"/>
      <c r="N31" s="323"/>
      <c r="O31" s="324"/>
      <c r="P31" s="324"/>
      <c r="Q31" s="324">
        <v>0</v>
      </c>
      <c r="R31" s="325">
        <f t="shared" si="4"/>
        <v>71678.850000000006</v>
      </c>
      <c r="S31" s="324">
        <v>0</v>
      </c>
      <c r="T31" s="324">
        <v>0</v>
      </c>
      <c r="U31" s="324">
        <v>0</v>
      </c>
      <c r="V31" s="322">
        <f t="shared" si="30"/>
        <v>0</v>
      </c>
      <c r="W31" s="323">
        <v>15000</v>
      </c>
      <c r="X31" s="323">
        <v>0</v>
      </c>
      <c r="Y31" s="324">
        <f t="shared" si="6"/>
        <v>15000</v>
      </c>
      <c r="Z31" s="324">
        <f t="shared" si="7"/>
        <v>0</v>
      </c>
      <c r="AA31" s="325">
        <f t="shared" si="31"/>
        <v>71678.850000000006</v>
      </c>
      <c r="AB31" s="340"/>
      <c r="AC31" s="340">
        <v>71678.850000000006</v>
      </c>
      <c r="AD31" s="238" t="s">
        <v>127</v>
      </c>
      <c r="AE31" s="224"/>
      <c r="AF31" s="350"/>
    </row>
    <row r="32" spans="1:32" s="239" customFormat="1" ht="53.25" customHeight="1">
      <c r="A32" s="349">
        <v>7.2</v>
      </c>
      <c r="B32" s="320" t="s">
        <v>106</v>
      </c>
      <c r="C32" s="335" t="s">
        <v>608</v>
      </c>
      <c r="D32" s="336" t="s">
        <v>516</v>
      </c>
      <c r="E32" s="337" t="s">
        <v>147</v>
      </c>
      <c r="F32" s="338">
        <v>500000</v>
      </c>
      <c r="G32" s="339">
        <v>0</v>
      </c>
      <c r="H32" s="339"/>
      <c r="I32" s="322"/>
      <c r="J32" s="324"/>
      <c r="K32" s="324"/>
      <c r="L32" s="324"/>
      <c r="M32" s="323"/>
      <c r="N32" s="323"/>
      <c r="O32" s="324"/>
      <c r="P32" s="324"/>
      <c r="Q32" s="324">
        <v>0</v>
      </c>
      <c r="R32" s="325">
        <f t="shared" ref="R32" si="32">F32-Q32</f>
        <v>500000</v>
      </c>
      <c r="S32" s="324">
        <v>0</v>
      </c>
      <c r="T32" s="324">
        <v>0</v>
      </c>
      <c r="U32" s="324">
        <v>0</v>
      </c>
      <c r="V32" s="322">
        <f t="shared" ref="V32" si="33">S32+T32+U32</f>
        <v>0</v>
      </c>
      <c r="W32" s="323">
        <v>0</v>
      </c>
      <c r="X32" s="323">
        <v>0</v>
      </c>
      <c r="Y32" s="324">
        <f t="shared" ref="Y32" si="34">V32+W32</f>
        <v>0</v>
      </c>
      <c r="Z32" s="324">
        <f t="shared" si="7"/>
        <v>0</v>
      </c>
      <c r="AA32" s="325">
        <f t="shared" ref="AA32" si="35">F32-Z32</f>
        <v>500000</v>
      </c>
      <c r="AB32" s="340"/>
      <c r="AC32" s="340">
        <v>500000</v>
      </c>
      <c r="AD32" s="238" t="s">
        <v>598</v>
      </c>
      <c r="AE32" s="224"/>
      <c r="AF32" s="210"/>
    </row>
    <row r="33" spans="1:32" s="239" customFormat="1" ht="53.25" customHeight="1">
      <c r="A33" s="349">
        <v>7.21</v>
      </c>
      <c r="B33" s="320" t="s">
        <v>106</v>
      </c>
      <c r="C33" s="335" t="s">
        <v>531</v>
      </c>
      <c r="D33" s="336" t="s">
        <v>516</v>
      </c>
      <c r="E33" s="337" t="s">
        <v>150</v>
      </c>
      <c r="F33" s="338">
        <v>1799886.97</v>
      </c>
      <c r="G33" s="339">
        <v>0</v>
      </c>
      <c r="H33" s="339"/>
      <c r="I33" s="322"/>
      <c r="J33" s="324"/>
      <c r="K33" s="324"/>
      <c r="L33" s="324"/>
      <c r="M33" s="323"/>
      <c r="N33" s="323"/>
      <c r="O33" s="324"/>
      <c r="P33" s="324"/>
      <c r="Q33" s="324">
        <v>0</v>
      </c>
      <c r="R33" s="325">
        <f t="shared" si="4"/>
        <v>1799886.97</v>
      </c>
      <c r="S33" s="324">
        <v>0</v>
      </c>
      <c r="T33" s="324">
        <v>0</v>
      </c>
      <c r="U33" s="324">
        <v>0</v>
      </c>
      <c r="V33" s="322">
        <f t="shared" si="30"/>
        <v>0</v>
      </c>
      <c r="W33" s="323">
        <v>0</v>
      </c>
      <c r="X33" s="323">
        <v>0</v>
      </c>
      <c r="Y33" s="324">
        <f t="shared" si="6"/>
        <v>0</v>
      </c>
      <c r="Z33" s="324">
        <f t="shared" si="7"/>
        <v>0</v>
      </c>
      <c r="AA33" s="325">
        <f t="shared" si="31"/>
        <v>1799886.97</v>
      </c>
      <c r="AB33" s="340"/>
      <c r="AC33" s="340">
        <v>1799886.97</v>
      </c>
      <c r="AD33" s="238" t="s">
        <v>192</v>
      </c>
      <c r="AE33" s="224"/>
      <c r="AF33" s="350"/>
    </row>
    <row r="34" spans="1:32" s="239" customFormat="1" ht="75" customHeight="1">
      <c r="A34" s="319">
        <v>8</v>
      </c>
      <c r="B34" s="320" t="s">
        <v>106</v>
      </c>
      <c r="C34" s="335" t="s">
        <v>184</v>
      </c>
      <c r="D34" s="336" t="s">
        <v>185</v>
      </c>
      <c r="E34" s="337" t="s">
        <v>196</v>
      </c>
      <c r="F34" s="338">
        <v>632248.80000000005</v>
      </c>
      <c r="G34" s="339">
        <v>632248.80000000005</v>
      </c>
      <c r="H34" s="339">
        <v>0</v>
      </c>
      <c r="I34" s="322">
        <f t="shared" ref="I34" si="36">F34-H34</f>
        <v>632248.80000000005</v>
      </c>
      <c r="J34" s="324">
        <v>0</v>
      </c>
      <c r="K34" s="324">
        <v>0</v>
      </c>
      <c r="L34" s="324">
        <v>0</v>
      </c>
      <c r="M34" s="323">
        <f t="shared" ref="M34" si="37">SUM(J34:L34)</f>
        <v>0</v>
      </c>
      <c r="N34" s="323">
        <v>0</v>
      </c>
      <c r="O34" s="324">
        <f t="shared" ref="O34" si="38">M34+N34</f>
        <v>0</v>
      </c>
      <c r="P34" s="324">
        <v>35735.370000000003</v>
      </c>
      <c r="Q34" s="324">
        <f t="shared" ref="Q34" si="39">H34+P34</f>
        <v>35735.370000000003</v>
      </c>
      <c r="R34" s="325">
        <f t="shared" ref="R34:R88" si="40">F34-Q34</f>
        <v>596513.43000000005</v>
      </c>
      <c r="S34" s="324">
        <f>33484.98+15225</f>
        <v>48709.98</v>
      </c>
      <c r="T34" s="324">
        <f>38274.05+4350+16530</f>
        <v>59154.05</v>
      </c>
      <c r="U34" s="324">
        <v>0</v>
      </c>
      <c r="V34" s="323">
        <f t="shared" ref="V34:V50" si="41">SUM(S34:U34)</f>
        <v>107864.03</v>
      </c>
      <c r="W34" s="323">
        <v>0</v>
      </c>
      <c r="X34" s="323">
        <v>88703.44</v>
      </c>
      <c r="Y34" s="324">
        <f t="shared" ref="Y34:Y87" si="42">V34+W34</f>
        <v>107864.03</v>
      </c>
      <c r="Z34" s="324">
        <f t="shared" si="7"/>
        <v>173148.79</v>
      </c>
      <c r="AA34" s="325">
        <f t="shared" ref="AA34:AA35" si="43">F34-Z34</f>
        <v>459100.01</v>
      </c>
      <c r="AB34" s="339">
        <v>332248.8</v>
      </c>
      <c r="AC34" s="339">
        <v>200000</v>
      </c>
      <c r="AD34" s="238"/>
      <c r="AE34" s="224"/>
      <c r="AF34" s="350"/>
    </row>
    <row r="35" spans="1:32" s="242" customFormat="1" ht="51" customHeight="1">
      <c r="A35" s="341">
        <v>9</v>
      </c>
      <c r="B35" s="342" t="s">
        <v>106</v>
      </c>
      <c r="C35" s="343" t="s">
        <v>61</v>
      </c>
      <c r="D35" s="344" t="s">
        <v>533</v>
      </c>
      <c r="E35" s="345" t="s">
        <v>150</v>
      </c>
      <c r="F35" s="346">
        <f>SUM(F36:F50)</f>
        <v>2200000</v>
      </c>
      <c r="G35" s="346">
        <f t="shared" ref="G35:Q35" si="44">SUM(G36:G50)</f>
        <v>852441.0199999999</v>
      </c>
      <c r="H35" s="346">
        <f t="shared" si="44"/>
        <v>0</v>
      </c>
      <c r="I35" s="346">
        <f t="shared" si="44"/>
        <v>0</v>
      </c>
      <c r="J35" s="346">
        <f t="shared" si="44"/>
        <v>0</v>
      </c>
      <c r="K35" s="346">
        <f t="shared" si="44"/>
        <v>0</v>
      </c>
      <c r="L35" s="346">
        <f t="shared" si="44"/>
        <v>0</v>
      </c>
      <c r="M35" s="346">
        <f t="shared" si="44"/>
        <v>0</v>
      </c>
      <c r="N35" s="346">
        <f t="shared" si="44"/>
        <v>0</v>
      </c>
      <c r="O35" s="346">
        <f t="shared" si="44"/>
        <v>0</v>
      </c>
      <c r="P35" s="346">
        <f t="shared" si="44"/>
        <v>0</v>
      </c>
      <c r="Q35" s="348">
        <f t="shared" si="44"/>
        <v>21402</v>
      </c>
      <c r="R35" s="348">
        <f t="shared" ref="R35" si="45">SUM(R36:R50)</f>
        <v>2178598</v>
      </c>
      <c r="S35" s="348">
        <f t="shared" ref="S35" si="46">SUM(S36:S50)</f>
        <v>166015.85999999999</v>
      </c>
      <c r="T35" s="348">
        <f t="shared" ref="T35" si="47">SUM(T36:T50)</f>
        <v>20798.25</v>
      </c>
      <c r="U35" s="348">
        <f t="shared" ref="U35" si="48">SUM(U36:U50)</f>
        <v>0</v>
      </c>
      <c r="V35" s="348">
        <f t="shared" ref="V35" si="49">SUM(V36:V50)</f>
        <v>186814.11</v>
      </c>
      <c r="W35" s="348">
        <f t="shared" ref="W35" si="50">SUM(W36:W50)</f>
        <v>135853.02000000002</v>
      </c>
      <c r="X35" s="348">
        <f t="shared" ref="X35" si="51">SUM(X36:X50)</f>
        <v>171839.31</v>
      </c>
      <c r="Y35" s="348">
        <f t="shared" ref="Y35" si="52">SUM(Y36:Y50)</f>
        <v>322667.13</v>
      </c>
      <c r="Z35" s="347">
        <f t="shared" si="7"/>
        <v>359257.17</v>
      </c>
      <c r="AA35" s="348">
        <f t="shared" si="43"/>
        <v>1840742.83</v>
      </c>
      <c r="AB35" s="348">
        <f t="shared" ref="AB35" si="53">SUM(AB36:AB50)</f>
        <v>0</v>
      </c>
      <c r="AC35" s="348">
        <f t="shared" ref="AC35" si="54">SUM(AC36:AC50)</f>
        <v>1840742.83</v>
      </c>
      <c r="AD35" s="250" t="s">
        <v>40</v>
      </c>
      <c r="AE35" s="241"/>
      <c r="AF35" s="351"/>
    </row>
    <row r="36" spans="1:32" s="239" customFormat="1" ht="51" customHeight="1">
      <c r="A36" s="319">
        <v>9.1</v>
      </c>
      <c r="B36" s="320" t="s">
        <v>106</v>
      </c>
      <c r="C36" s="335" t="s">
        <v>62</v>
      </c>
      <c r="D36" s="336" t="s">
        <v>533</v>
      </c>
      <c r="E36" s="337" t="s">
        <v>195</v>
      </c>
      <c r="F36" s="338">
        <v>328601.74</v>
      </c>
      <c r="G36" s="338">
        <v>328601.74</v>
      </c>
      <c r="H36" s="339"/>
      <c r="I36" s="322"/>
      <c r="J36" s="324"/>
      <c r="K36" s="324"/>
      <c r="L36" s="324"/>
      <c r="M36" s="323"/>
      <c r="N36" s="323"/>
      <c r="O36" s="324"/>
      <c r="P36" s="324"/>
      <c r="Q36" s="324">
        <v>21402</v>
      </c>
      <c r="R36" s="325">
        <f t="shared" si="40"/>
        <v>307199.74</v>
      </c>
      <c r="S36" s="324">
        <v>122090</v>
      </c>
      <c r="T36" s="324">
        <v>0</v>
      </c>
      <c r="U36" s="324">
        <v>0</v>
      </c>
      <c r="V36" s="323">
        <f t="shared" si="41"/>
        <v>122090</v>
      </c>
      <c r="W36" s="323">
        <v>80000</v>
      </c>
      <c r="X36" s="323">
        <v>83187</v>
      </c>
      <c r="Y36" s="324">
        <f t="shared" si="42"/>
        <v>202090</v>
      </c>
      <c r="Z36" s="324">
        <f t="shared" si="7"/>
        <v>226679</v>
      </c>
      <c r="AA36" s="325">
        <f t="shared" ref="AA36:AA88" si="55">F36-Z36</f>
        <v>101922.73999999999</v>
      </c>
      <c r="AB36" s="340"/>
      <c r="AC36" s="340">
        <v>101922.74</v>
      </c>
      <c r="AD36" s="238" t="s">
        <v>630</v>
      </c>
      <c r="AE36" s="224"/>
      <c r="AF36" s="350"/>
    </row>
    <row r="37" spans="1:32" s="239" customFormat="1" ht="51" customHeight="1">
      <c r="A37" s="319">
        <v>9.1999999999999993</v>
      </c>
      <c r="B37" s="320" t="s">
        <v>106</v>
      </c>
      <c r="C37" s="335" t="s">
        <v>534</v>
      </c>
      <c r="D37" s="336" t="s">
        <v>533</v>
      </c>
      <c r="E37" s="337" t="s">
        <v>149</v>
      </c>
      <c r="F37" s="338">
        <v>50000</v>
      </c>
      <c r="G37" s="339">
        <v>50000</v>
      </c>
      <c r="H37" s="339"/>
      <c r="I37" s="322"/>
      <c r="J37" s="324"/>
      <c r="K37" s="324"/>
      <c r="L37" s="324"/>
      <c r="M37" s="323"/>
      <c r="N37" s="323"/>
      <c r="O37" s="324"/>
      <c r="P37" s="324"/>
      <c r="Q37" s="324">
        <v>0</v>
      </c>
      <c r="R37" s="325">
        <f t="shared" si="40"/>
        <v>50000</v>
      </c>
      <c r="S37" s="324">
        <v>37594</v>
      </c>
      <c r="T37" s="324">
        <v>0</v>
      </c>
      <c r="U37" s="324">
        <v>0</v>
      </c>
      <c r="V37" s="323">
        <f t="shared" si="41"/>
        <v>37594</v>
      </c>
      <c r="W37" s="323">
        <v>0</v>
      </c>
      <c r="X37" s="323">
        <v>11702</v>
      </c>
      <c r="Y37" s="324">
        <f t="shared" si="6"/>
        <v>37594</v>
      </c>
      <c r="Z37" s="324">
        <f t="shared" si="7"/>
        <v>49296</v>
      </c>
      <c r="AA37" s="325">
        <f t="shared" si="55"/>
        <v>704</v>
      </c>
      <c r="AB37" s="340"/>
      <c r="AC37" s="340">
        <v>704</v>
      </c>
      <c r="AD37" s="238" t="s">
        <v>585</v>
      </c>
      <c r="AE37" s="224"/>
      <c r="AF37" s="350"/>
    </row>
    <row r="38" spans="1:32" s="239" customFormat="1" ht="85.5" customHeight="1">
      <c r="A38" s="319">
        <v>9.3000000000000007</v>
      </c>
      <c r="B38" s="320" t="s">
        <v>106</v>
      </c>
      <c r="C38" s="335" t="s">
        <v>535</v>
      </c>
      <c r="D38" s="336" t="s">
        <v>533</v>
      </c>
      <c r="E38" s="337" t="s">
        <v>158</v>
      </c>
      <c r="F38" s="338">
        <v>41664</v>
      </c>
      <c r="G38" s="339">
        <v>41664</v>
      </c>
      <c r="H38" s="339"/>
      <c r="I38" s="322"/>
      <c r="J38" s="324"/>
      <c r="K38" s="324"/>
      <c r="L38" s="324"/>
      <c r="M38" s="323"/>
      <c r="N38" s="323"/>
      <c r="O38" s="324"/>
      <c r="P38" s="324"/>
      <c r="Q38" s="324">
        <v>0</v>
      </c>
      <c r="R38" s="325">
        <f t="shared" si="40"/>
        <v>41664</v>
      </c>
      <c r="S38" s="324">
        <v>0</v>
      </c>
      <c r="T38" s="324">
        <v>2102.5</v>
      </c>
      <c r="U38" s="324">
        <v>0</v>
      </c>
      <c r="V38" s="323">
        <f t="shared" si="41"/>
        <v>2102.5</v>
      </c>
      <c r="W38" s="323">
        <v>4000</v>
      </c>
      <c r="X38" s="323">
        <v>9815.2999999999993</v>
      </c>
      <c r="Y38" s="324">
        <f t="shared" si="42"/>
        <v>6102.5</v>
      </c>
      <c r="Z38" s="324">
        <f t="shared" si="7"/>
        <v>9815.2999999999993</v>
      </c>
      <c r="AA38" s="325">
        <f t="shared" si="55"/>
        <v>31848.7</v>
      </c>
      <c r="AB38" s="340"/>
      <c r="AC38" s="340">
        <v>31848.7</v>
      </c>
      <c r="AD38" s="238" t="s">
        <v>586</v>
      </c>
      <c r="AE38" s="224"/>
      <c r="AF38" s="350"/>
    </row>
    <row r="39" spans="1:32" s="239" customFormat="1" ht="85.5" customHeight="1">
      <c r="A39" s="319">
        <v>9.4</v>
      </c>
      <c r="B39" s="320" t="s">
        <v>106</v>
      </c>
      <c r="C39" s="335" t="s">
        <v>536</v>
      </c>
      <c r="D39" s="336" t="s">
        <v>533</v>
      </c>
      <c r="E39" s="337" t="s">
        <v>148</v>
      </c>
      <c r="F39" s="338">
        <v>43648</v>
      </c>
      <c r="G39" s="339">
        <v>43648</v>
      </c>
      <c r="H39" s="339"/>
      <c r="I39" s="322"/>
      <c r="J39" s="324"/>
      <c r="K39" s="324"/>
      <c r="L39" s="324"/>
      <c r="M39" s="323"/>
      <c r="N39" s="323"/>
      <c r="O39" s="324"/>
      <c r="P39" s="324"/>
      <c r="Q39" s="324">
        <v>0</v>
      </c>
      <c r="R39" s="325">
        <f t="shared" si="40"/>
        <v>43648</v>
      </c>
      <c r="S39" s="324">
        <v>0</v>
      </c>
      <c r="T39" s="324">
        <v>18695.75</v>
      </c>
      <c r="U39" s="324">
        <v>0</v>
      </c>
      <c r="V39" s="323">
        <f t="shared" si="41"/>
        <v>18695.75</v>
      </c>
      <c r="W39" s="323">
        <v>0</v>
      </c>
      <c r="X39" s="323">
        <v>35281.99</v>
      </c>
      <c r="Y39" s="324">
        <f t="shared" si="42"/>
        <v>18695.75</v>
      </c>
      <c r="Z39" s="324">
        <f t="shared" si="7"/>
        <v>35281.99</v>
      </c>
      <c r="AA39" s="325">
        <f t="shared" si="55"/>
        <v>8366.010000000002</v>
      </c>
      <c r="AB39" s="340"/>
      <c r="AC39" s="340">
        <v>8366.01</v>
      </c>
      <c r="AD39" s="238" t="s">
        <v>586</v>
      </c>
      <c r="AE39" s="224"/>
      <c r="AF39" s="350"/>
    </row>
    <row r="40" spans="1:32" s="239" customFormat="1" ht="85.5" customHeight="1">
      <c r="A40" s="319">
        <v>9.5</v>
      </c>
      <c r="B40" s="320" t="s">
        <v>106</v>
      </c>
      <c r="C40" s="335" t="s">
        <v>537</v>
      </c>
      <c r="D40" s="336" t="s">
        <v>533</v>
      </c>
      <c r="E40" s="337" t="s">
        <v>149</v>
      </c>
      <c r="F40" s="338">
        <v>48398.5</v>
      </c>
      <c r="G40" s="339">
        <v>48398.5</v>
      </c>
      <c r="H40" s="339"/>
      <c r="I40" s="322"/>
      <c r="J40" s="324"/>
      <c r="K40" s="324"/>
      <c r="L40" s="324"/>
      <c r="M40" s="323"/>
      <c r="N40" s="323"/>
      <c r="O40" s="324"/>
      <c r="P40" s="324"/>
      <c r="Q40" s="324">
        <v>0</v>
      </c>
      <c r="R40" s="325">
        <f t="shared" si="40"/>
        <v>48398.5</v>
      </c>
      <c r="S40" s="324">
        <v>6331.86</v>
      </c>
      <c r="T40" s="324">
        <v>0</v>
      </c>
      <c r="U40" s="324">
        <v>0</v>
      </c>
      <c r="V40" s="323">
        <f t="shared" si="41"/>
        <v>6331.86</v>
      </c>
      <c r="W40" s="323">
        <v>31853.02</v>
      </c>
      <c r="X40" s="323">
        <v>31853.02</v>
      </c>
      <c r="Y40" s="324">
        <f t="shared" si="42"/>
        <v>38184.879999999997</v>
      </c>
      <c r="Z40" s="324">
        <f t="shared" si="7"/>
        <v>38184.879999999997</v>
      </c>
      <c r="AA40" s="325">
        <f t="shared" si="55"/>
        <v>10213.620000000003</v>
      </c>
      <c r="AB40" s="340"/>
      <c r="AC40" s="340">
        <v>10213.620000000001</v>
      </c>
      <c r="AD40" s="238" t="s">
        <v>586</v>
      </c>
      <c r="AE40" s="224"/>
      <c r="AF40" s="224"/>
    </row>
    <row r="41" spans="1:32" s="239" customFormat="1" ht="93.75" customHeight="1">
      <c r="A41" s="319">
        <v>9.6</v>
      </c>
      <c r="B41" s="320" t="s">
        <v>106</v>
      </c>
      <c r="C41" s="335" t="s">
        <v>538</v>
      </c>
      <c r="D41" s="336" t="s">
        <v>533</v>
      </c>
      <c r="E41" s="352" t="s">
        <v>591</v>
      </c>
      <c r="F41" s="338">
        <v>42883</v>
      </c>
      <c r="G41" s="339">
        <v>42883</v>
      </c>
      <c r="H41" s="339"/>
      <c r="I41" s="322"/>
      <c r="J41" s="324"/>
      <c r="K41" s="324"/>
      <c r="L41" s="324"/>
      <c r="M41" s="323"/>
      <c r="N41" s="323"/>
      <c r="O41" s="324"/>
      <c r="P41" s="324"/>
      <c r="Q41" s="324">
        <v>0</v>
      </c>
      <c r="R41" s="325">
        <f t="shared" si="40"/>
        <v>42883</v>
      </c>
      <c r="S41" s="324">
        <v>0</v>
      </c>
      <c r="T41" s="324">
        <v>0</v>
      </c>
      <c r="U41" s="324">
        <v>0</v>
      </c>
      <c r="V41" s="323">
        <f t="shared" si="41"/>
        <v>0</v>
      </c>
      <c r="W41" s="323">
        <v>0</v>
      </c>
      <c r="X41" s="323">
        <v>0</v>
      </c>
      <c r="Y41" s="324">
        <f t="shared" si="42"/>
        <v>0</v>
      </c>
      <c r="Z41" s="324">
        <f t="shared" si="7"/>
        <v>0</v>
      </c>
      <c r="AA41" s="325">
        <f t="shared" si="55"/>
        <v>42883</v>
      </c>
      <c r="AB41" s="340"/>
      <c r="AC41" s="340">
        <v>42883</v>
      </c>
      <c r="AD41" s="238" t="s">
        <v>587</v>
      </c>
      <c r="AE41" s="224"/>
      <c r="AF41" s="350"/>
    </row>
    <row r="42" spans="1:32" s="239" customFormat="1" ht="96.75" customHeight="1">
      <c r="A42" s="319">
        <v>9.6999999999999993</v>
      </c>
      <c r="B42" s="320" t="s">
        <v>106</v>
      </c>
      <c r="C42" s="335" t="s">
        <v>593</v>
      </c>
      <c r="D42" s="336" t="s">
        <v>533</v>
      </c>
      <c r="E42" s="337" t="s">
        <v>592</v>
      </c>
      <c r="F42" s="338">
        <v>22221</v>
      </c>
      <c r="G42" s="339">
        <v>22221</v>
      </c>
      <c r="H42" s="339"/>
      <c r="I42" s="322"/>
      <c r="J42" s="324"/>
      <c r="K42" s="324"/>
      <c r="L42" s="324"/>
      <c r="M42" s="323"/>
      <c r="N42" s="323"/>
      <c r="O42" s="324"/>
      <c r="P42" s="324"/>
      <c r="Q42" s="324">
        <v>0</v>
      </c>
      <c r="R42" s="325">
        <f t="shared" si="40"/>
        <v>22221</v>
      </c>
      <c r="S42" s="324">
        <v>0</v>
      </c>
      <c r="T42" s="324">
        <v>0</v>
      </c>
      <c r="U42" s="324">
        <v>0</v>
      </c>
      <c r="V42" s="323">
        <f t="shared" si="41"/>
        <v>0</v>
      </c>
      <c r="W42" s="323">
        <v>0</v>
      </c>
      <c r="X42" s="323">
        <v>0</v>
      </c>
      <c r="Y42" s="324">
        <f t="shared" si="42"/>
        <v>0</v>
      </c>
      <c r="Z42" s="324">
        <f t="shared" si="7"/>
        <v>0</v>
      </c>
      <c r="AA42" s="325">
        <f t="shared" si="55"/>
        <v>22221</v>
      </c>
      <c r="AB42" s="340"/>
      <c r="AC42" s="340">
        <v>22221</v>
      </c>
      <c r="AD42" s="238" t="s">
        <v>127</v>
      </c>
      <c r="AE42" s="224"/>
      <c r="AF42" s="350"/>
    </row>
    <row r="43" spans="1:32" s="239" customFormat="1" ht="72" customHeight="1">
      <c r="A43" s="319">
        <v>9.8000000000000007</v>
      </c>
      <c r="B43" s="320" t="s">
        <v>106</v>
      </c>
      <c r="C43" s="335" t="s">
        <v>539</v>
      </c>
      <c r="D43" s="336" t="s">
        <v>533</v>
      </c>
      <c r="E43" s="337" t="s">
        <v>145</v>
      </c>
      <c r="F43" s="338">
        <v>172859.94</v>
      </c>
      <c r="G43" s="339">
        <v>172859.94</v>
      </c>
      <c r="H43" s="339"/>
      <c r="I43" s="322"/>
      <c r="J43" s="324"/>
      <c r="K43" s="324"/>
      <c r="L43" s="324"/>
      <c r="M43" s="323"/>
      <c r="N43" s="323"/>
      <c r="O43" s="324"/>
      <c r="P43" s="324"/>
      <c r="Q43" s="324">
        <v>0</v>
      </c>
      <c r="R43" s="325">
        <f t="shared" si="40"/>
        <v>172859.94</v>
      </c>
      <c r="S43" s="324">
        <v>0</v>
      </c>
      <c r="T43" s="324">
        <v>0</v>
      </c>
      <c r="U43" s="324">
        <v>0</v>
      </c>
      <c r="V43" s="323">
        <f t="shared" si="41"/>
        <v>0</v>
      </c>
      <c r="W43" s="323">
        <v>0</v>
      </c>
      <c r="X43" s="323">
        <v>0</v>
      </c>
      <c r="Y43" s="324">
        <f t="shared" si="42"/>
        <v>0</v>
      </c>
      <c r="Z43" s="324">
        <f t="shared" si="7"/>
        <v>0</v>
      </c>
      <c r="AA43" s="325">
        <f t="shared" si="55"/>
        <v>172859.94</v>
      </c>
      <c r="AB43" s="340"/>
      <c r="AC43" s="340">
        <v>172859.94</v>
      </c>
      <c r="AD43" s="238" t="s">
        <v>187</v>
      </c>
      <c r="AE43" s="224"/>
      <c r="AF43" s="350"/>
    </row>
    <row r="44" spans="1:32" s="239" customFormat="1" ht="83.25" customHeight="1">
      <c r="A44" s="319">
        <v>9.9</v>
      </c>
      <c r="B44" s="320" t="s">
        <v>106</v>
      </c>
      <c r="C44" s="335" t="s">
        <v>540</v>
      </c>
      <c r="D44" s="336" t="s">
        <v>533</v>
      </c>
      <c r="E44" s="337" t="s">
        <v>147</v>
      </c>
      <c r="F44" s="338">
        <v>42129</v>
      </c>
      <c r="G44" s="339">
        <v>42129</v>
      </c>
      <c r="H44" s="339"/>
      <c r="I44" s="322"/>
      <c r="J44" s="324"/>
      <c r="K44" s="324"/>
      <c r="L44" s="324"/>
      <c r="M44" s="323"/>
      <c r="N44" s="323"/>
      <c r="O44" s="324"/>
      <c r="P44" s="324"/>
      <c r="Q44" s="324">
        <v>0</v>
      </c>
      <c r="R44" s="325">
        <f t="shared" si="40"/>
        <v>42129</v>
      </c>
      <c r="S44" s="324">
        <v>0</v>
      </c>
      <c r="T44" s="324">
        <v>0</v>
      </c>
      <c r="U44" s="324">
        <v>0</v>
      </c>
      <c r="V44" s="323">
        <f t="shared" si="41"/>
        <v>0</v>
      </c>
      <c r="W44" s="323">
        <v>10000</v>
      </c>
      <c r="X44" s="323">
        <v>0</v>
      </c>
      <c r="Y44" s="324">
        <f t="shared" si="42"/>
        <v>10000</v>
      </c>
      <c r="Z44" s="324">
        <f t="shared" si="7"/>
        <v>0</v>
      </c>
      <c r="AA44" s="325">
        <f t="shared" si="55"/>
        <v>42129</v>
      </c>
      <c r="AB44" s="340"/>
      <c r="AC44" s="340">
        <v>42129</v>
      </c>
      <c r="AD44" s="238" t="s">
        <v>586</v>
      </c>
      <c r="AE44" s="224"/>
      <c r="AF44" s="350"/>
    </row>
    <row r="45" spans="1:32" s="239" customFormat="1" ht="83.25" customHeight="1">
      <c r="A45" s="349">
        <v>9.1</v>
      </c>
      <c r="B45" s="320" t="s">
        <v>106</v>
      </c>
      <c r="C45" s="335" t="s">
        <v>541</v>
      </c>
      <c r="D45" s="336" t="s">
        <v>533</v>
      </c>
      <c r="E45" s="337" t="s">
        <v>159</v>
      </c>
      <c r="F45" s="338">
        <v>46400</v>
      </c>
      <c r="G45" s="339">
        <v>0</v>
      </c>
      <c r="H45" s="339"/>
      <c r="I45" s="322"/>
      <c r="J45" s="324"/>
      <c r="K45" s="324"/>
      <c r="L45" s="324"/>
      <c r="M45" s="323"/>
      <c r="N45" s="323"/>
      <c r="O45" s="324"/>
      <c r="P45" s="324"/>
      <c r="Q45" s="324">
        <v>0</v>
      </c>
      <c r="R45" s="325">
        <f t="shared" si="40"/>
        <v>46400</v>
      </c>
      <c r="S45" s="324">
        <v>0</v>
      </c>
      <c r="T45" s="324">
        <v>0</v>
      </c>
      <c r="U45" s="324">
        <v>0</v>
      </c>
      <c r="V45" s="323">
        <f t="shared" si="41"/>
        <v>0</v>
      </c>
      <c r="W45" s="323">
        <v>0</v>
      </c>
      <c r="X45" s="323">
        <v>0</v>
      </c>
      <c r="Y45" s="324">
        <f t="shared" si="42"/>
        <v>0</v>
      </c>
      <c r="Z45" s="324">
        <f t="shared" si="7"/>
        <v>0</v>
      </c>
      <c r="AA45" s="325">
        <f t="shared" si="55"/>
        <v>46400</v>
      </c>
      <c r="AB45" s="340"/>
      <c r="AC45" s="340">
        <v>46400</v>
      </c>
      <c r="AD45" s="238" t="s">
        <v>326</v>
      </c>
      <c r="AE45" s="224"/>
      <c r="AF45" s="353"/>
    </row>
    <row r="46" spans="1:32" s="239" customFormat="1" ht="83.25" customHeight="1">
      <c r="A46" s="319">
        <v>9.11</v>
      </c>
      <c r="B46" s="320" t="s">
        <v>106</v>
      </c>
      <c r="C46" s="335" t="s">
        <v>542</v>
      </c>
      <c r="D46" s="336" t="s">
        <v>533</v>
      </c>
      <c r="E46" s="337" t="s">
        <v>144</v>
      </c>
      <c r="F46" s="338">
        <v>22320</v>
      </c>
      <c r="G46" s="339">
        <v>0</v>
      </c>
      <c r="H46" s="339"/>
      <c r="I46" s="322"/>
      <c r="J46" s="324"/>
      <c r="K46" s="324"/>
      <c r="L46" s="324"/>
      <c r="M46" s="323"/>
      <c r="N46" s="323"/>
      <c r="O46" s="324"/>
      <c r="P46" s="324"/>
      <c r="Q46" s="324">
        <v>0</v>
      </c>
      <c r="R46" s="325">
        <f t="shared" si="40"/>
        <v>22320</v>
      </c>
      <c r="S46" s="324">
        <v>0</v>
      </c>
      <c r="T46" s="324">
        <v>0</v>
      </c>
      <c r="U46" s="324">
        <v>0</v>
      </c>
      <c r="V46" s="323">
        <f t="shared" si="41"/>
        <v>0</v>
      </c>
      <c r="W46" s="323">
        <v>0</v>
      </c>
      <c r="X46" s="323">
        <v>0</v>
      </c>
      <c r="Y46" s="324">
        <f t="shared" si="42"/>
        <v>0</v>
      </c>
      <c r="Z46" s="324">
        <f t="shared" si="7"/>
        <v>0</v>
      </c>
      <c r="AA46" s="325">
        <f t="shared" si="55"/>
        <v>22320</v>
      </c>
      <c r="AB46" s="340"/>
      <c r="AC46" s="340">
        <v>22320</v>
      </c>
      <c r="AD46" s="238" t="s">
        <v>588</v>
      </c>
      <c r="AE46" s="224"/>
      <c r="AF46" s="210"/>
    </row>
    <row r="47" spans="1:32" s="239" customFormat="1" ht="93" customHeight="1">
      <c r="A47" s="319">
        <v>9.1199999999999992</v>
      </c>
      <c r="B47" s="320" t="s">
        <v>106</v>
      </c>
      <c r="C47" s="335" t="s">
        <v>594</v>
      </c>
      <c r="D47" s="336" t="s">
        <v>533</v>
      </c>
      <c r="E47" s="337" t="s">
        <v>555</v>
      </c>
      <c r="F47" s="338">
        <v>24738</v>
      </c>
      <c r="G47" s="339">
        <v>0</v>
      </c>
      <c r="H47" s="339"/>
      <c r="I47" s="322"/>
      <c r="J47" s="324"/>
      <c r="K47" s="324"/>
      <c r="L47" s="324"/>
      <c r="M47" s="323"/>
      <c r="N47" s="323"/>
      <c r="O47" s="324"/>
      <c r="P47" s="324"/>
      <c r="Q47" s="324">
        <v>0</v>
      </c>
      <c r="R47" s="325">
        <f t="shared" si="40"/>
        <v>24738</v>
      </c>
      <c r="S47" s="324">
        <v>0</v>
      </c>
      <c r="T47" s="324">
        <v>0</v>
      </c>
      <c r="U47" s="324">
        <v>0</v>
      </c>
      <c r="V47" s="323">
        <f t="shared" si="41"/>
        <v>0</v>
      </c>
      <c r="W47" s="323">
        <v>0</v>
      </c>
      <c r="X47" s="323">
        <v>0</v>
      </c>
      <c r="Y47" s="324">
        <v>0</v>
      </c>
      <c r="Z47" s="324">
        <f t="shared" si="7"/>
        <v>0</v>
      </c>
      <c r="AA47" s="325">
        <f t="shared" si="55"/>
        <v>24738</v>
      </c>
      <c r="AB47" s="340"/>
      <c r="AC47" s="340">
        <v>24738</v>
      </c>
      <c r="AD47" s="238" t="s">
        <v>589</v>
      </c>
      <c r="AE47" s="224"/>
      <c r="AF47" s="210"/>
    </row>
    <row r="48" spans="1:32" s="239" customFormat="1" ht="83.25" customHeight="1">
      <c r="A48" s="319">
        <v>9.1300000000000008</v>
      </c>
      <c r="B48" s="320" t="s">
        <v>106</v>
      </c>
      <c r="C48" s="335" t="s">
        <v>543</v>
      </c>
      <c r="D48" s="336" t="s">
        <v>533</v>
      </c>
      <c r="E48" s="337" t="s">
        <v>148</v>
      </c>
      <c r="F48" s="338">
        <v>60035.839999999997</v>
      </c>
      <c r="G48" s="339">
        <v>60035.839999999997</v>
      </c>
      <c r="H48" s="339"/>
      <c r="I48" s="322"/>
      <c r="J48" s="324"/>
      <c r="K48" s="324"/>
      <c r="L48" s="324"/>
      <c r="M48" s="323"/>
      <c r="N48" s="323"/>
      <c r="O48" s="324"/>
      <c r="P48" s="324"/>
      <c r="Q48" s="324">
        <v>0</v>
      </c>
      <c r="R48" s="325">
        <f t="shared" si="40"/>
        <v>60035.839999999997</v>
      </c>
      <c r="S48" s="324">
        <v>0</v>
      </c>
      <c r="T48" s="324">
        <v>0</v>
      </c>
      <c r="U48" s="324">
        <v>0</v>
      </c>
      <c r="V48" s="323">
        <f t="shared" si="41"/>
        <v>0</v>
      </c>
      <c r="W48" s="323">
        <v>10000</v>
      </c>
      <c r="X48" s="323">
        <v>0</v>
      </c>
      <c r="Y48" s="324">
        <f t="shared" si="42"/>
        <v>10000</v>
      </c>
      <c r="Z48" s="324">
        <f t="shared" si="7"/>
        <v>0</v>
      </c>
      <c r="AA48" s="325">
        <f t="shared" si="55"/>
        <v>60035.839999999997</v>
      </c>
      <c r="AB48" s="340"/>
      <c r="AC48" s="340">
        <v>60035.839999999997</v>
      </c>
      <c r="AD48" s="238" t="s">
        <v>187</v>
      </c>
      <c r="AE48" s="224"/>
      <c r="AF48" s="210"/>
    </row>
    <row r="49" spans="1:32" s="239" customFormat="1" ht="91.5" customHeight="1">
      <c r="A49" s="319">
        <v>9.14</v>
      </c>
      <c r="B49" s="320" t="s">
        <v>106</v>
      </c>
      <c r="C49" s="335" t="s">
        <v>556</v>
      </c>
      <c r="D49" s="336" t="s">
        <v>533</v>
      </c>
      <c r="E49" s="337" t="s">
        <v>148</v>
      </c>
      <c r="F49" s="338">
        <v>49600</v>
      </c>
      <c r="G49" s="339">
        <v>0</v>
      </c>
      <c r="H49" s="339"/>
      <c r="I49" s="322"/>
      <c r="J49" s="324"/>
      <c r="K49" s="324"/>
      <c r="L49" s="324"/>
      <c r="M49" s="323"/>
      <c r="N49" s="323"/>
      <c r="O49" s="324"/>
      <c r="P49" s="324"/>
      <c r="Q49" s="324">
        <v>0</v>
      </c>
      <c r="R49" s="325">
        <f t="shared" si="40"/>
        <v>49600</v>
      </c>
      <c r="S49" s="324">
        <v>0</v>
      </c>
      <c r="T49" s="324">
        <v>0</v>
      </c>
      <c r="U49" s="324">
        <v>0</v>
      </c>
      <c r="V49" s="323">
        <f t="shared" si="41"/>
        <v>0</v>
      </c>
      <c r="W49" s="323">
        <v>0</v>
      </c>
      <c r="X49" s="323">
        <v>0</v>
      </c>
      <c r="Y49" s="324">
        <f t="shared" si="42"/>
        <v>0</v>
      </c>
      <c r="Z49" s="324">
        <f t="shared" si="7"/>
        <v>0</v>
      </c>
      <c r="AA49" s="325">
        <f t="shared" si="55"/>
        <v>49600</v>
      </c>
      <c r="AB49" s="340"/>
      <c r="AC49" s="340">
        <v>49600</v>
      </c>
      <c r="AD49" s="238" t="s">
        <v>565</v>
      </c>
      <c r="AE49" s="224"/>
      <c r="AF49" s="210"/>
    </row>
    <row r="50" spans="1:32" s="239" customFormat="1" ht="57" customHeight="1">
      <c r="A50" s="319">
        <v>9.15</v>
      </c>
      <c r="B50" s="320" t="s">
        <v>106</v>
      </c>
      <c r="C50" s="335" t="s">
        <v>544</v>
      </c>
      <c r="D50" s="336" t="s">
        <v>533</v>
      </c>
      <c r="E50" s="337" t="s">
        <v>150</v>
      </c>
      <c r="F50" s="338">
        <v>1204500.98</v>
      </c>
      <c r="G50" s="339">
        <v>0</v>
      </c>
      <c r="H50" s="339"/>
      <c r="I50" s="322"/>
      <c r="J50" s="324"/>
      <c r="K50" s="324"/>
      <c r="L50" s="324"/>
      <c r="M50" s="323"/>
      <c r="N50" s="323"/>
      <c r="O50" s="324"/>
      <c r="P50" s="324"/>
      <c r="Q50" s="324">
        <v>0</v>
      </c>
      <c r="R50" s="325">
        <f t="shared" si="40"/>
        <v>1204500.98</v>
      </c>
      <c r="S50" s="324">
        <v>0</v>
      </c>
      <c r="T50" s="324">
        <v>0</v>
      </c>
      <c r="U50" s="324">
        <v>0</v>
      </c>
      <c r="V50" s="323">
        <f t="shared" si="41"/>
        <v>0</v>
      </c>
      <c r="W50" s="323">
        <v>0</v>
      </c>
      <c r="X50" s="323">
        <v>0</v>
      </c>
      <c r="Y50" s="324">
        <f t="shared" si="42"/>
        <v>0</v>
      </c>
      <c r="Z50" s="324">
        <f t="shared" si="7"/>
        <v>0</v>
      </c>
      <c r="AA50" s="325">
        <f t="shared" si="55"/>
        <v>1204500.98</v>
      </c>
      <c r="AB50" s="340"/>
      <c r="AC50" s="340">
        <v>1204500.98</v>
      </c>
      <c r="AD50" s="238" t="s">
        <v>192</v>
      </c>
      <c r="AE50" s="224"/>
      <c r="AF50" s="210"/>
    </row>
    <row r="51" spans="1:32" s="242" customFormat="1" ht="75.75" customHeight="1">
      <c r="A51" s="341">
        <v>10</v>
      </c>
      <c r="B51" s="342" t="s">
        <v>106</v>
      </c>
      <c r="C51" s="343" t="s">
        <v>64</v>
      </c>
      <c r="D51" s="344" t="s">
        <v>532</v>
      </c>
      <c r="E51" s="345" t="s">
        <v>150</v>
      </c>
      <c r="F51" s="346">
        <f>SUM(F52:F54)</f>
        <v>2000000</v>
      </c>
      <c r="G51" s="346">
        <f t="shared" ref="G51:S51" si="56">SUM(G52:G54)</f>
        <v>727542.75</v>
      </c>
      <c r="H51" s="346">
        <f t="shared" si="56"/>
        <v>0</v>
      </c>
      <c r="I51" s="346">
        <f t="shared" si="56"/>
        <v>0</v>
      </c>
      <c r="J51" s="346">
        <f t="shared" si="56"/>
        <v>0</v>
      </c>
      <c r="K51" s="346">
        <f t="shared" si="56"/>
        <v>0</v>
      </c>
      <c r="L51" s="346">
        <f t="shared" si="56"/>
        <v>0</v>
      </c>
      <c r="M51" s="346">
        <f t="shared" si="56"/>
        <v>0</v>
      </c>
      <c r="N51" s="346">
        <f t="shared" si="56"/>
        <v>0</v>
      </c>
      <c r="O51" s="346">
        <f t="shared" si="56"/>
        <v>0</v>
      </c>
      <c r="P51" s="346">
        <f t="shared" si="56"/>
        <v>0</v>
      </c>
      <c r="Q51" s="348">
        <f t="shared" si="56"/>
        <v>0</v>
      </c>
      <c r="R51" s="346">
        <f t="shared" si="56"/>
        <v>2000000</v>
      </c>
      <c r="S51" s="348">
        <f t="shared" si="56"/>
        <v>84622</v>
      </c>
      <c r="T51" s="348">
        <f t="shared" ref="T51" si="57">SUM(T52:T54)</f>
        <v>0</v>
      </c>
      <c r="U51" s="348">
        <f t="shared" ref="U51" si="58">SUM(U52:U54)</f>
        <v>0</v>
      </c>
      <c r="V51" s="348">
        <f t="shared" ref="V51" si="59">SUM(V52:V54)</f>
        <v>84622</v>
      </c>
      <c r="W51" s="348">
        <f t="shared" ref="W51" si="60">SUM(W52:W54)</f>
        <v>180000</v>
      </c>
      <c r="X51" s="348">
        <f t="shared" ref="X51" si="61">SUM(X52:X54)</f>
        <v>342116</v>
      </c>
      <c r="Y51" s="348">
        <f t="shared" ref="Y51" si="62">SUM(Y52:Y54)</f>
        <v>264622</v>
      </c>
      <c r="Z51" s="347">
        <f t="shared" si="7"/>
        <v>426738</v>
      </c>
      <c r="AA51" s="348">
        <f t="shared" si="55"/>
        <v>1573262</v>
      </c>
      <c r="AB51" s="348">
        <f t="shared" ref="AB51" si="63">SUM(AB52:AB54)</f>
        <v>0</v>
      </c>
      <c r="AC51" s="348">
        <f t="shared" ref="AC51" si="64">SUM(AC52:AC54)</f>
        <v>1573262</v>
      </c>
      <c r="AD51" s="250" t="s">
        <v>40</v>
      </c>
      <c r="AE51" s="241"/>
    </row>
    <row r="52" spans="1:32" s="239" customFormat="1" ht="59.25" customHeight="1">
      <c r="A52" s="319">
        <v>10.1</v>
      </c>
      <c r="B52" s="320" t="s">
        <v>106</v>
      </c>
      <c r="C52" s="335" t="s">
        <v>545</v>
      </c>
      <c r="D52" s="336" t="s">
        <v>532</v>
      </c>
      <c r="E52" s="352" t="s">
        <v>590</v>
      </c>
      <c r="F52" s="338">
        <v>590646.75</v>
      </c>
      <c r="G52" s="339">
        <v>590646.75</v>
      </c>
      <c r="H52" s="339"/>
      <c r="I52" s="322"/>
      <c r="J52" s="324"/>
      <c r="K52" s="324"/>
      <c r="L52" s="324"/>
      <c r="M52" s="323"/>
      <c r="N52" s="323"/>
      <c r="O52" s="324"/>
      <c r="P52" s="324"/>
      <c r="Q52" s="324">
        <v>0</v>
      </c>
      <c r="R52" s="325">
        <f t="shared" si="40"/>
        <v>590646.75</v>
      </c>
      <c r="S52" s="324">
        <v>84622</v>
      </c>
      <c r="T52" s="324">
        <v>0</v>
      </c>
      <c r="U52" s="324">
        <v>0</v>
      </c>
      <c r="V52" s="323">
        <f t="shared" ref="V52" si="65">SUM(S52:U52)</f>
        <v>84622</v>
      </c>
      <c r="W52" s="323">
        <v>150000</v>
      </c>
      <c r="X52" s="323">
        <v>342116</v>
      </c>
      <c r="Y52" s="324">
        <f t="shared" si="42"/>
        <v>234622</v>
      </c>
      <c r="Z52" s="324">
        <f t="shared" si="7"/>
        <v>426738</v>
      </c>
      <c r="AA52" s="325">
        <f t="shared" si="55"/>
        <v>163908.75</v>
      </c>
      <c r="AB52" s="340"/>
      <c r="AC52" s="340">
        <v>163908.75</v>
      </c>
      <c r="AD52" s="238" t="s">
        <v>187</v>
      </c>
      <c r="AE52" s="224"/>
    </row>
    <row r="53" spans="1:32" s="239" customFormat="1" ht="60.75" customHeight="1">
      <c r="A53" s="319">
        <v>10.199999999999999</v>
      </c>
      <c r="B53" s="320" t="s">
        <v>106</v>
      </c>
      <c r="C53" s="335" t="s">
        <v>599</v>
      </c>
      <c r="D53" s="336" t="s">
        <v>532</v>
      </c>
      <c r="E53" s="352" t="s">
        <v>398</v>
      </c>
      <c r="F53" s="338">
        <v>136896</v>
      </c>
      <c r="G53" s="339">
        <v>136896</v>
      </c>
      <c r="H53" s="339"/>
      <c r="I53" s="322"/>
      <c r="J53" s="324"/>
      <c r="K53" s="324"/>
      <c r="L53" s="324"/>
      <c r="M53" s="323"/>
      <c r="N53" s="323"/>
      <c r="O53" s="324"/>
      <c r="P53" s="324"/>
      <c r="Q53" s="324">
        <v>0</v>
      </c>
      <c r="R53" s="325">
        <f t="shared" si="40"/>
        <v>136896</v>
      </c>
      <c r="S53" s="324">
        <v>0</v>
      </c>
      <c r="T53" s="324">
        <v>0</v>
      </c>
      <c r="U53" s="324">
        <v>0</v>
      </c>
      <c r="V53" s="323">
        <v>0</v>
      </c>
      <c r="W53" s="323">
        <v>30000</v>
      </c>
      <c r="X53" s="323">
        <v>0</v>
      </c>
      <c r="Y53" s="324">
        <f t="shared" si="42"/>
        <v>30000</v>
      </c>
      <c r="Z53" s="324">
        <f t="shared" si="7"/>
        <v>0</v>
      </c>
      <c r="AA53" s="325">
        <f t="shared" si="55"/>
        <v>136896</v>
      </c>
      <c r="AB53" s="340"/>
      <c r="AC53" s="340">
        <v>136896</v>
      </c>
      <c r="AD53" s="238" t="s">
        <v>397</v>
      </c>
      <c r="AE53" s="224"/>
    </row>
    <row r="54" spans="1:32" s="239" customFormat="1" ht="80.25" customHeight="1">
      <c r="A54" s="319">
        <v>10.3</v>
      </c>
      <c r="B54" s="320" t="s">
        <v>106</v>
      </c>
      <c r="C54" s="335" t="s">
        <v>280</v>
      </c>
      <c r="D54" s="336" t="s">
        <v>532</v>
      </c>
      <c r="E54" s="337" t="s">
        <v>150</v>
      </c>
      <c r="F54" s="338">
        <v>1272457.25</v>
      </c>
      <c r="G54" s="339">
        <v>0</v>
      </c>
      <c r="H54" s="339"/>
      <c r="I54" s="322"/>
      <c r="J54" s="324"/>
      <c r="K54" s="324"/>
      <c r="L54" s="324"/>
      <c r="M54" s="323"/>
      <c r="N54" s="323"/>
      <c r="O54" s="324"/>
      <c r="P54" s="324"/>
      <c r="Q54" s="324">
        <v>0</v>
      </c>
      <c r="R54" s="325">
        <f t="shared" si="40"/>
        <v>1272457.25</v>
      </c>
      <c r="S54" s="324">
        <v>0</v>
      </c>
      <c r="T54" s="324">
        <v>0</v>
      </c>
      <c r="U54" s="324">
        <v>0</v>
      </c>
      <c r="V54" s="323">
        <v>0</v>
      </c>
      <c r="W54" s="323">
        <v>0</v>
      </c>
      <c r="X54" s="323">
        <v>0</v>
      </c>
      <c r="Y54" s="324">
        <f t="shared" si="42"/>
        <v>0</v>
      </c>
      <c r="Z54" s="324">
        <f t="shared" si="7"/>
        <v>0</v>
      </c>
      <c r="AA54" s="325">
        <f t="shared" si="55"/>
        <v>1272457.25</v>
      </c>
      <c r="AB54" s="340"/>
      <c r="AC54" s="340">
        <v>1272457.25</v>
      </c>
      <c r="AD54" s="238" t="s">
        <v>192</v>
      </c>
      <c r="AE54" s="224"/>
    </row>
    <row r="55" spans="1:32" s="242" customFormat="1" ht="123.75" customHeight="1">
      <c r="A55" s="341">
        <v>11</v>
      </c>
      <c r="B55" s="342" t="s">
        <v>106</v>
      </c>
      <c r="C55" s="343" t="s">
        <v>546</v>
      </c>
      <c r="D55" s="344" t="s">
        <v>547</v>
      </c>
      <c r="E55" s="345" t="s">
        <v>150</v>
      </c>
      <c r="F55" s="346">
        <f>SUM(F56:F64)</f>
        <v>2000000.0000000002</v>
      </c>
      <c r="G55" s="346">
        <f t="shared" ref="G55:R55" si="66">SUM(G56:G64)</f>
        <v>492890.05999999994</v>
      </c>
      <c r="H55" s="346">
        <f t="shared" si="66"/>
        <v>0</v>
      </c>
      <c r="I55" s="346">
        <f t="shared" si="66"/>
        <v>0</v>
      </c>
      <c r="J55" s="346">
        <f t="shared" si="66"/>
        <v>0</v>
      </c>
      <c r="K55" s="346">
        <f t="shared" si="66"/>
        <v>0</v>
      </c>
      <c r="L55" s="346">
        <f t="shared" si="66"/>
        <v>0</v>
      </c>
      <c r="M55" s="346">
        <f t="shared" si="66"/>
        <v>0</v>
      </c>
      <c r="N55" s="346">
        <f t="shared" si="66"/>
        <v>0</v>
      </c>
      <c r="O55" s="346">
        <f t="shared" si="66"/>
        <v>0</v>
      </c>
      <c r="P55" s="346">
        <f t="shared" si="66"/>
        <v>0</v>
      </c>
      <c r="Q55" s="348">
        <f t="shared" si="66"/>
        <v>0</v>
      </c>
      <c r="R55" s="354">
        <f t="shared" si="66"/>
        <v>2000000.0000000002</v>
      </c>
      <c r="S55" s="354">
        <f>SUM(S56:S64)</f>
        <v>0</v>
      </c>
      <c r="T55" s="354">
        <f t="shared" ref="T55" si="67">SUM(T56:T64)</f>
        <v>0</v>
      </c>
      <c r="U55" s="354">
        <f t="shared" ref="U55" si="68">SUM(U56:U64)</f>
        <v>0</v>
      </c>
      <c r="V55" s="354">
        <f t="shared" ref="V55" si="69">SUM(V56:V64)</f>
        <v>0</v>
      </c>
      <c r="W55" s="354">
        <f t="shared" ref="W55" si="70">SUM(W56:W64)</f>
        <v>35814.03</v>
      </c>
      <c r="X55" s="354">
        <f t="shared" ref="X55" si="71">SUM(X56:X64)</f>
        <v>35814.03</v>
      </c>
      <c r="Y55" s="354">
        <f t="shared" ref="Y55" si="72">SUM(Y56:Y64)</f>
        <v>35814.03</v>
      </c>
      <c r="Z55" s="347">
        <f t="shared" si="7"/>
        <v>35814.03</v>
      </c>
      <c r="AA55" s="348">
        <f t="shared" si="55"/>
        <v>1964185.9700000002</v>
      </c>
      <c r="AB55" s="346">
        <f t="shared" ref="AB55" si="73">SUM(AB56:AB64)</f>
        <v>0</v>
      </c>
      <c r="AC55" s="346">
        <f t="shared" ref="AC55" si="74">SUM(AC56:AC64)</f>
        <v>1964185.9700000002</v>
      </c>
      <c r="AD55" s="250" t="s">
        <v>40</v>
      </c>
      <c r="AE55" s="241"/>
    </row>
    <row r="56" spans="1:32" s="239" customFormat="1" ht="67.5" customHeight="1">
      <c r="A56" s="319">
        <v>11.1</v>
      </c>
      <c r="B56" s="320" t="s">
        <v>106</v>
      </c>
      <c r="C56" s="335" t="s">
        <v>327</v>
      </c>
      <c r="D56" s="336" t="s">
        <v>547</v>
      </c>
      <c r="E56" s="337" t="s">
        <v>146</v>
      </c>
      <c r="F56" s="338">
        <v>162500</v>
      </c>
      <c r="G56" s="339">
        <v>162425.47</v>
      </c>
      <c r="H56" s="339"/>
      <c r="I56" s="322"/>
      <c r="J56" s="324"/>
      <c r="K56" s="324"/>
      <c r="L56" s="324"/>
      <c r="M56" s="323"/>
      <c r="N56" s="323"/>
      <c r="O56" s="324"/>
      <c r="P56" s="324"/>
      <c r="Q56" s="324">
        <v>0</v>
      </c>
      <c r="R56" s="355">
        <f t="shared" si="40"/>
        <v>162500</v>
      </c>
      <c r="S56" s="324">
        <v>0</v>
      </c>
      <c r="T56" s="324">
        <v>0</v>
      </c>
      <c r="U56" s="324">
        <v>0</v>
      </c>
      <c r="V56" s="323">
        <v>0</v>
      </c>
      <c r="W56" s="323">
        <v>0</v>
      </c>
      <c r="X56" s="323">
        <v>0</v>
      </c>
      <c r="Y56" s="324">
        <f t="shared" si="42"/>
        <v>0</v>
      </c>
      <c r="Z56" s="324">
        <f t="shared" si="7"/>
        <v>0</v>
      </c>
      <c r="AA56" s="355">
        <f t="shared" si="55"/>
        <v>162500</v>
      </c>
      <c r="AB56" s="340"/>
      <c r="AC56" s="340">
        <v>162500</v>
      </c>
      <c r="AD56" s="238" t="s">
        <v>187</v>
      </c>
      <c r="AE56" s="224"/>
    </row>
    <row r="57" spans="1:32" s="239" customFormat="1" ht="67.5" customHeight="1">
      <c r="A57" s="319">
        <v>11.2</v>
      </c>
      <c r="B57" s="320" t="s">
        <v>106</v>
      </c>
      <c r="C57" s="335" t="s">
        <v>610</v>
      </c>
      <c r="D57" s="336" t="s">
        <v>547</v>
      </c>
      <c r="E57" s="337" t="s">
        <v>148</v>
      </c>
      <c r="F57" s="338">
        <v>630000</v>
      </c>
      <c r="G57" s="339">
        <v>0</v>
      </c>
      <c r="H57" s="339"/>
      <c r="I57" s="322"/>
      <c r="J57" s="324"/>
      <c r="K57" s="324"/>
      <c r="L57" s="324"/>
      <c r="M57" s="323"/>
      <c r="N57" s="323"/>
      <c r="O57" s="324"/>
      <c r="P57" s="324"/>
      <c r="Q57" s="324">
        <v>0</v>
      </c>
      <c r="R57" s="325">
        <f t="shared" si="40"/>
        <v>630000</v>
      </c>
      <c r="S57" s="324">
        <v>0</v>
      </c>
      <c r="T57" s="324">
        <v>0</v>
      </c>
      <c r="U57" s="324">
        <v>0</v>
      </c>
      <c r="V57" s="323">
        <v>0</v>
      </c>
      <c r="W57" s="323">
        <v>0</v>
      </c>
      <c r="X57" s="323">
        <v>0</v>
      </c>
      <c r="Y57" s="324">
        <f t="shared" si="42"/>
        <v>0</v>
      </c>
      <c r="Z57" s="324">
        <f t="shared" si="7"/>
        <v>0</v>
      </c>
      <c r="AA57" s="325">
        <f t="shared" si="55"/>
        <v>630000</v>
      </c>
      <c r="AB57" s="340"/>
      <c r="AC57" s="340">
        <v>630000</v>
      </c>
      <c r="AD57" s="238" t="s">
        <v>397</v>
      </c>
      <c r="AE57" s="224"/>
    </row>
    <row r="58" spans="1:32" s="239" customFormat="1" ht="67.5" customHeight="1">
      <c r="A58" s="319">
        <v>11.3</v>
      </c>
      <c r="B58" s="320" t="s">
        <v>106</v>
      </c>
      <c r="C58" s="335" t="s">
        <v>395</v>
      </c>
      <c r="D58" s="336" t="s">
        <v>547</v>
      </c>
      <c r="E58" s="337" t="s">
        <v>162</v>
      </c>
      <c r="F58" s="338">
        <v>44912.18</v>
      </c>
      <c r="G58" s="339">
        <v>44912.18</v>
      </c>
      <c r="H58" s="339"/>
      <c r="I58" s="322"/>
      <c r="J58" s="324"/>
      <c r="K58" s="324"/>
      <c r="L58" s="324"/>
      <c r="M58" s="323"/>
      <c r="N58" s="323"/>
      <c r="O58" s="324"/>
      <c r="P58" s="324"/>
      <c r="Q58" s="324">
        <v>0</v>
      </c>
      <c r="R58" s="325">
        <f t="shared" si="40"/>
        <v>44912.18</v>
      </c>
      <c r="S58" s="324">
        <v>0</v>
      </c>
      <c r="T58" s="324">
        <v>0</v>
      </c>
      <c r="U58" s="324">
        <v>0</v>
      </c>
      <c r="V58" s="323">
        <v>0</v>
      </c>
      <c r="W58" s="323">
        <v>35814.03</v>
      </c>
      <c r="X58" s="323">
        <v>35814.03</v>
      </c>
      <c r="Y58" s="324">
        <f t="shared" si="42"/>
        <v>35814.03</v>
      </c>
      <c r="Z58" s="324">
        <f t="shared" si="7"/>
        <v>35814.03</v>
      </c>
      <c r="AA58" s="325">
        <f t="shared" si="55"/>
        <v>9098.1500000000015</v>
      </c>
      <c r="AB58" s="340"/>
      <c r="AC58" s="340">
        <v>9098.15</v>
      </c>
      <c r="AD58" s="238" t="s">
        <v>127</v>
      </c>
      <c r="AE58" s="224"/>
    </row>
    <row r="59" spans="1:32" s="239" customFormat="1" ht="67.5" customHeight="1">
      <c r="A59" s="319">
        <v>11.4</v>
      </c>
      <c r="B59" s="320" t="s">
        <v>106</v>
      </c>
      <c r="C59" s="335" t="s">
        <v>396</v>
      </c>
      <c r="D59" s="336" t="s">
        <v>547</v>
      </c>
      <c r="E59" s="337" t="s">
        <v>197</v>
      </c>
      <c r="F59" s="338">
        <v>285552.40999999997</v>
      </c>
      <c r="G59" s="339">
        <v>285552.40999999997</v>
      </c>
      <c r="H59" s="339"/>
      <c r="I59" s="322"/>
      <c r="J59" s="324"/>
      <c r="K59" s="324"/>
      <c r="L59" s="324"/>
      <c r="M59" s="323"/>
      <c r="N59" s="323"/>
      <c r="O59" s="324"/>
      <c r="P59" s="324"/>
      <c r="Q59" s="324">
        <v>0</v>
      </c>
      <c r="R59" s="325">
        <f t="shared" si="40"/>
        <v>285552.40999999997</v>
      </c>
      <c r="S59" s="324">
        <v>0</v>
      </c>
      <c r="T59" s="324">
        <v>0</v>
      </c>
      <c r="U59" s="324">
        <v>0</v>
      </c>
      <c r="V59" s="323">
        <v>0</v>
      </c>
      <c r="W59" s="323">
        <v>0</v>
      </c>
      <c r="X59" s="323">
        <v>0</v>
      </c>
      <c r="Y59" s="324">
        <f t="shared" si="42"/>
        <v>0</v>
      </c>
      <c r="Z59" s="324">
        <f t="shared" si="7"/>
        <v>0</v>
      </c>
      <c r="AA59" s="325">
        <f t="shared" si="55"/>
        <v>285552.40999999997</v>
      </c>
      <c r="AB59" s="340"/>
      <c r="AC59" s="340">
        <v>285552.40999999997</v>
      </c>
      <c r="AD59" s="238" t="s">
        <v>127</v>
      </c>
      <c r="AE59" s="224"/>
    </row>
    <row r="60" spans="1:32" s="239" customFormat="1" ht="67.5" customHeight="1">
      <c r="A60" s="319">
        <v>11.5</v>
      </c>
      <c r="B60" s="320" t="s">
        <v>106</v>
      </c>
      <c r="C60" s="335" t="s">
        <v>409</v>
      </c>
      <c r="D60" s="336" t="s">
        <v>547</v>
      </c>
      <c r="E60" s="337" t="s">
        <v>159</v>
      </c>
      <c r="F60" s="338">
        <v>200000</v>
      </c>
      <c r="G60" s="339">
        <v>0</v>
      </c>
      <c r="H60" s="339"/>
      <c r="I60" s="322"/>
      <c r="J60" s="324"/>
      <c r="K60" s="324"/>
      <c r="L60" s="324"/>
      <c r="M60" s="323"/>
      <c r="N60" s="323"/>
      <c r="O60" s="324"/>
      <c r="P60" s="324"/>
      <c r="Q60" s="324">
        <v>0</v>
      </c>
      <c r="R60" s="325">
        <f t="shared" si="40"/>
        <v>200000</v>
      </c>
      <c r="S60" s="324">
        <v>0</v>
      </c>
      <c r="T60" s="324">
        <v>0</v>
      </c>
      <c r="U60" s="324">
        <v>0</v>
      </c>
      <c r="V60" s="323">
        <v>0</v>
      </c>
      <c r="W60" s="323">
        <v>0</v>
      </c>
      <c r="X60" s="323">
        <v>0</v>
      </c>
      <c r="Y60" s="324">
        <f t="shared" si="42"/>
        <v>0</v>
      </c>
      <c r="Z60" s="324">
        <f t="shared" si="7"/>
        <v>0</v>
      </c>
      <c r="AA60" s="325">
        <f t="shared" si="55"/>
        <v>200000</v>
      </c>
      <c r="AB60" s="340"/>
      <c r="AC60" s="340">
        <v>200000</v>
      </c>
      <c r="AD60" s="238" t="s">
        <v>397</v>
      </c>
      <c r="AE60" s="224"/>
    </row>
    <row r="61" spans="1:32" s="239" customFormat="1" ht="67.5" customHeight="1">
      <c r="A61" s="319">
        <v>11.6</v>
      </c>
      <c r="B61" s="320" t="s">
        <v>106</v>
      </c>
      <c r="C61" s="335" t="s">
        <v>548</v>
      </c>
      <c r="D61" s="336" t="s">
        <v>547</v>
      </c>
      <c r="E61" s="337" t="s">
        <v>156</v>
      </c>
      <c r="F61" s="338">
        <v>5475.6</v>
      </c>
      <c r="G61" s="339">
        <v>0</v>
      </c>
      <c r="H61" s="339"/>
      <c r="I61" s="322"/>
      <c r="J61" s="324"/>
      <c r="K61" s="324"/>
      <c r="L61" s="324"/>
      <c r="M61" s="323"/>
      <c r="N61" s="323"/>
      <c r="O61" s="324"/>
      <c r="P61" s="324"/>
      <c r="Q61" s="324">
        <v>0</v>
      </c>
      <c r="R61" s="325">
        <f t="shared" si="40"/>
        <v>5475.6</v>
      </c>
      <c r="S61" s="324">
        <v>0</v>
      </c>
      <c r="T61" s="324">
        <v>0</v>
      </c>
      <c r="U61" s="324">
        <v>0</v>
      </c>
      <c r="V61" s="323">
        <v>0</v>
      </c>
      <c r="W61" s="323">
        <v>0</v>
      </c>
      <c r="X61" s="323">
        <v>0</v>
      </c>
      <c r="Y61" s="324">
        <f t="shared" si="42"/>
        <v>0</v>
      </c>
      <c r="Z61" s="324">
        <f t="shared" si="7"/>
        <v>0</v>
      </c>
      <c r="AA61" s="325">
        <f t="shared" si="55"/>
        <v>5475.6</v>
      </c>
      <c r="AB61" s="340"/>
      <c r="AC61" s="340">
        <v>5475.6</v>
      </c>
      <c r="AD61" s="238" t="s">
        <v>595</v>
      </c>
      <c r="AE61" s="224"/>
    </row>
    <row r="62" spans="1:32" s="239" customFormat="1" ht="67.5" customHeight="1">
      <c r="A62" s="319">
        <v>11.7</v>
      </c>
      <c r="B62" s="320" t="s">
        <v>106</v>
      </c>
      <c r="C62" s="335" t="s">
        <v>609</v>
      </c>
      <c r="D62" s="336" t="s">
        <v>547</v>
      </c>
      <c r="E62" s="337" t="s">
        <v>156</v>
      </c>
      <c r="F62" s="338">
        <v>232000</v>
      </c>
      <c r="G62" s="339">
        <v>0</v>
      </c>
      <c r="H62" s="339"/>
      <c r="I62" s="322"/>
      <c r="J62" s="324"/>
      <c r="K62" s="324"/>
      <c r="L62" s="324"/>
      <c r="M62" s="323"/>
      <c r="N62" s="323"/>
      <c r="O62" s="324"/>
      <c r="P62" s="324"/>
      <c r="Q62" s="324">
        <v>0</v>
      </c>
      <c r="R62" s="325">
        <f t="shared" si="40"/>
        <v>232000</v>
      </c>
      <c r="S62" s="324">
        <v>0</v>
      </c>
      <c r="T62" s="324">
        <v>0</v>
      </c>
      <c r="U62" s="324">
        <v>0</v>
      </c>
      <c r="V62" s="323">
        <v>0</v>
      </c>
      <c r="W62" s="323">
        <v>0</v>
      </c>
      <c r="X62" s="323">
        <v>0</v>
      </c>
      <c r="Y62" s="324">
        <f t="shared" si="42"/>
        <v>0</v>
      </c>
      <c r="Z62" s="324">
        <f t="shared" si="7"/>
        <v>0</v>
      </c>
      <c r="AA62" s="325">
        <f t="shared" si="55"/>
        <v>232000</v>
      </c>
      <c r="AB62" s="340"/>
      <c r="AC62" s="340">
        <v>232000</v>
      </c>
      <c r="AD62" s="238" t="s">
        <v>588</v>
      </c>
      <c r="AE62" s="224"/>
    </row>
    <row r="63" spans="1:32" s="239" customFormat="1" ht="60" customHeight="1">
      <c r="A63" s="319">
        <v>11.8</v>
      </c>
      <c r="B63" s="320" t="s">
        <v>106</v>
      </c>
      <c r="C63" s="335" t="s">
        <v>320</v>
      </c>
      <c r="D63" s="336" t="s">
        <v>547</v>
      </c>
      <c r="E63" s="337" t="s">
        <v>150</v>
      </c>
      <c r="F63" s="338">
        <v>30000</v>
      </c>
      <c r="G63" s="339">
        <v>0</v>
      </c>
      <c r="H63" s="339"/>
      <c r="I63" s="322"/>
      <c r="J63" s="324"/>
      <c r="K63" s="324"/>
      <c r="L63" s="324"/>
      <c r="M63" s="323"/>
      <c r="N63" s="323"/>
      <c r="O63" s="324"/>
      <c r="P63" s="324"/>
      <c r="Q63" s="324">
        <v>0</v>
      </c>
      <c r="R63" s="325">
        <f t="shared" si="40"/>
        <v>30000</v>
      </c>
      <c r="S63" s="324">
        <v>0</v>
      </c>
      <c r="T63" s="324">
        <v>0</v>
      </c>
      <c r="U63" s="324">
        <v>0</v>
      </c>
      <c r="V63" s="323">
        <v>0</v>
      </c>
      <c r="W63" s="323">
        <v>0</v>
      </c>
      <c r="X63" s="323">
        <v>0</v>
      </c>
      <c r="Y63" s="324">
        <f t="shared" si="42"/>
        <v>0</v>
      </c>
      <c r="Z63" s="324">
        <f t="shared" si="7"/>
        <v>0</v>
      </c>
      <c r="AA63" s="325">
        <f t="shared" si="55"/>
        <v>30000</v>
      </c>
      <c r="AB63" s="340"/>
      <c r="AC63" s="340">
        <v>30000</v>
      </c>
      <c r="AD63" s="238" t="s">
        <v>596</v>
      </c>
      <c r="AE63" s="224"/>
    </row>
    <row r="64" spans="1:32" s="239" customFormat="1" ht="132" customHeight="1">
      <c r="A64" s="319">
        <v>11.9</v>
      </c>
      <c r="B64" s="320" t="s">
        <v>106</v>
      </c>
      <c r="C64" s="335" t="s">
        <v>328</v>
      </c>
      <c r="D64" s="336" t="s">
        <v>547</v>
      </c>
      <c r="E64" s="337" t="s">
        <v>150</v>
      </c>
      <c r="F64" s="338">
        <v>409559.81</v>
      </c>
      <c r="G64" s="339">
        <v>0</v>
      </c>
      <c r="H64" s="339"/>
      <c r="I64" s="322"/>
      <c r="J64" s="324"/>
      <c r="K64" s="324"/>
      <c r="L64" s="324"/>
      <c r="M64" s="323"/>
      <c r="N64" s="323"/>
      <c r="O64" s="324"/>
      <c r="P64" s="324"/>
      <c r="Q64" s="324">
        <v>0</v>
      </c>
      <c r="R64" s="325">
        <f t="shared" si="40"/>
        <v>409559.81</v>
      </c>
      <c r="S64" s="324">
        <v>0</v>
      </c>
      <c r="T64" s="324">
        <v>0</v>
      </c>
      <c r="U64" s="324">
        <v>0</v>
      </c>
      <c r="V64" s="323">
        <v>0</v>
      </c>
      <c r="W64" s="323">
        <v>0</v>
      </c>
      <c r="X64" s="323">
        <v>0</v>
      </c>
      <c r="Y64" s="324">
        <f t="shared" si="42"/>
        <v>0</v>
      </c>
      <c r="Z64" s="324">
        <f t="shared" si="7"/>
        <v>0</v>
      </c>
      <c r="AA64" s="325">
        <f t="shared" si="55"/>
        <v>409559.81</v>
      </c>
      <c r="AB64" s="340"/>
      <c r="AC64" s="340">
        <v>409559.81</v>
      </c>
      <c r="AD64" s="238" t="s">
        <v>192</v>
      </c>
      <c r="AE64" s="224"/>
    </row>
    <row r="65" spans="1:31" s="242" customFormat="1" ht="63.75" customHeight="1">
      <c r="A65" s="341">
        <v>12</v>
      </c>
      <c r="B65" s="342" t="s">
        <v>106</v>
      </c>
      <c r="C65" s="343" t="s">
        <v>281</v>
      </c>
      <c r="D65" s="344" t="s">
        <v>308</v>
      </c>
      <c r="E65" s="345" t="s">
        <v>196</v>
      </c>
      <c r="F65" s="346">
        <f>SUM(F66:F85)</f>
        <v>5000000</v>
      </c>
      <c r="G65" s="346">
        <f t="shared" ref="G65:AC65" si="75">SUM(G66:G85)</f>
        <v>1998831.94</v>
      </c>
      <c r="H65" s="346">
        <f t="shared" si="75"/>
        <v>0</v>
      </c>
      <c r="I65" s="346">
        <f t="shared" si="75"/>
        <v>1998831.94</v>
      </c>
      <c r="J65" s="346">
        <f t="shared" si="75"/>
        <v>0</v>
      </c>
      <c r="K65" s="346">
        <f t="shared" si="75"/>
        <v>0</v>
      </c>
      <c r="L65" s="346">
        <f t="shared" si="75"/>
        <v>0</v>
      </c>
      <c r="M65" s="346">
        <f t="shared" si="75"/>
        <v>0</v>
      </c>
      <c r="N65" s="346">
        <f t="shared" si="75"/>
        <v>0</v>
      </c>
      <c r="O65" s="346">
        <f t="shared" si="75"/>
        <v>0</v>
      </c>
      <c r="P65" s="346">
        <f t="shared" si="75"/>
        <v>0</v>
      </c>
      <c r="Q65" s="348">
        <f t="shared" si="75"/>
        <v>0</v>
      </c>
      <c r="R65" s="346">
        <f t="shared" si="75"/>
        <v>5000000</v>
      </c>
      <c r="S65" s="348">
        <f t="shared" si="75"/>
        <v>0</v>
      </c>
      <c r="T65" s="354">
        <f t="shared" si="75"/>
        <v>0</v>
      </c>
      <c r="U65" s="354">
        <f t="shared" si="75"/>
        <v>0</v>
      </c>
      <c r="V65" s="354">
        <f t="shared" si="75"/>
        <v>0</v>
      </c>
      <c r="W65" s="354">
        <f t="shared" si="75"/>
        <v>0</v>
      </c>
      <c r="X65" s="354">
        <f t="shared" si="75"/>
        <v>132190.20000000001</v>
      </c>
      <c r="Y65" s="354">
        <f t="shared" si="75"/>
        <v>0</v>
      </c>
      <c r="Z65" s="347">
        <f t="shared" si="7"/>
        <v>132190.20000000001</v>
      </c>
      <c r="AA65" s="348">
        <f t="shared" si="55"/>
        <v>4867809.8</v>
      </c>
      <c r="AB65" s="346">
        <f t="shared" si="75"/>
        <v>2029000</v>
      </c>
      <c r="AC65" s="346">
        <f t="shared" si="75"/>
        <v>1867809.8</v>
      </c>
      <c r="AD65" s="250" t="s">
        <v>40</v>
      </c>
      <c r="AE65" s="241"/>
    </row>
    <row r="66" spans="1:31" s="239" customFormat="1" ht="83.25" customHeight="1">
      <c r="A66" s="319">
        <v>12.1</v>
      </c>
      <c r="B66" s="320" t="s">
        <v>106</v>
      </c>
      <c r="C66" s="335" t="s">
        <v>413</v>
      </c>
      <c r="D66" s="336" t="s">
        <v>308</v>
      </c>
      <c r="E66" s="337" t="s">
        <v>162</v>
      </c>
      <c r="F66" s="338">
        <v>225000</v>
      </c>
      <c r="G66" s="338">
        <v>225000</v>
      </c>
      <c r="H66" s="339">
        <v>0</v>
      </c>
      <c r="I66" s="322">
        <f t="shared" ref="I66:I68" si="76">G66-H66</f>
        <v>225000</v>
      </c>
      <c r="J66" s="324">
        <v>0</v>
      </c>
      <c r="K66" s="324">
        <v>0</v>
      </c>
      <c r="L66" s="324">
        <v>0</v>
      </c>
      <c r="M66" s="323">
        <f t="shared" ref="M66:M68" si="77">SUM(J66:L66)</f>
        <v>0</v>
      </c>
      <c r="N66" s="323">
        <v>0</v>
      </c>
      <c r="O66" s="324">
        <f t="shared" ref="O66:O68" si="78">M66+N66</f>
        <v>0</v>
      </c>
      <c r="P66" s="324">
        <v>0</v>
      </c>
      <c r="Q66" s="324">
        <f t="shared" ref="Q66:Q68" si="79">H66+P66</f>
        <v>0</v>
      </c>
      <c r="R66" s="325">
        <f t="shared" ref="R66:R68" si="80">F66-Q66</f>
        <v>225000</v>
      </c>
      <c r="S66" s="324">
        <v>0</v>
      </c>
      <c r="T66" s="324">
        <v>0</v>
      </c>
      <c r="U66" s="324">
        <v>0</v>
      </c>
      <c r="V66" s="323">
        <f t="shared" ref="V66:V85" si="81">SUM(S66:U66)</f>
        <v>0</v>
      </c>
      <c r="W66" s="323">
        <v>0</v>
      </c>
      <c r="X66" s="323">
        <v>0</v>
      </c>
      <c r="Y66" s="324">
        <f t="shared" ref="Y66:Y83" si="82">V66+W66</f>
        <v>0</v>
      </c>
      <c r="Z66" s="324">
        <f t="shared" si="7"/>
        <v>0</v>
      </c>
      <c r="AA66" s="355">
        <f t="shared" ref="AA66:AA86" si="83">F66-Z66</f>
        <v>225000</v>
      </c>
      <c r="AB66" s="338">
        <v>225000</v>
      </c>
      <c r="AC66" s="338">
        <v>225000</v>
      </c>
      <c r="AD66" s="238" t="s">
        <v>415</v>
      </c>
      <c r="AE66" s="224"/>
    </row>
    <row r="67" spans="1:31" s="239" customFormat="1" ht="83.25" customHeight="1">
      <c r="A67" s="319">
        <v>12.2</v>
      </c>
      <c r="B67" s="320" t="s">
        <v>106</v>
      </c>
      <c r="C67" s="335" t="s">
        <v>416</v>
      </c>
      <c r="D67" s="336" t="s">
        <v>308</v>
      </c>
      <c r="E67" s="337" t="s">
        <v>414</v>
      </c>
      <c r="F67" s="338">
        <v>15000</v>
      </c>
      <c r="G67" s="338">
        <v>15000</v>
      </c>
      <c r="H67" s="339">
        <v>0</v>
      </c>
      <c r="I67" s="322">
        <f t="shared" si="76"/>
        <v>15000</v>
      </c>
      <c r="J67" s="324">
        <v>0</v>
      </c>
      <c r="K67" s="324">
        <v>0</v>
      </c>
      <c r="L67" s="324">
        <v>0</v>
      </c>
      <c r="M67" s="323">
        <f t="shared" si="77"/>
        <v>0</v>
      </c>
      <c r="N67" s="323">
        <v>0</v>
      </c>
      <c r="O67" s="324">
        <f t="shared" si="78"/>
        <v>0</v>
      </c>
      <c r="P67" s="324">
        <v>0</v>
      </c>
      <c r="Q67" s="324">
        <f t="shared" si="79"/>
        <v>0</v>
      </c>
      <c r="R67" s="325">
        <f t="shared" si="80"/>
        <v>15000</v>
      </c>
      <c r="S67" s="324">
        <v>0</v>
      </c>
      <c r="T67" s="324">
        <v>0</v>
      </c>
      <c r="U67" s="324">
        <v>0</v>
      </c>
      <c r="V67" s="323">
        <f t="shared" si="81"/>
        <v>0</v>
      </c>
      <c r="W67" s="323">
        <v>0</v>
      </c>
      <c r="X67" s="323">
        <v>0</v>
      </c>
      <c r="Y67" s="324">
        <f t="shared" si="82"/>
        <v>0</v>
      </c>
      <c r="Z67" s="324">
        <f t="shared" si="7"/>
        <v>0</v>
      </c>
      <c r="AA67" s="325">
        <f t="shared" si="83"/>
        <v>15000</v>
      </c>
      <c r="AB67" s="338">
        <v>15000</v>
      </c>
      <c r="AC67" s="338">
        <v>15000</v>
      </c>
      <c r="AD67" s="238" t="s">
        <v>634</v>
      </c>
      <c r="AE67" s="224"/>
    </row>
    <row r="68" spans="1:31" s="239" customFormat="1" ht="83.25" customHeight="1">
      <c r="A68" s="319">
        <v>12.3</v>
      </c>
      <c r="B68" s="320" t="s">
        <v>106</v>
      </c>
      <c r="C68" s="335" t="s">
        <v>417</v>
      </c>
      <c r="D68" s="336" t="s">
        <v>308</v>
      </c>
      <c r="E68" s="337" t="s">
        <v>157</v>
      </c>
      <c r="F68" s="338">
        <v>30000</v>
      </c>
      <c r="G68" s="338">
        <v>30000</v>
      </c>
      <c r="H68" s="339">
        <v>0</v>
      </c>
      <c r="I68" s="322">
        <f t="shared" si="76"/>
        <v>30000</v>
      </c>
      <c r="J68" s="324">
        <v>0</v>
      </c>
      <c r="K68" s="324">
        <v>0</v>
      </c>
      <c r="L68" s="324">
        <v>0</v>
      </c>
      <c r="M68" s="323">
        <f t="shared" si="77"/>
        <v>0</v>
      </c>
      <c r="N68" s="323">
        <v>0</v>
      </c>
      <c r="O68" s="324">
        <f t="shared" si="78"/>
        <v>0</v>
      </c>
      <c r="P68" s="324">
        <v>0</v>
      </c>
      <c r="Q68" s="324">
        <f t="shared" si="79"/>
        <v>0</v>
      </c>
      <c r="R68" s="325">
        <f t="shared" si="80"/>
        <v>30000</v>
      </c>
      <c r="S68" s="324">
        <v>0</v>
      </c>
      <c r="T68" s="324">
        <v>0</v>
      </c>
      <c r="U68" s="324">
        <v>0</v>
      </c>
      <c r="V68" s="323">
        <f t="shared" si="81"/>
        <v>0</v>
      </c>
      <c r="W68" s="323">
        <v>0</v>
      </c>
      <c r="X68" s="323">
        <v>0</v>
      </c>
      <c r="Y68" s="324">
        <f t="shared" si="82"/>
        <v>0</v>
      </c>
      <c r="Z68" s="324">
        <f t="shared" si="7"/>
        <v>0</v>
      </c>
      <c r="AA68" s="325">
        <f t="shared" si="83"/>
        <v>30000</v>
      </c>
      <c r="AB68" s="338">
        <v>30000</v>
      </c>
      <c r="AC68" s="338">
        <v>30000</v>
      </c>
      <c r="AD68" s="238" t="s">
        <v>415</v>
      </c>
      <c r="AE68" s="224"/>
    </row>
    <row r="69" spans="1:31" s="239" customFormat="1" ht="83.25" customHeight="1">
      <c r="A69" s="319">
        <v>12.4</v>
      </c>
      <c r="B69" s="320" t="s">
        <v>106</v>
      </c>
      <c r="C69" s="335" t="s">
        <v>418</v>
      </c>
      <c r="D69" s="336" t="s">
        <v>308</v>
      </c>
      <c r="E69" s="337" t="s">
        <v>154</v>
      </c>
      <c r="F69" s="338">
        <v>15000</v>
      </c>
      <c r="G69" s="338">
        <v>15000</v>
      </c>
      <c r="H69" s="339">
        <v>0</v>
      </c>
      <c r="I69" s="322">
        <f t="shared" ref="I69:I84" si="84">G69-H69</f>
        <v>15000</v>
      </c>
      <c r="J69" s="324">
        <v>0</v>
      </c>
      <c r="K69" s="324">
        <v>0</v>
      </c>
      <c r="L69" s="324">
        <v>0</v>
      </c>
      <c r="M69" s="323">
        <f t="shared" ref="M69:M83" si="85">SUM(J69:L69)</f>
        <v>0</v>
      </c>
      <c r="N69" s="323">
        <v>0</v>
      </c>
      <c r="O69" s="324">
        <f t="shared" ref="O69:O84" si="86">M69+N69</f>
        <v>0</v>
      </c>
      <c r="P69" s="324">
        <v>0</v>
      </c>
      <c r="Q69" s="324">
        <f t="shared" ref="Q69:Q84" si="87">H69+P69</f>
        <v>0</v>
      </c>
      <c r="R69" s="325">
        <f t="shared" ref="R69:R84" si="88">F69-Q69</f>
        <v>15000</v>
      </c>
      <c r="S69" s="324">
        <v>0</v>
      </c>
      <c r="T69" s="324">
        <v>0</v>
      </c>
      <c r="U69" s="324">
        <v>0</v>
      </c>
      <c r="V69" s="323">
        <f t="shared" si="81"/>
        <v>0</v>
      </c>
      <c r="W69" s="323">
        <v>0</v>
      </c>
      <c r="X69" s="323">
        <v>0</v>
      </c>
      <c r="Y69" s="324">
        <f t="shared" si="82"/>
        <v>0</v>
      </c>
      <c r="Z69" s="324">
        <f t="shared" si="7"/>
        <v>0</v>
      </c>
      <c r="AA69" s="325">
        <f t="shared" si="83"/>
        <v>15000</v>
      </c>
      <c r="AB69" s="338">
        <v>15000</v>
      </c>
      <c r="AC69" s="338">
        <v>15000</v>
      </c>
      <c r="AD69" s="238" t="s">
        <v>415</v>
      </c>
      <c r="AE69" s="224"/>
    </row>
    <row r="70" spans="1:31" s="239" customFormat="1" ht="83.25" customHeight="1">
      <c r="A70" s="319">
        <v>12.5</v>
      </c>
      <c r="B70" s="320" t="s">
        <v>106</v>
      </c>
      <c r="C70" s="335" t="s">
        <v>419</v>
      </c>
      <c r="D70" s="336" t="s">
        <v>308</v>
      </c>
      <c r="E70" s="337" t="s">
        <v>158</v>
      </c>
      <c r="F70" s="338">
        <v>117000</v>
      </c>
      <c r="G70" s="338">
        <v>117000</v>
      </c>
      <c r="H70" s="339">
        <v>0</v>
      </c>
      <c r="I70" s="322">
        <f t="shared" si="84"/>
        <v>117000</v>
      </c>
      <c r="J70" s="324">
        <v>0</v>
      </c>
      <c r="K70" s="324">
        <v>0</v>
      </c>
      <c r="L70" s="324">
        <v>0</v>
      </c>
      <c r="M70" s="323">
        <f t="shared" si="85"/>
        <v>0</v>
      </c>
      <c r="N70" s="323">
        <v>0</v>
      </c>
      <c r="O70" s="324">
        <f t="shared" si="86"/>
        <v>0</v>
      </c>
      <c r="P70" s="324">
        <v>0</v>
      </c>
      <c r="Q70" s="324">
        <f t="shared" si="87"/>
        <v>0</v>
      </c>
      <c r="R70" s="325">
        <f t="shared" si="88"/>
        <v>117000</v>
      </c>
      <c r="S70" s="324">
        <v>0</v>
      </c>
      <c r="T70" s="324">
        <v>0</v>
      </c>
      <c r="U70" s="324">
        <v>0</v>
      </c>
      <c r="V70" s="323">
        <f t="shared" si="81"/>
        <v>0</v>
      </c>
      <c r="W70" s="323">
        <v>0</v>
      </c>
      <c r="X70" s="323">
        <f>7880+70900</f>
        <v>78780</v>
      </c>
      <c r="Y70" s="324">
        <f t="shared" si="82"/>
        <v>0</v>
      </c>
      <c r="Z70" s="324">
        <f t="shared" si="7"/>
        <v>78780</v>
      </c>
      <c r="AA70" s="325">
        <f t="shared" si="83"/>
        <v>38220</v>
      </c>
      <c r="AB70" s="338">
        <v>117000</v>
      </c>
      <c r="AC70" s="338">
        <v>38220</v>
      </c>
      <c r="AD70" s="238" t="s">
        <v>187</v>
      </c>
      <c r="AE70" s="224"/>
    </row>
    <row r="71" spans="1:31" s="239" customFormat="1" ht="83.25" customHeight="1">
      <c r="A71" s="319">
        <v>12.6</v>
      </c>
      <c r="B71" s="320" t="s">
        <v>106</v>
      </c>
      <c r="C71" s="335" t="s">
        <v>420</v>
      </c>
      <c r="D71" s="336" t="s">
        <v>308</v>
      </c>
      <c r="E71" s="337" t="s">
        <v>148</v>
      </c>
      <c r="F71" s="338">
        <v>427000</v>
      </c>
      <c r="G71" s="338">
        <v>427000</v>
      </c>
      <c r="H71" s="339">
        <v>0</v>
      </c>
      <c r="I71" s="322">
        <f t="shared" si="84"/>
        <v>427000</v>
      </c>
      <c r="J71" s="324">
        <v>0</v>
      </c>
      <c r="K71" s="324">
        <v>0</v>
      </c>
      <c r="L71" s="324">
        <v>0</v>
      </c>
      <c r="M71" s="323">
        <f t="shared" si="85"/>
        <v>0</v>
      </c>
      <c r="N71" s="323">
        <v>0</v>
      </c>
      <c r="O71" s="324">
        <f t="shared" si="86"/>
        <v>0</v>
      </c>
      <c r="P71" s="324">
        <v>0</v>
      </c>
      <c r="Q71" s="324">
        <f t="shared" si="87"/>
        <v>0</v>
      </c>
      <c r="R71" s="325">
        <f t="shared" si="88"/>
        <v>427000</v>
      </c>
      <c r="S71" s="324">
        <v>0</v>
      </c>
      <c r="T71" s="324">
        <v>0</v>
      </c>
      <c r="U71" s="324">
        <v>0</v>
      </c>
      <c r="V71" s="323">
        <f t="shared" si="81"/>
        <v>0</v>
      </c>
      <c r="W71" s="323">
        <v>0</v>
      </c>
      <c r="X71" s="323">
        <v>0</v>
      </c>
      <c r="Y71" s="324">
        <f t="shared" si="82"/>
        <v>0</v>
      </c>
      <c r="Z71" s="324">
        <f t="shared" si="7"/>
        <v>0</v>
      </c>
      <c r="AA71" s="325">
        <f t="shared" si="83"/>
        <v>427000</v>
      </c>
      <c r="AB71" s="338">
        <v>427000</v>
      </c>
      <c r="AC71" s="338">
        <v>427000</v>
      </c>
      <c r="AD71" s="238" t="s">
        <v>415</v>
      </c>
      <c r="AE71" s="224"/>
    </row>
    <row r="72" spans="1:31" s="239" customFormat="1" ht="83.25" customHeight="1">
      <c r="A72" s="319">
        <v>12.7</v>
      </c>
      <c r="B72" s="320" t="s">
        <v>106</v>
      </c>
      <c r="C72" s="335" t="s">
        <v>421</v>
      </c>
      <c r="D72" s="336" t="s">
        <v>308</v>
      </c>
      <c r="E72" s="337" t="s">
        <v>156</v>
      </c>
      <c r="F72" s="338">
        <v>20000</v>
      </c>
      <c r="G72" s="338">
        <v>20000</v>
      </c>
      <c r="H72" s="339">
        <v>0</v>
      </c>
      <c r="I72" s="322">
        <f t="shared" ref="I72:I74" si="89">G72-H72</f>
        <v>20000</v>
      </c>
      <c r="J72" s="324">
        <v>0</v>
      </c>
      <c r="K72" s="324">
        <v>0</v>
      </c>
      <c r="L72" s="324">
        <v>0</v>
      </c>
      <c r="M72" s="323">
        <f t="shared" ref="M72:M74" si="90">SUM(J72:L72)</f>
        <v>0</v>
      </c>
      <c r="N72" s="323">
        <v>0</v>
      </c>
      <c r="O72" s="324">
        <f t="shared" ref="O72:O74" si="91">M72+N72</f>
        <v>0</v>
      </c>
      <c r="P72" s="324">
        <v>0</v>
      </c>
      <c r="Q72" s="324">
        <f t="shared" ref="Q72:Q74" si="92">H72+P72</f>
        <v>0</v>
      </c>
      <c r="R72" s="325">
        <f t="shared" ref="R72:R74" si="93">F72-Q72</f>
        <v>20000</v>
      </c>
      <c r="S72" s="324">
        <v>0</v>
      </c>
      <c r="T72" s="324">
        <v>0</v>
      </c>
      <c r="U72" s="324">
        <v>0</v>
      </c>
      <c r="V72" s="323">
        <f t="shared" si="81"/>
        <v>0</v>
      </c>
      <c r="W72" s="323">
        <v>0</v>
      </c>
      <c r="X72" s="323">
        <v>0</v>
      </c>
      <c r="Y72" s="324">
        <f t="shared" si="82"/>
        <v>0</v>
      </c>
      <c r="Z72" s="324">
        <f t="shared" ref="Z72:Z99" si="94">Q72+S72+X72</f>
        <v>0</v>
      </c>
      <c r="AA72" s="325">
        <f t="shared" si="83"/>
        <v>20000</v>
      </c>
      <c r="AB72" s="338">
        <v>20000</v>
      </c>
      <c r="AC72" s="338">
        <v>20000</v>
      </c>
      <c r="AD72" s="238" t="s">
        <v>415</v>
      </c>
      <c r="AE72" s="224"/>
    </row>
    <row r="73" spans="1:31" s="239" customFormat="1" ht="83.25" customHeight="1">
      <c r="A73" s="319">
        <v>12.8</v>
      </c>
      <c r="B73" s="320" t="s">
        <v>106</v>
      </c>
      <c r="C73" s="335" t="s">
        <v>422</v>
      </c>
      <c r="D73" s="336" t="s">
        <v>308</v>
      </c>
      <c r="E73" s="337" t="s">
        <v>144</v>
      </c>
      <c r="F73" s="338">
        <v>54000</v>
      </c>
      <c r="G73" s="338">
        <v>54000</v>
      </c>
      <c r="H73" s="339">
        <v>0</v>
      </c>
      <c r="I73" s="322">
        <f t="shared" si="89"/>
        <v>54000</v>
      </c>
      <c r="J73" s="324">
        <v>0</v>
      </c>
      <c r="K73" s="324">
        <v>0</v>
      </c>
      <c r="L73" s="324">
        <v>0</v>
      </c>
      <c r="M73" s="323">
        <f t="shared" si="90"/>
        <v>0</v>
      </c>
      <c r="N73" s="323">
        <v>0</v>
      </c>
      <c r="O73" s="324">
        <f t="shared" si="91"/>
        <v>0</v>
      </c>
      <c r="P73" s="324">
        <v>0</v>
      </c>
      <c r="Q73" s="324">
        <f t="shared" si="92"/>
        <v>0</v>
      </c>
      <c r="R73" s="325">
        <f t="shared" si="93"/>
        <v>54000</v>
      </c>
      <c r="S73" s="324">
        <v>0</v>
      </c>
      <c r="T73" s="324">
        <v>0</v>
      </c>
      <c r="U73" s="324">
        <v>0</v>
      </c>
      <c r="V73" s="323">
        <f t="shared" si="81"/>
        <v>0</v>
      </c>
      <c r="W73" s="323">
        <v>0</v>
      </c>
      <c r="X73" s="323">
        <f>8880+44530.2</f>
        <v>53410.2</v>
      </c>
      <c r="Y73" s="324">
        <f t="shared" si="82"/>
        <v>0</v>
      </c>
      <c r="Z73" s="324">
        <f t="shared" si="94"/>
        <v>53410.2</v>
      </c>
      <c r="AA73" s="325">
        <f t="shared" si="83"/>
        <v>589.80000000000291</v>
      </c>
      <c r="AB73" s="338">
        <v>54000</v>
      </c>
      <c r="AC73" s="338">
        <v>589.79999999999995</v>
      </c>
      <c r="AD73" s="238" t="s">
        <v>187</v>
      </c>
      <c r="AE73" s="224"/>
    </row>
    <row r="74" spans="1:31" s="239" customFormat="1" ht="83.25" customHeight="1">
      <c r="A74" s="319">
        <v>12.9</v>
      </c>
      <c r="B74" s="320" t="s">
        <v>106</v>
      </c>
      <c r="C74" s="335" t="s">
        <v>423</v>
      </c>
      <c r="D74" s="336" t="s">
        <v>308</v>
      </c>
      <c r="E74" s="337" t="s">
        <v>195</v>
      </c>
      <c r="F74" s="338">
        <v>18000</v>
      </c>
      <c r="G74" s="338">
        <v>18000</v>
      </c>
      <c r="H74" s="339">
        <v>0</v>
      </c>
      <c r="I74" s="322">
        <f t="shared" si="89"/>
        <v>18000</v>
      </c>
      <c r="J74" s="324">
        <v>0</v>
      </c>
      <c r="K74" s="324">
        <v>0</v>
      </c>
      <c r="L74" s="324">
        <v>0</v>
      </c>
      <c r="M74" s="323">
        <f t="shared" si="90"/>
        <v>0</v>
      </c>
      <c r="N74" s="323">
        <v>0</v>
      </c>
      <c r="O74" s="324">
        <f t="shared" si="91"/>
        <v>0</v>
      </c>
      <c r="P74" s="324">
        <v>0</v>
      </c>
      <c r="Q74" s="324">
        <f t="shared" si="92"/>
        <v>0</v>
      </c>
      <c r="R74" s="325">
        <f t="shared" si="93"/>
        <v>18000</v>
      </c>
      <c r="S74" s="324">
        <v>0</v>
      </c>
      <c r="T74" s="324">
        <v>0</v>
      </c>
      <c r="U74" s="324">
        <v>0</v>
      </c>
      <c r="V74" s="323">
        <f t="shared" si="81"/>
        <v>0</v>
      </c>
      <c r="W74" s="323">
        <v>0</v>
      </c>
      <c r="X74" s="323">
        <v>0</v>
      </c>
      <c r="Y74" s="324">
        <f t="shared" si="82"/>
        <v>0</v>
      </c>
      <c r="Z74" s="324">
        <f t="shared" si="94"/>
        <v>0</v>
      </c>
      <c r="AA74" s="325">
        <f t="shared" si="83"/>
        <v>18000</v>
      </c>
      <c r="AB74" s="338">
        <v>18000</v>
      </c>
      <c r="AC74" s="338">
        <v>18000</v>
      </c>
      <c r="AD74" s="238" t="s">
        <v>588</v>
      </c>
      <c r="AE74" s="224"/>
    </row>
    <row r="75" spans="1:31" s="239" customFormat="1" ht="83.25" customHeight="1">
      <c r="A75" s="349">
        <v>12.1</v>
      </c>
      <c r="B75" s="320" t="s">
        <v>106</v>
      </c>
      <c r="C75" s="335" t="s">
        <v>424</v>
      </c>
      <c r="D75" s="336" t="s">
        <v>308</v>
      </c>
      <c r="E75" s="337" t="s">
        <v>149</v>
      </c>
      <c r="F75" s="338">
        <v>132000</v>
      </c>
      <c r="G75" s="338">
        <v>132000</v>
      </c>
      <c r="H75" s="339">
        <v>0</v>
      </c>
      <c r="I75" s="322">
        <f t="shared" si="84"/>
        <v>132000</v>
      </c>
      <c r="J75" s="324">
        <v>0</v>
      </c>
      <c r="K75" s="324">
        <v>0</v>
      </c>
      <c r="L75" s="324">
        <v>0</v>
      </c>
      <c r="M75" s="323">
        <f t="shared" si="85"/>
        <v>0</v>
      </c>
      <c r="N75" s="323">
        <v>0</v>
      </c>
      <c r="O75" s="324">
        <f t="shared" si="86"/>
        <v>0</v>
      </c>
      <c r="P75" s="324">
        <v>0</v>
      </c>
      <c r="Q75" s="324">
        <f t="shared" si="87"/>
        <v>0</v>
      </c>
      <c r="R75" s="325">
        <f t="shared" si="88"/>
        <v>132000</v>
      </c>
      <c r="S75" s="324">
        <v>0</v>
      </c>
      <c r="T75" s="324">
        <v>0</v>
      </c>
      <c r="U75" s="324">
        <v>0</v>
      </c>
      <c r="V75" s="323">
        <f t="shared" si="81"/>
        <v>0</v>
      </c>
      <c r="W75" s="323">
        <v>0</v>
      </c>
      <c r="X75" s="323">
        <v>0</v>
      </c>
      <c r="Y75" s="324">
        <f t="shared" si="82"/>
        <v>0</v>
      </c>
      <c r="Z75" s="324">
        <f t="shared" si="94"/>
        <v>0</v>
      </c>
      <c r="AA75" s="325">
        <f t="shared" si="83"/>
        <v>132000</v>
      </c>
      <c r="AB75" s="338">
        <v>132000</v>
      </c>
      <c r="AC75" s="338">
        <v>132000</v>
      </c>
      <c r="AD75" s="238" t="s">
        <v>415</v>
      </c>
      <c r="AE75" s="224"/>
    </row>
    <row r="76" spans="1:31" s="239" customFormat="1" ht="83.25" customHeight="1">
      <c r="A76" s="319">
        <v>12.11</v>
      </c>
      <c r="B76" s="320" t="s">
        <v>106</v>
      </c>
      <c r="C76" s="335" t="s">
        <v>425</v>
      </c>
      <c r="D76" s="336" t="s">
        <v>308</v>
      </c>
      <c r="E76" s="337" t="s">
        <v>159</v>
      </c>
      <c r="F76" s="338">
        <v>154000</v>
      </c>
      <c r="G76" s="338">
        <v>154000</v>
      </c>
      <c r="H76" s="339">
        <v>0</v>
      </c>
      <c r="I76" s="322">
        <f t="shared" si="84"/>
        <v>154000</v>
      </c>
      <c r="J76" s="324">
        <v>0</v>
      </c>
      <c r="K76" s="324">
        <v>0</v>
      </c>
      <c r="L76" s="324">
        <v>0</v>
      </c>
      <c r="M76" s="323">
        <f t="shared" si="85"/>
        <v>0</v>
      </c>
      <c r="N76" s="323">
        <v>0</v>
      </c>
      <c r="O76" s="324">
        <f t="shared" si="86"/>
        <v>0</v>
      </c>
      <c r="P76" s="324">
        <v>0</v>
      </c>
      <c r="Q76" s="324">
        <f t="shared" si="87"/>
        <v>0</v>
      </c>
      <c r="R76" s="325">
        <f t="shared" si="88"/>
        <v>154000</v>
      </c>
      <c r="S76" s="324">
        <v>0</v>
      </c>
      <c r="T76" s="324">
        <v>0</v>
      </c>
      <c r="U76" s="324">
        <v>0</v>
      </c>
      <c r="V76" s="323">
        <f t="shared" si="81"/>
        <v>0</v>
      </c>
      <c r="W76" s="323">
        <v>0</v>
      </c>
      <c r="X76" s="323">
        <v>0</v>
      </c>
      <c r="Y76" s="324">
        <f t="shared" si="82"/>
        <v>0</v>
      </c>
      <c r="Z76" s="324">
        <f t="shared" si="94"/>
        <v>0</v>
      </c>
      <c r="AA76" s="325">
        <f t="shared" si="83"/>
        <v>154000</v>
      </c>
      <c r="AB76" s="338">
        <v>154000</v>
      </c>
      <c r="AC76" s="338">
        <v>154000</v>
      </c>
      <c r="AD76" s="238" t="s">
        <v>415</v>
      </c>
      <c r="AE76" s="224"/>
    </row>
    <row r="77" spans="1:31" s="239" customFormat="1" ht="83.25" customHeight="1">
      <c r="A77" s="319">
        <v>12.12</v>
      </c>
      <c r="B77" s="320" t="s">
        <v>106</v>
      </c>
      <c r="C77" s="335" t="s">
        <v>426</v>
      </c>
      <c r="D77" s="336" t="s">
        <v>308</v>
      </c>
      <c r="E77" s="337" t="s">
        <v>153</v>
      </c>
      <c r="F77" s="338">
        <v>278000</v>
      </c>
      <c r="G77" s="338">
        <v>278000</v>
      </c>
      <c r="H77" s="339">
        <v>0</v>
      </c>
      <c r="I77" s="322">
        <f t="shared" si="84"/>
        <v>278000</v>
      </c>
      <c r="J77" s="324">
        <v>0</v>
      </c>
      <c r="K77" s="324">
        <v>0</v>
      </c>
      <c r="L77" s="324">
        <v>0</v>
      </c>
      <c r="M77" s="323">
        <f t="shared" si="85"/>
        <v>0</v>
      </c>
      <c r="N77" s="323">
        <v>0</v>
      </c>
      <c r="O77" s="324">
        <f t="shared" si="86"/>
        <v>0</v>
      </c>
      <c r="P77" s="324">
        <v>0</v>
      </c>
      <c r="Q77" s="324">
        <f t="shared" si="87"/>
        <v>0</v>
      </c>
      <c r="R77" s="325">
        <f t="shared" si="88"/>
        <v>278000</v>
      </c>
      <c r="S77" s="324">
        <v>0</v>
      </c>
      <c r="T77" s="324">
        <v>0</v>
      </c>
      <c r="U77" s="324">
        <v>0</v>
      </c>
      <c r="V77" s="323">
        <f t="shared" si="81"/>
        <v>0</v>
      </c>
      <c r="W77" s="323">
        <v>0</v>
      </c>
      <c r="X77" s="323">
        <v>0</v>
      </c>
      <c r="Y77" s="324">
        <f t="shared" si="82"/>
        <v>0</v>
      </c>
      <c r="Z77" s="324">
        <f t="shared" si="94"/>
        <v>0</v>
      </c>
      <c r="AA77" s="325">
        <f t="shared" si="83"/>
        <v>278000</v>
      </c>
      <c r="AB77" s="338">
        <v>278000</v>
      </c>
      <c r="AC77" s="338">
        <v>278000</v>
      </c>
      <c r="AD77" s="238" t="s">
        <v>415</v>
      </c>
      <c r="AE77" s="224"/>
    </row>
    <row r="78" spans="1:31" s="239" customFormat="1" ht="83.25" customHeight="1">
      <c r="A78" s="319">
        <v>12.13</v>
      </c>
      <c r="B78" s="320" t="s">
        <v>106</v>
      </c>
      <c r="C78" s="335" t="s">
        <v>427</v>
      </c>
      <c r="D78" s="336" t="s">
        <v>308</v>
      </c>
      <c r="E78" s="337" t="s">
        <v>151</v>
      </c>
      <c r="F78" s="338">
        <v>15000</v>
      </c>
      <c r="G78" s="338">
        <v>15000</v>
      </c>
      <c r="H78" s="339">
        <v>0</v>
      </c>
      <c r="I78" s="322">
        <f t="shared" ref="I78:I80" si="95">G78-H78</f>
        <v>15000</v>
      </c>
      <c r="J78" s="324">
        <v>0</v>
      </c>
      <c r="K78" s="324">
        <v>0</v>
      </c>
      <c r="L78" s="324">
        <v>0</v>
      </c>
      <c r="M78" s="323">
        <f t="shared" ref="M78:M80" si="96">SUM(J78:L78)</f>
        <v>0</v>
      </c>
      <c r="N78" s="323">
        <v>0</v>
      </c>
      <c r="O78" s="324">
        <f t="shared" ref="O78:O80" si="97">M78+N78</f>
        <v>0</v>
      </c>
      <c r="P78" s="324">
        <v>0</v>
      </c>
      <c r="Q78" s="324">
        <f t="shared" ref="Q78:Q80" si="98">H78+P78</f>
        <v>0</v>
      </c>
      <c r="R78" s="325">
        <f t="shared" ref="R78:R80" si="99">F78-Q78</f>
        <v>15000</v>
      </c>
      <c r="S78" s="324">
        <v>0</v>
      </c>
      <c r="T78" s="324">
        <v>0</v>
      </c>
      <c r="U78" s="324">
        <v>0</v>
      </c>
      <c r="V78" s="323">
        <f t="shared" si="81"/>
        <v>0</v>
      </c>
      <c r="W78" s="323">
        <v>0</v>
      </c>
      <c r="X78" s="323">
        <v>0</v>
      </c>
      <c r="Y78" s="324">
        <f t="shared" si="82"/>
        <v>0</v>
      </c>
      <c r="Z78" s="324">
        <f t="shared" si="94"/>
        <v>0</v>
      </c>
      <c r="AA78" s="325">
        <f t="shared" si="83"/>
        <v>15000</v>
      </c>
      <c r="AB78" s="338">
        <v>15000</v>
      </c>
      <c r="AC78" s="338">
        <v>15000</v>
      </c>
      <c r="AD78" s="238" t="s">
        <v>597</v>
      </c>
      <c r="AE78" s="224"/>
    </row>
    <row r="79" spans="1:31" s="239" customFormat="1" ht="83.25" customHeight="1">
      <c r="A79" s="319">
        <v>12.14</v>
      </c>
      <c r="B79" s="320" t="s">
        <v>106</v>
      </c>
      <c r="C79" s="335" t="s">
        <v>428</v>
      </c>
      <c r="D79" s="336" t="s">
        <v>308</v>
      </c>
      <c r="E79" s="337" t="s">
        <v>147</v>
      </c>
      <c r="F79" s="338">
        <v>312000</v>
      </c>
      <c r="G79" s="338">
        <v>312000</v>
      </c>
      <c r="H79" s="339">
        <v>0</v>
      </c>
      <c r="I79" s="322">
        <f t="shared" si="95"/>
        <v>312000</v>
      </c>
      <c r="J79" s="324">
        <v>0</v>
      </c>
      <c r="K79" s="324">
        <v>0</v>
      </c>
      <c r="L79" s="324">
        <v>0</v>
      </c>
      <c r="M79" s="323">
        <f t="shared" si="96"/>
        <v>0</v>
      </c>
      <c r="N79" s="323">
        <v>0</v>
      </c>
      <c r="O79" s="324">
        <f t="shared" si="97"/>
        <v>0</v>
      </c>
      <c r="P79" s="324">
        <v>0</v>
      </c>
      <c r="Q79" s="324">
        <f t="shared" si="98"/>
        <v>0</v>
      </c>
      <c r="R79" s="325">
        <f t="shared" si="99"/>
        <v>312000</v>
      </c>
      <c r="S79" s="324">
        <v>0</v>
      </c>
      <c r="T79" s="324">
        <v>0</v>
      </c>
      <c r="U79" s="324">
        <v>0</v>
      </c>
      <c r="V79" s="323">
        <f t="shared" si="81"/>
        <v>0</v>
      </c>
      <c r="W79" s="323">
        <v>0</v>
      </c>
      <c r="X79" s="323">
        <v>0</v>
      </c>
      <c r="Y79" s="324">
        <f t="shared" si="82"/>
        <v>0</v>
      </c>
      <c r="Z79" s="324">
        <f t="shared" si="94"/>
        <v>0</v>
      </c>
      <c r="AA79" s="325">
        <f t="shared" si="83"/>
        <v>312000</v>
      </c>
      <c r="AB79" s="338">
        <v>312000</v>
      </c>
      <c r="AC79" s="338">
        <v>312000</v>
      </c>
      <c r="AD79" s="238" t="s">
        <v>415</v>
      </c>
      <c r="AE79" s="224"/>
    </row>
    <row r="80" spans="1:31" s="239" customFormat="1" ht="83.25" customHeight="1">
      <c r="A80" s="319">
        <v>12.15</v>
      </c>
      <c r="B80" s="320" t="s">
        <v>106</v>
      </c>
      <c r="C80" s="335" t="s">
        <v>429</v>
      </c>
      <c r="D80" s="336" t="s">
        <v>308</v>
      </c>
      <c r="E80" s="337" t="s">
        <v>197</v>
      </c>
      <c r="F80" s="338">
        <v>72000</v>
      </c>
      <c r="G80" s="338">
        <v>72000</v>
      </c>
      <c r="H80" s="339">
        <v>0</v>
      </c>
      <c r="I80" s="322">
        <f t="shared" si="95"/>
        <v>72000</v>
      </c>
      <c r="J80" s="324">
        <v>0</v>
      </c>
      <c r="K80" s="324">
        <v>0</v>
      </c>
      <c r="L80" s="324">
        <v>0</v>
      </c>
      <c r="M80" s="323">
        <f t="shared" si="96"/>
        <v>0</v>
      </c>
      <c r="N80" s="323">
        <v>0</v>
      </c>
      <c r="O80" s="324">
        <f t="shared" si="97"/>
        <v>0</v>
      </c>
      <c r="P80" s="324">
        <v>0</v>
      </c>
      <c r="Q80" s="324">
        <f t="shared" si="98"/>
        <v>0</v>
      </c>
      <c r="R80" s="325">
        <f t="shared" si="99"/>
        <v>72000</v>
      </c>
      <c r="S80" s="324">
        <v>0</v>
      </c>
      <c r="T80" s="324">
        <v>0</v>
      </c>
      <c r="U80" s="324">
        <v>0</v>
      </c>
      <c r="V80" s="323">
        <f t="shared" si="81"/>
        <v>0</v>
      </c>
      <c r="W80" s="323">
        <v>0</v>
      </c>
      <c r="X80" s="323">
        <v>0</v>
      </c>
      <c r="Y80" s="324">
        <f t="shared" si="82"/>
        <v>0</v>
      </c>
      <c r="Z80" s="324">
        <f t="shared" si="94"/>
        <v>0</v>
      </c>
      <c r="AA80" s="325">
        <f t="shared" si="83"/>
        <v>72000</v>
      </c>
      <c r="AB80" s="338">
        <v>72000</v>
      </c>
      <c r="AC80" s="338">
        <v>72000</v>
      </c>
      <c r="AD80" s="238" t="s">
        <v>415</v>
      </c>
      <c r="AE80" s="224"/>
    </row>
    <row r="81" spans="1:31" s="239" customFormat="1" ht="83.25" customHeight="1">
      <c r="A81" s="319">
        <v>12.16</v>
      </c>
      <c r="B81" s="320" t="s">
        <v>106</v>
      </c>
      <c r="C81" s="335" t="s">
        <v>430</v>
      </c>
      <c r="D81" s="336" t="s">
        <v>308</v>
      </c>
      <c r="E81" s="337" t="s">
        <v>146</v>
      </c>
      <c r="F81" s="338">
        <v>52000</v>
      </c>
      <c r="G81" s="338">
        <v>50831.94</v>
      </c>
      <c r="H81" s="339">
        <v>0</v>
      </c>
      <c r="I81" s="322">
        <f t="shared" si="84"/>
        <v>50831.94</v>
      </c>
      <c r="J81" s="324">
        <v>0</v>
      </c>
      <c r="K81" s="324">
        <v>0</v>
      </c>
      <c r="L81" s="324">
        <v>0</v>
      </c>
      <c r="M81" s="323">
        <f t="shared" si="85"/>
        <v>0</v>
      </c>
      <c r="N81" s="323">
        <v>0</v>
      </c>
      <c r="O81" s="324">
        <f t="shared" si="86"/>
        <v>0</v>
      </c>
      <c r="P81" s="324">
        <v>0</v>
      </c>
      <c r="Q81" s="324">
        <f t="shared" si="87"/>
        <v>0</v>
      </c>
      <c r="R81" s="325">
        <f t="shared" si="88"/>
        <v>52000</v>
      </c>
      <c r="S81" s="324">
        <v>0</v>
      </c>
      <c r="T81" s="324">
        <v>0</v>
      </c>
      <c r="U81" s="324">
        <v>0</v>
      </c>
      <c r="V81" s="323">
        <f t="shared" si="81"/>
        <v>0</v>
      </c>
      <c r="W81" s="323">
        <v>0</v>
      </c>
      <c r="X81" s="323">
        <v>0</v>
      </c>
      <c r="Y81" s="324">
        <f t="shared" si="82"/>
        <v>0</v>
      </c>
      <c r="Z81" s="324">
        <f t="shared" si="94"/>
        <v>0</v>
      </c>
      <c r="AA81" s="325">
        <f t="shared" si="83"/>
        <v>52000</v>
      </c>
      <c r="AB81" s="338">
        <v>52000</v>
      </c>
      <c r="AC81" s="338">
        <v>52000</v>
      </c>
      <c r="AD81" s="238" t="s">
        <v>187</v>
      </c>
      <c r="AE81" s="224"/>
    </row>
    <row r="82" spans="1:31" s="239" customFormat="1" ht="83.25" customHeight="1">
      <c r="A82" s="319">
        <v>12.17</v>
      </c>
      <c r="B82" s="320" t="s">
        <v>106</v>
      </c>
      <c r="C82" s="335" t="s">
        <v>431</v>
      </c>
      <c r="D82" s="336" t="s">
        <v>308</v>
      </c>
      <c r="E82" s="337" t="s">
        <v>161</v>
      </c>
      <c r="F82" s="338">
        <v>20000</v>
      </c>
      <c r="G82" s="338">
        <v>20000</v>
      </c>
      <c r="H82" s="339">
        <v>0</v>
      </c>
      <c r="I82" s="322">
        <f t="shared" si="84"/>
        <v>20000</v>
      </c>
      <c r="J82" s="324">
        <v>0</v>
      </c>
      <c r="K82" s="324">
        <v>0</v>
      </c>
      <c r="L82" s="324">
        <v>0</v>
      </c>
      <c r="M82" s="323">
        <f t="shared" si="85"/>
        <v>0</v>
      </c>
      <c r="N82" s="323">
        <v>0</v>
      </c>
      <c r="O82" s="324">
        <f t="shared" si="86"/>
        <v>0</v>
      </c>
      <c r="P82" s="324">
        <v>0</v>
      </c>
      <c r="Q82" s="324">
        <f t="shared" si="87"/>
        <v>0</v>
      </c>
      <c r="R82" s="325">
        <f t="shared" si="88"/>
        <v>20000</v>
      </c>
      <c r="S82" s="324">
        <v>0</v>
      </c>
      <c r="T82" s="324">
        <v>0</v>
      </c>
      <c r="U82" s="324">
        <v>0</v>
      </c>
      <c r="V82" s="323">
        <f t="shared" si="81"/>
        <v>0</v>
      </c>
      <c r="W82" s="323">
        <v>0</v>
      </c>
      <c r="X82" s="323">
        <v>0</v>
      </c>
      <c r="Y82" s="324">
        <f t="shared" si="82"/>
        <v>0</v>
      </c>
      <c r="Z82" s="324">
        <f t="shared" si="94"/>
        <v>0</v>
      </c>
      <c r="AA82" s="325">
        <f t="shared" si="83"/>
        <v>20000</v>
      </c>
      <c r="AB82" s="338">
        <v>20000</v>
      </c>
      <c r="AC82" s="338">
        <v>20000</v>
      </c>
      <c r="AD82" s="238" t="s">
        <v>633</v>
      </c>
      <c r="AE82" s="224"/>
    </row>
    <row r="83" spans="1:31" s="239" customFormat="1" ht="83.25" customHeight="1">
      <c r="A83" s="319">
        <v>12.18</v>
      </c>
      <c r="B83" s="320" t="s">
        <v>106</v>
      </c>
      <c r="C83" s="335" t="s">
        <v>432</v>
      </c>
      <c r="D83" s="336" t="s">
        <v>308</v>
      </c>
      <c r="E83" s="337" t="s">
        <v>207</v>
      </c>
      <c r="F83" s="338">
        <v>15000</v>
      </c>
      <c r="G83" s="338">
        <v>15000</v>
      </c>
      <c r="H83" s="339">
        <v>0</v>
      </c>
      <c r="I83" s="322">
        <f t="shared" si="84"/>
        <v>15000</v>
      </c>
      <c r="J83" s="324">
        <v>0</v>
      </c>
      <c r="K83" s="324">
        <v>0</v>
      </c>
      <c r="L83" s="324">
        <v>0</v>
      </c>
      <c r="M83" s="323">
        <f t="shared" si="85"/>
        <v>0</v>
      </c>
      <c r="N83" s="323">
        <v>0</v>
      </c>
      <c r="O83" s="324">
        <f t="shared" si="86"/>
        <v>0</v>
      </c>
      <c r="P83" s="324">
        <v>0</v>
      </c>
      <c r="Q83" s="324">
        <f t="shared" si="87"/>
        <v>0</v>
      </c>
      <c r="R83" s="325">
        <f t="shared" si="88"/>
        <v>15000</v>
      </c>
      <c r="S83" s="324">
        <v>0</v>
      </c>
      <c r="T83" s="324">
        <v>0</v>
      </c>
      <c r="U83" s="324">
        <v>0</v>
      </c>
      <c r="V83" s="323">
        <f t="shared" si="81"/>
        <v>0</v>
      </c>
      <c r="W83" s="323">
        <v>0</v>
      </c>
      <c r="X83" s="323">
        <v>0</v>
      </c>
      <c r="Y83" s="324">
        <f t="shared" si="82"/>
        <v>0</v>
      </c>
      <c r="Z83" s="324">
        <f t="shared" si="94"/>
        <v>0</v>
      </c>
      <c r="AA83" s="325">
        <f t="shared" si="83"/>
        <v>15000</v>
      </c>
      <c r="AB83" s="338">
        <v>15000</v>
      </c>
      <c r="AC83" s="338">
        <v>15000</v>
      </c>
      <c r="AD83" s="238" t="s">
        <v>633</v>
      </c>
      <c r="AE83" s="224"/>
    </row>
    <row r="84" spans="1:31" s="239" customFormat="1" ht="83.25" customHeight="1">
      <c r="A84" s="319">
        <v>12.19</v>
      </c>
      <c r="B84" s="320" t="s">
        <v>106</v>
      </c>
      <c r="C84" s="335" t="s">
        <v>433</v>
      </c>
      <c r="D84" s="336" t="s">
        <v>308</v>
      </c>
      <c r="E84" s="337" t="s">
        <v>145</v>
      </c>
      <c r="F84" s="338">
        <v>29000</v>
      </c>
      <c r="G84" s="338">
        <v>29000</v>
      </c>
      <c r="H84" s="339">
        <v>0</v>
      </c>
      <c r="I84" s="322">
        <f t="shared" si="84"/>
        <v>29000</v>
      </c>
      <c r="J84" s="324">
        <v>0</v>
      </c>
      <c r="K84" s="324">
        <v>0</v>
      </c>
      <c r="L84" s="324">
        <v>0</v>
      </c>
      <c r="M84" s="323">
        <f t="shared" ref="M84" si="100">SUM(J84:L84)</f>
        <v>0</v>
      </c>
      <c r="N84" s="323">
        <v>0</v>
      </c>
      <c r="O84" s="324">
        <f t="shared" si="86"/>
        <v>0</v>
      </c>
      <c r="P84" s="324">
        <v>0</v>
      </c>
      <c r="Q84" s="324">
        <f t="shared" si="87"/>
        <v>0</v>
      </c>
      <c r="R84" s="325">
        <f t="shared" si="88"/>
        <v>29000</v>
      </c>
      <c r="S84" s="324">
        <v>0</v>
      </c>
      <c r="T84" s="324">
        <v>0</v>
      </c>
      <c r="U84" s="324">
        <v>0</v>
      </c>
      <c r="V84" s="323">
        <f t="shared" si="81"/>
        <v>0</v>
      </c>
      <c r="W84" s="323">
        <v>0</v>
      </c>
      <c r="X84" s="323">
        <v>0</v>
      </c>
      <c r="Y84" s="324">
        <f t="shared" ref="Y84" si="101">V84+W84</f>
        <v>0</v>
      </c>
      <c r="Z84" s="324">
        <f t="shared" si="94"/>
        <v>0</v>
      </c>
      <c r="AA84" s="325">
        <f t="shared" si="83"/>
        <v>29000</v>
      </c>
      <c r="AB84" s="338">
        <v>29000</v>
      </c>
      <c r="AC84" s="338">
        <v>29000</v>
      </c>
      <c r="AD84" s="238" t="s">
        <v>415</v>
      </c>
      <c r="AE84" s="224"/>
    </row>
    <row r="85" spans="1:31" s="239" customFormat="1" ht="69.75" customHeight="1">
      <c r="A85" s="349">
        <v>12.2</v>
      </c>
      <c r="B85" s="320" t="s">
        <v>106</v>
      </c>
      <c r="C85" s="335" t="s">
        <v>468</v>
      </c>
      <c r="D85" s="336" t="s">
        <v>308</v>
      </c>
      <c r="E85" s="337" t="s">
        <v>150</v>
      </c>
      <c r="F85" s="338">
        <v>3000000</v>
      </c>
      <c r="G85" s="338">
        <v>0</v>
      </c>
      <c r="H85" s="339">
        <v>0</v>
      </c>
      <c r="I85" s="322">
        <f>G85-H85</f>
        <v>0</v>
      </c>
      <c r="J85" s="324">
        <v>0</v>
      </c>
      <c r="K85" s="324">
        <v>0</v>
      </c>
      <c r="L85" s="324">
        <v>0</v>
      </c>
      <c r="M85" s="323">
        <f t="shared" ref="M85" si="102">SUM(J85:L85)</f>
        <v>0</v>
      </c>
      <c r="N85" s="323">
        <v>0</v>
      </c>
      <c r="O85" s="324">
        <f>M85+N85</f>
        <v>0</v>
      </c>
      <c r="P85" s="324">
        <v>0</v>
      </c>
      <c r="Q85" s="324">
        <f>H85+P85</f>
        <v>0</v>
      </c>
      <c r="R85" s="325">
        <f>F85-Q85</f>
        <v>3000000</v>
      </c>
      <c r="S85" s="325">
        <v>0</v>
      </c>
      <c r="T85" s="325">
        <v>0</v>
      </c>
      <c r="U85" s="325">
        <v>0</v>
      </c>
      <c r="V85" s="325">
        <f t="shared" si="81"/>
        <v>0</v>
      </c>
      <c r="W85" s="325">
        <v>0</v>
      </c>
      <c r="X85" s="324">
        <v>0</v>
      </c>
      <c r="Y85" s="324">
        <f>V85+W85</f>
        <v>0</v>
      </c>
      <c r="Z85" s="324">
        <f t="shared" si="94"/>
        <v>0</v>
      </c>
      <c r="AA85" s="325">
        <f t="shared" si="83"/>
        <v>3000000</v>
      </c>
      <c r="AB85" s="338">
        <v>29000</v>
      </c>
      <c r="AC85" s="338">
        <v>0</v>
      </c>
      <c r="AD85" s="238" t="s">
        <v>192</v>
      </c>
      <c r="AE85" s="224"/>
    </row>
    <row r="86" spans="1:31" s="242" customFormat="1" ht="76.5" customHeight="1">
      <c r="A86" s="341">
        <v>13</v>
      </c>
      <c r="B86" s="342" t="s">
        <v>106</v>
      </c>
      <c r="C86" s="343" t="s">
        <v>549</v>
      </c>
      <c r="D86" s="344" t="s">
        <v>550</v>
      </c>
      <c r="E86" s="345" t="s">
        <v>150</v>
      </c>
      <c r="F86" s="346">
        <f>SUM(F87:F88)</f>
        <v>500000</v>
      </c>
      <c r="G86" s="346">
        <f t="shared" ref="G86:AC86" si="103">SUM(G87:G88)</f>
        <v>25000</v>
      </c>
      <c r="H86" s="346">
        <f t="shared" si="103"/>
        <v>0</v>
      </c>
      <c r="I86" s="346">
        <f t="shared" si="103"/>
        <v>0</v>
      </c>
      <c r="J86" s="346">
        <f t="shared" si="103"/>
        <v>0</v>
      </c>
      <c r="K86" s="346">
        <f t="shared" si="103"/>
        <v>0</v>
      </c>
      <c r="L86" s="346">
        <f t="shared" si="103"/>
        <v>0</v>
      </c>
      <c r="M86" s="346">
        <f t="shared" si="103"/>
        <v>0</v>
      </c>
      <c r="N86" s="346">
        <f t="shared" si="103"/>
        <v>0</v>
      </c>
      <c r="O86" s="346">
        <f t="shared" si="103"/>
        <v>0</v>
      </c>
      <c r="P86" s="346">
        <f t="shared" si="103"/>
        <v>0</v>
      </c>
      <c r="Q86" s="348">
        <f t="shared" si="103"/>
        <v>0</v>
      </c>
      <c r="R86" s="354">
        <f t="shared" si="103"/>
        <v>500000</v>
      </c>
      <c r="S86" s="354">
        <f t="shared" si="103"/>
        <v>0</v>
      </c>
      <c r="T86" s="354">
        <f t="shared" si="103"/>
        <v>0</v>
      </c>
      <c r="U86" s="354">
        <f t="shared" si="103"/>
        <v>0</v>
      </c>
      <c r="V86" s="354">
        <f t="shared" si="103"/>
        <v>0</v>
      </c>
      <c r="W86" s="354">
        <f t="shared" si="103"/>
        <v>0</v>
      </c>
      <c r="X86" s="354">
        <f t="shared" si="103"/>
        <v>0</v>
      </c>
      <c r="Y86" s="354">
        <f t="shared" si="103"/>
        <v>0</v>
      </c>
      <c r="Z86" s="347">
        <f t="shared" si="94"/>
        <v>0</v>
      </c>
      <c r="AA86" s="348">
        <f t="shared" si="83"/>
        <v>500000</v>
      </c>
      <c r="AB86" s="346">
        <f t="shared" si="103"/>
        <v>0</v>
      </c>
      <c r="AC86" s="346">
        <f t="shared" si="103"/>
        <v>500000</v>
      </c>
      <c r="AD86" s="250" t="s">
        <v>40</v>
      </c>
      <c r="AE86" s="241"/>
    </row>
    <row r="87" spans="1:31" s="239" customFormat="1" ht="51" customHeight="1">
      <c r="A87" s="319">
        <v>13.1</v>
      </c>
      <c r="B87" s="320" t="s">
        <v>106</v>
      </c>
      <c r="C87" s="335" t="s">
        <v>551</v>
      </c>
      <c r="D87" s="336" t="s">
        <v>550</v>
      </c>
      <c r="E87" s="337" t="s">
        <v>158</v>
      </c>
      <c r="F87" s="338">
        <v>25000</v>
      </c>
      <c r="G87" s="339">
        <v>25000</v>
      </c>
      <c r="H87" s="339"/>
      <c r="I87" s="322"/>
      <c r="J87" s="324"/>
      <c r="K87" s="324"/>
      <c r="L87" s="324"/>
      <c r="M87" s="323"/>
      <c r="N87" s="323"/>
      <c r="O87" s="324"/>
      <c r="P87" s="324"/>
      <c r="Q87" s="324">
        <v>0</v>
      </c>
      <c r="R87" s="355">
        <f t="shared" si="40"/>
        <v>25000</v>
      </c>
      <c r="S87" s="324">
        <v>0</v>
      </c>
      <c r="T87" s="324">
        <v>0</v>
      </c>
      <c r="U87" s="324">
        <v>0</v>
      </c>
      <c r="V87" s="323">
        <v>0</v>
      </c>
      <c r="W87" s="323">
        <v>0</v>
      </c>
      <c r="X87" s="323">
        <v>0</v>
      </c>
      <c r="Y87" s="324">
        <f t="shared" si="42"/>
        <v>0</v>
      </c>
      <c r="Z87" s="324">
        <f t="shared" si="94"/>
        <v>0</v>
      </c>
      <c r="AA87" s="325">
        <f t="shared" si="55"/>
        <v>25000</v>
      </c>
      <c r="AB87" s="340"/>
      <c r="AC87" s="340">
        <v>25000</v>
      </c>
      <c r="AD87" s="238" t="s">
        <v>598</v>
      </c>
      <c r="AE87" s="224"/>
    </row>
    <row r="88" spans="1:31" s="239" customFormat="1" ht="83.25" customHeight="1">
      <c r="A88" s="319">
        <v>13.2</v>
      </c>
      <c r="B88" s="320" t="s">
        <v>106</v>
      </c>
      <c r="C88" s="335" t="s">
        <v>552</v>
      </c>
      <c r="D88" s="336" t="s">
        <v>550</v>
      </c>
      <c r="E88" s="337" t="s">
        <v>150</v>
      </c>
      <c r="F88" s="338">
        <v>475000</v>
      </c>
      <c r="G88" s="339">
        <v>0</v>
      </c>
      <c r="H88" s="339"/>
      <c r="I88" s="322"/>
      <c r="J88" s="324"/>
      <c r="K88" s="324"/>
      <c r="L88" s="324"/>
      <c r="M88" s="323"/>
      <c r="N88" s="323"/>
      <c r="O88" s="324"/>
      <c r="P88" s="324"/>
      <c r="Q88" s="324">
        <v>0</v>
      </c>
      <c r="R88" s="325">
        <f t="shared" si="40"/>
        <v>475000</v>
      </c>
      <c r="S88" s="324">
        <v>0</v>
      </c>
      <c r="T88" s="324">
        <v>0</v>
      </c>
      <c r="U88" s="324">
        <v>0</v>
      </c>
      <c r="V88" s="323">
        <v>0</v>
      </c>
      <c r="W88" s="323">
        <v>0</v>
      </c>
      <c r="X88" s="323">
        <v>0</v>
      </c>
      <c r="Y88" s="324">
        <v>0</v>
      </c>
      <c r="Z88" s="324">
        <f t="shared" si="94"/>
        <v>0</v>
      </c>
      <c r="AA88" s="325">
        <f t="shared" si="55"/>
        <v>475000</v>
      </c>
      <c r="AB88" s="340"/>
      <c r="AC88" s="340">
        <v>475000</v>
      </c>
      <c r="AD88" s="238" t="s">
        <v>192</v>
      </c>
      <c r="AE88" s="224"/>
    </row>
    <row r="89" spans="1:31" s="239" customFormat="1" ht="88.5" customHeight="1">
      <c r="A89" s="319">
        <v>14</v>
      </c>
      <c r="B89" s="320" t="s">
        <v>219</v>
      </c>
      <c r="C89" s="335" t="s">
        <v>72</v>
      </c>
      <c r="D89" s="336" t="s">
        <v>80</v>
      </c>
      <c r="E89" s="337" t="s">
        <v>196</v>
      </c>
      <c r="F89" s="338">
        <v>4000000</v>
      </c>
      <c r="G89" s="339">
        <v>2464834.23</v>
      </c>
      <c r="H89" s="339">
        <v>2430480.86</v>
      </c>
      <c r="I89" s="322">
        <f>F89-H89</f>
        <v>1569519.1400000001</v>
      </c>
      <c r="J89" s="324">
        <v>0</v>
      </c>
      <c r="K89" s="324">
        <v>0</v>
      </c>
      <c r="L89" s="324">
        <v>0</v>
      </c>
      <c r="M89" s="323">
        <f>SUM(J89:L89)</f>
        <v>0</v>
      </c>
      <c r="N89" s="323">
        <v>109519.14</v>
      </c>
      <c r="O89" s="324">
        <f>M89+N89</f>
        <v>109519.14</v>
      </c>
      <c r="P89" s="324">
        <v>0</v>
      </c>
      <c r="Q89" s="324">
        <f>H89+P89</f>
        <v>2430480.86</v>
      </c>
      <c r="R89" s="325">
        <f>F89-Q89</f>
        <v>1569519.1400000001</v>
      </c>
      <c r="S89" s="324">
        <v>0</v>
      </c>
      <c r="T89" s="324">
        <v>0</v>
      </c>
      <c r="U89" s="324">
        <v>0</v>
      </c>
      <c r="V89" s="323">
        <f>SUM(S89:U89)</f>
        <v>0</v>
      </c>
      <c r="W89" s="323">
        <v>0</v>
      </c>
      <c r="X89" s="323">
        <v>0</v>
      </c>
      <c r="Y89" s="324">
        <f>V89+W89</f>
        <v>0</v>
      </c>
      <c r="Z89" s="324">
        <f t="shared" si="94"/>
        <v>2430480.86</v>
      </c>
      <c r="AA89" s="325">
        <f>F89-Z89</f>
        <v>1569519.1400000001</v>
      </c>
      <c r="AB89" s="340">
        <v>0</v>
      </c>
      <c r="AC89" s="340">
        <v>0</v>
      </c>
      <c r="AD89" s="238" t="s">
        <v>194</v>
      </c>
      <c r="AE89" s="224"/>
    </row>
    <row r="90" spans="1:31" s="239" customFormat="1" ht="192" customHeight="1">
      <c r="A90" s="319">
        <v>15</v>
      </c>
      <c r="B90" s="320" t="s">
        <v>219</v>
      </c>
      <c r="C90" s="335" t="s">
        <v>74</v>
      </c>
      <c r="D90" s="336" t="s">
        <v>82</v>
      </c>
      <c r="E90" s="337" t="s">
        <v>196</v>
      </c>
      <c r="F90" s="338">
        <v>3850000</v>
      </c>
      <c r="G90" s="339">
        <v>3812995</v>
      </c>
      <c r="H90" s="339">
        <v>2031061.53</v>
      </c>
      <c r="I90" s="322">
        <f>F90-H90</f>
        <v>1818938.47</v>
      </c>
      <c r="J90" s="324">
        <f>9614.43+3000+1575.86+3993.87+735.86+39229.62+32586.15+6261.57+12000+19657.14+5061.71+7205.94+134+20000+11105.04+1575.86+47590+5068.18+19128.57</f>
        <v>245523.80000000002</v>
      </c>
      <c r="K90" s="324">
        <v>0</v>
      </c>
      <c r="L90" s="324">
        <v>0</v>
      </c>
      <c r="M90" s="323">
        <f>SUM(J90:L90)</f>
        <v>245523.80000000002</v>
      </c>
      <c r="N90" s="323">
        <f>1029676-M90</f>
        <v>784152.2</v>
      </c>
      <c r="O90" s="324">
        <f>M90+N90</f>
        <v>1029676</v>
      </c>
      <c r="P90" s="324">
        <f>9614.43+3000+1575.86+3993.87+735.86+39229.62+32586.15+6261.57+12000+19657.14+5061.71+7205.94+134+20000+11105.04+1575.86+47590+5068.18+19128.57+3782.07+31259.02+2356.44+5394.71+600+12970+17186.93+85338.82+15559.98+6775.4+7806.81+17355+12093.8+4058.2+7923.3+14563.8+4000+94680.83+1483.65+58155+21669.95+35921.65+108815.91+753173.55</f>
        <v>1568448.62</v>
      </c>
      <c r="Q90" s="324">
        <v>3539041.03</v>
      </c>
      <c r="R90" s="325">
        <f>F90-Q90</f>
        <v>310958.9700000002</v>
      </c>
      <c r="S90" s="324">
        <v>71690</v>
      </c>
      <c r="T90" s="324">
        <v>0</v>
      </c>
      <c r="U90" s="324">
        <v>0</v>
      </c>
      <c r="V90" s="323">
        <f>SUM(S90:U90)</f>
        <v>71690</v>
      </c>
      <c r="W90" s="323">
        <v>0</v>
      </c>
      <c r="X90" s="323">
        <v>30256.26</v>
      </c>
      <c r="Y90" s="324">
        <f>V90+W90</f>
        <v>71690</v>
      </c>
      <c r="Z90" s="324">
        <f t="shared" si="94"/>
        <v>3640987.2899999996</v>
      </c>
      <c r="AA90" s="325">
        <f>F90-Z90</f>
        <v>209012.71000000043</v>
      </c>
      <c r="AB90" s="340">
        <v>126273.96</v>
      </c>
      <c r="AC90" s="340">
        <v>209012.71</v>
      </c>
      <c r="AD90" s="238" t="s">
        <v>603</v>
      </c>
      <c r="AE90" s="224"/>
    </row>
    <row r="91" spans="1:31" s="239" customFormat="1" ht="246.75" customHeight="1">
      <c r="A91" s="319">
        <v>16</v>
      </c>
      <c r="B91" s="320" t="s">
        <v>219</v>
      </c>
      <c r="C91" s="335" t="s">
        <v>71</v>
      </c>
      <c r="D91" s="336" t="s">
        <v>79</v>
      </c>
      <c r="E91" s="337" t="s">
        <v>196</v>
      </c>
      <c r="F91" s="338">
        <v>660327.27</v>
      </c>
      <c r="G91" s="339">
        <v>625411.14</v>
      </c>
      <c r="H91" s="339">
        <v>367075.62</v>
      </c>
      <c r="I91" s="322">
        <f t="shared" si="0"/>
        <v>293251.65000000002</v>
      </c>
      <c r="J91" s="324">
        <v>78961.3</v>
      </c>
      <c r="K91" s="324">
        <v>0</v>
      </c>
      <c r="L91" s="324">
        <v>0</v>
      </c>
      <c r="M91" s="323">
        <f t="shared" si="1"/>
        <v>78961.3</v>
      </c>
      <c r="N91" s="323">
        <f>490000-J91-78930.94</f>
        <v>332107.76</v>
      </c>
      <c r="O91" s="324">
        <f t="shared" si="2"/>
        <v>411069.06</v>
      </c>
      <c r="P91" s="324">
        <f>78961.3+78730.93+69224.36</f>
        <v>226916.58999999997</v>
      </c>
      <c r="Q91" s="324">
        <v>594192.22</v>
      </c>
      <c r="R91" s="325">
        <f t="shared" si="4"/>
        <v>66135.050000000047</v>
      </c>
      <c r="S91" s="324">
        <v>0</v>
      </c>
      <c r="T91" s="324">
        <v>0</v>
      </c>
      <c r="U91" s="324">
        <v>0</v>
      </c>
      <c r="V91" s="323">
        <f t="shared" si="5"/>
        <v>0</v>
      </c>
      <c r="W91" s="323">
        <v>0</v>
      </c>
      <c r="X91" s="323">
        <v>31218.92</v>
      </c>
      <c r="Y91" s="324">
        <f t="shared" si="6"/>
        <v>0</v>
      </c>
      <c r="Z91" s="324">
        <f t="shared" si="94"/>
        <v>625411.14</v>
      </c>
      <c r="AA91" s="325">
        <f t="shared" si="8"/>
        <v>34916.130000000005</v>
      </c>
      <c r="AB91" s="340">
        <v>35000</v>
      </c>
      <c r="AC91" s="340">
        <v>34916.129999999997</v>
      </c>
      <c r="AD91" s="238" t="s">
        <v>340</v>
      </c>
      <c r="AE91" s="224"/>
    </row>
    <row r="92" spans="1:31" s="239" customFormat="1" ht="86.25" customHeight="1">
      <c r="A92" s="319">
        <v>17</v>
      </c>
      <c r="B92" s="320" t="s">
        <v>219</v>
      </c>
      <c r="C92" s="335" t="s">
        <v>73</v>
      </c>
      <c r="D92" s="336" t="s">
        <v>81</v>
      </c>
      <c r="E92" s="337" t="s">
        <v>196</v>
      </c>
      <c r="F92" s="338">
        <v>608768</v>
      </c>
      <c r="G92" s="339">
        <v>607646</v>
      </c>
      <c r="H92" s="339">
        <v>607646</v>
      </c>
      <c r="I92" s="322">
        <f t="shared" si="0"/>
        <v>1122</v>
      </c>
      <c r="J92" s="324">
        <v>0</v>
      </c>
      <c r="K92" s="324">
        <v>0</v>
      </c>
      <c r="L92" s="324">
        <v>0</v>
      </c>
      <c r="M92" s="323">
        <f t="shared" si="1"/>
        <v>0</v>
      </c>
      <c r="N92" s="323">
        <v>0</v>
      </c>
      <c r="O92" s="324">
        <f t="shared" si="2"/>
        <v>0</v>
      </c>
      <c r="P92" s="324">
        <v>0</v>
      </c>
      <c r="Q92" s="324">
        <f t="shared" si="3"/>
        <v>607646</v>
      </c>
      <c r="R92" s="325">
        <f t="shared" si="4"/>
        <v>1122</v>
      </c>
      <c r="S92" s="324">
        <v>0</v>
      </c>
      <c r="T92" s="324">
        <v>0</v>
      </c>
      <c r="U92" s="324">
        <v>0</v>
      </c>
      <c r="V92" s="323">
        <f t="shared" si="5"/>
        <v>0</v>
      </c>
      <c r="W92" s="323">
        <v>0</v>
      </c>
      <c r="X92" s="323">
        <v>0</v>
      </c>
      <c r="Y92" s="324">
        <f t="shared" si="6"/>
        <v>0</v>
      </c>
      <c r="Z92" s="324">
        <f t="shared" si="94"/>
        <v>607646</v>
      </c>
      <c r="AA92" s="325">
        <f t="shared" si="8"/>
        <v>1122</v>
      </c>
      <c r="AB92" s="340">
        <v>0</v>
      </c>
      <c r="AC92" s="340">
        <v>1122</v>
      </c>
      <c r="AD92" s="238" t="s">
        <v>342</v>
      </c>
      <c r="AE92" s="224"/>
    </row>
    <row r="93" spans="1:31" s="239" customFormat="1" ht="59.25" customHeight="1">
      <c r="A93" s="319">
        <v>18</v>
      </c>
      <c r="B93" s="320" t="s">
        <v>219</v>
      </c>
      <c r="C93" s="335" t="s">
        <v>110</v>
      </c>
      <c r="D93" s="336" t="s">
        <v>329</v>
      </c>
      <c r="E93" s="330" t="s">
        <v>159</v>
      </c>
      <c r="F93" s="338">
        <v>889339.62</v>
      </c>
      <c r="G93" s="339">
        <v>889339.62</v>
      </c>
      <c r="H93" s="339">
        <v>0</v>
      </c>
      <c r="I93" s="322">
        <f t="shared" ref="I93" si="104">G93-H93</f>
        <v>889339.62</v>
      </c>
      <c r="J93" s="324">
        <v>0</v>
      </c>
      <c r="K93" s="324">
        <v>0</v>
      </c>
      <c r="L93" s="324">
        <v>0</v>
      </c>
      <c r="M93" s="323">
        <f t="shared" ref="M93" si="105">SUM(J93:L93)</f>
        <v>0</v>
      </c>
      <c r="N93" s="323">
        <v>0</v>
      </c>
      <c r="O93" s="324">
        <f>M93+N93</f>
        <v>0</v>
      </c>
      <c r="P93" s="324">
        <v>0</v>
      </c>
      <c r="Q93" s="324">
        <f>H93+P93</f>
        <v>0</v>
      </c>
      <c r="R93" s="325">
        <f>F93-Q93</f>
        <v>889339.62</v>
      </c>
      <c r="S93" s="324">
        <v>0</v>
      </c>
      <c r="T93" s="324">
        <v>0</v>
      </c>
      <c r="U93" s="324">
        <v>0</v>
      </c>
      <c r="V93" s="323">
        <f>SUM(S93:U93)</f>
        <v>0</v>
      </c>
      <c r="W93" s="323">
        <v>0</v>
      </c>
      <c r="X93" s="323">
        <v>194770.95</v>
      </c>
      <c r="Y93" s="324">
        <f>V93+W93</f>
        <v>0</v>
      </c>
      <c r="Z93" s="324">
        <f t="shared" si="94"/>
        <v>194770.95</v>
      </c>
      <c r="AA93" s="325">
        <f>F93-Z93</f>
        <v>694568.66999999993</v>
      </c>
      <c r="AB93" s="340">
        <v>570000</v>
      </c>
      <c r="AC93" s="340">
        <v>694568.67</v>
      </c>
      <c r="AD93" s="238" t="s">
        <v>602</v>
      </c>
      <c r="AE93" s="224"/>
    </row>
    <row r="94" spans="1:31" s="239" customFormat="1" ht="168" customHeight="1">
      <c r="A94" s="319">
        <v>19</v>
      </c>
      <c r="B94" s="320" t="s">
        <v>219</v>
      </c>
      <c r="C94" s="356" t="s">
        <v>75</v>
      </c>
      <c r="D94" s="336" t="s">
        <v>83</v>
      </c>
      <c r="E94" s="330" t="s">
        <v>207</v>
      </c>
      <c r="F94" s="325">
        <v>343240.38</v>
      </c>
      <c r="G94" s="325">
        <f>29296.38+56144+39440</f>
        <v>124880.38</v>
      </c>
      <c r="H94" s="339">
        <v>7576.65</v>
      </c>
      <c r="I94" s="322">
        <f t="shared" si="0"/>
        <v>335663.73</v>
      </c>
      <c r="J94" s="324">
        <v>20601.849999999999</v>
      </c>
      <c r="K94" s="324">
        <v>0</v>
      </c>
      <c r="L94" s="324">
        <v>0</v>
      </c>
      <c r="M94" s="323">
        <f t="shared" si="1"/>
        <v>20601.849999999999</v>
      </c>
      <c r="N94" s="323">
        <f>150000-21579.99</f>
        <v>128420.01</v>
      </c>
      <c r="O94" s="324">
        <f t="shared" si="2"/>
        <v>149021.85999999999</v>
      </c>
      <c r="P94" s="324">
        <f>20601.85+10200+27518.61+978.14</f>
        <v>59298.6</v>
      </c>
      <c r="Q94" s="324">
        <f t="shared" si="3"/>
        <v>66875.25</v>
      </c>
      <c r="R94" s="325">
        <f t="shared" si="4"/>
        <v>276365.13</v>
      </c>
      <c r="S94" s="324">
        <v>0</v>
      </c>
      <c r="T94" s="324">
        <v>0</v>
      </c>
      <c r="U94" s="324">
        <v>0</v>
      </c>
      <c r="V94" s="323">
        <f t="shared" si="5"/>
        <v>0</v>
      </c>
      <c r="W94" s="323">
        <v>0</v>
      </c>
      <c r="X94" s="323">
        <v>57502.59</v>
      </c>
      <c r="Y94" s="324">
        <f t="shared" si="6"/>
        <v>0</v>
      </c>
      <c r="Z94" s="324">
        <f t="shared" si="94"/>
        <v>124377.84</v>
      </c>
      <c r="AA94" s="325">
        <f t="shared" si="8"/>
        <v>218862.54</v>
      </c>
      <c r="AB94" s="340">
        <v>100000</v>
      </c>
      <c r="AC94" s="340">
        <v>218862.54</v>
      </c>
      <c r="AD94" s="238" t="s">
        <v>411</v>
      </c>
      <c r="AE94" s="224"/>
    </row>
    <row r="95" spans="1:31" s="239" customFormat="1" ht="91.5" customHeight="1">
      <c r="A95" s="319">
        <v>20</v>
      </c>
      <c r="B95" s="320" t="s">
        <v>219</v>
      </c>
      <c r="C95" s="356" t="s">
        <v>76</v>
      </c>
      <c r="D95" s="336" t="s">
        <v>84</v>
      </c>
      <c r="E95" s="330" t="s">
        <v>216</v>
      </c>
      <c r="F95" s="325">
        <v>648219</v>
      </c>
      <c r="G95" s="325">
        <v>511036.85</v>
      </c>
      <c r="H95" s="339">
        <v>0</v>
      </c>
      <c r="I95" s="322">
        <f t="shared" si="0"/>
        <v>648219</v>
      </c>
      <c r="J95" s="324">
        <v>20934.88</v>
      </c>
      <c r="K95" s="324">
        <v>0</v>
      </c>
      <c r="L95" s="324">
        <v>0</v>
      </c>
      <c r="M95" s="323">
        <f t="shared" si="1"/>
        <v>20934.88</v>
      </c>
      <c r="N95" s="323">
        <v>573508.72</v>
      </c>
      <c r="O95" s="324">
        <f t="shared" si="2"/>
        <v>594443.6</v>
      </c>
      <c r="P95" s="324">
        <v>229252.59</v>
      </c>
      <c r="Q95" s="324">
        <v>230000</v>
      </c>
      <c r="R95" s="325">
        <f t="shared" si="4"/>
        <v>418219</v>
      </c>
      <c r="S95" s="324">
        <v>149749.09</v>
      </c>
      <c r="T95" s="324">
        <v>0</v>
      </c>
      <c r="U95" s="324">
        <v>0</v>
      </c>
      <c r="V95" s="323">
        <f t="shared" si="5"/>
        <v>149749.09</v>
      </c>
      <c r="W95" s="323">
        <v>7747.86</v>
      </c>
      <c r="X95" s="323">
        <v>98682.72</v>
      </c>
      <c r="Y95" s="324">
        <f t="shared" si="6"/>
        <v>157496.94999999998</v>
      </c>
      <c r="Z95" s="324">
        <f t="shared" si="94"/>
        <v>478431.80999999994</v>
      </c>
      <c r="AA95" s="325">
        <f t="shared" si="8"/>
        <v>169787.19000000006</v>
      </c>
      <c r="AB95" s="340">
        <v>270000</v>
      </c>
      <c r="AC95" s="340">
        <v>169787.19</v>
      </c>
      <c r="AD95" s="238" t="s">
        <v>412</v>
      </c>
      <c r="AE95" s="224"/>
    </row>
    <row r="96" spans="1:31" s="239" customFormat="1" ht="183.75" customHeight="1">
      <c r="A96" s="319">
        <v>21</v>
      </c>
      <c r="B96" s="320" t="s">
        <v>218</v>
      </c>
      <c r="C96" s="356" t="s">
        <v>77</v>
      </c>
      <c r="D96" s="336" t="s">
        <v>85</v>
      </c>
      <c r="E96" s="330" t="s">
        <v>146</v>
      </c>
      <c r="F96" s="325">
        <v>2546768.0299999998</v>
      </c>
      <c r="G96" s="325">
        <v>2477395.5699999998</v>
      </c>
      <c r="H96" s="339">
        <v>1718223.97</v>
      </c>
      <c r="I96" s="322">
        <f t="shared" si="0"/>
        <v>828544.05999999982</v>
      </c>
      <c r="J96" s="324">
        <f>10177.59+11033.51+696+95802.47+10674.41+1450.35</f>
        <v>129834.33000000002</v>
      </c>
      <c r="K96" s="324">
        <v>0</v>
      </c>
      <c r="L96" s="324">
        <v>0</v>
      </c>
      <c r="M96" s="323">
        <f t="shared" si="1"/>
        <v>129834.33000000002</v>
      </c>
      <c r="N96" s="323">
        <v>328868.63</v>
      </c>
      <c r="O96" s="324">
        <f t="shared" si="2"/>
        <v>458702.96</v>
      </c>
      <c r="P96" s="324">
        <v>304768.78000000009</v>
      </c>
      <c r="Q96" s="324">
        <v>2012815.16</v>
      </c>
      <c r="R96" s="325">
        <f t="shared" si="4"/>
        <v>533952.86999999988</v>
      </c>
      <c r="S96" s="324">
        <v>35365.71</v>
      </c>
      <c r="T96" s="324">
        <v>0</v>
      </c>
      <c r="U96" s="324">
        <v>0</v>
      </c>
      <c r="V96" s="323">
        <f t="shared" si="5"/>
        <v>35365.71</v>
      </c>
      <c r="W96" s="323">
        <v>100000</v>
      </c>
      <c r="X96" s="323">
        <v>130324.99</v>
      </c>
      <c r="Y96" s="324">
        <f t="shared" si="6"/>
        <v>135365.71</v>
      </c>
      <c r="Z96" s="324">
        <f t="shared" si="94"/>
        <v>2178505.86</v>
      </c>
      <c r="AA96" s="325">
        <f t="shared" si="8"/>
        <v>368262.16999999993</v>
      </c>
      <c r="AB96" s="340">
        <v>300000</v>
      </c>
      <c r="AC96" s="340">
        <v>368262.17</v>
      </c>
      <c r="AD96" s="238" t="s">
        <v>504</v>
      </c>
      <c r="AE96" s="224"/>
    </row>
    <row r="97" spans="1:31" s="239" customFormat="1" ht="70.5" customHeight="1">
      <c r="A97" s="319">
        <v>22</v>
      </c>
      <c r="B97" s="320" t="s">
        <v>343</v>
      </c>
      <c r="C97" s="356" t="s">
        <v>434</v>
      </c>
      <c r="D97" s="336" t="s">
        <v>462</v>
      </c>
      <c r="E97" s="330" t="s">
        <v>159</v>
      </c>
      <c r="F97" s="325">
        <v>1270000</v>
      </c>
      <c r="G97" s="325">
        <v>1200000</v>
      </c>
      <c r="H97" s="339">
        <v>0</v>
      </c>
      <c r="I97" s="322">
        <f t="shared" ref="I97" si="106">G97-H97</f>
        <v>1200000</v>
      </c>
      <c r="J97" s="324">
        <v>0</v>
      </c>
      <c r="K97" s="324">
        <v>0</v>
      </c>
      <c r="L97" s="324">
        <v>0</v>
      </c>
      <c r="M97" s="323">
        <f t="shared" ref="M97" si="107">SUM(J97:L97)</f>
        <v>0</v>
      </c>
      <c r="N97" s="323">
        <v>0</v>
      </c>
      <c r="O97" s="324">
        <f t="shared" ref="O97" si="108">M97+N97</f>
        <v>0</v>
      </c>
      <c r="P97" s="324">
        <v>0</v>
      </c>
      <c r="Q97" s="324">
        <f t="shared" ref="Q97" si="109">H97+P97</f>
        <v>0</v>
      </c>
      <c r="R97" s="325">
        <f t="shared" ref="R97:R99" si="110">F97-Q97</f>
        <v>1270000</v>
      </c>
      <c r="S97" s="324">
        <v>0</v>
      </c>
      <c r="T97" s="324">
        <v>0</v>
      </c>
      <c r="U97" s="324">
        <v>0</v>
      </c>
      <c r="V97" s="323">
        <f t="shared" ref="V97:V99" si="111">SUM(S97:U97)</f>
        <v>0</v>
      </c>
      <c r="W97" s="323">
        <v>0</v>
      </c>
      <c r="X97" s="323">
        <v>0</v>
      </c>
      <c r="Y97" s="324">
        <f t="shared" si="6"/>
        <v>0</v>
      </c>
      <c r="Z97" s="324">
        <f t="shared" si="94"/>
        <v>0</v>
      </c>
      <c r="AA97" s="325">
        <f t="shared" si="8"/>
        <v>1270000</v>
      </c>
      <c r="AB97" s="340">
        <v>0</v>
      </c>
      <c r="AC97" s="340">
        <v>500000</v>
      </c>
      <c r="AD97" s="238" t="s">
        <v>469</v>
      </c>
      <c r="AE97" s="224"/>
    </row>
    <row r="98" spans="1:31" s="239" customFormat="1" ht="81.75" customHeight="1">
      <c r="A98" s="319">
        <v>23</v>
      </c>
      <c r="B98" s="320"/>
      <c r="C98" s="356" t="s">
        <v>470</v>
      </c>
      <c r="D98" s="336"/>
      <c r="E98" s="330" t="s">
        <v>154</v>
      </c>
      <c r="F98" s="325">
        <v>936000</v>
      </c>
      <c r="G98" s="325">
        <v>936000</v>
      </c>
      <c r="H98" s="339">
        <v>0</v>
      </c>
      <c r="I98" s="322">
        <f t="shared" ref="I98" si="112">G98-H98</f>
        <v>936000</v>
      </c>
      <c r="J98" s="324">
        <v>0</v>
      </c>
      <c r="K98" s="324">
        <v>0</v>
      </c>
      <c r="L98" s="324">
        <v>0</v>
      </c>
      <c r="M98" s="323">
        <f t="shared" ref="M98" si="113">SUM(J98:L98)</f>
        <v>0</v>
      </c>
      <c r="N98" s="323">
        <v>0</v>
      </c>
      <c r="O98" s="324">
        <f t="shared" ref="O98" si="114">M98+N98</f>
        <v>0</v>
      </c>
      <c r="P98" s="324">
        <v>0</v>
      </c>
      <c r="Q98" s="324">
        <f t="shared" ref="Q98" si="115">H98+P98</f>
        <v>0</v>
      </c>
      <c r="R98" s="325">
        <f t="shared" si="110"/>
        <v>936000</v>
      </c>
      <c r="S98" s="324">
        <v>0</v>
      </c>
      <c r="T98" s="324">
        <v>0</v>
      </c>
      <c r="U98" s="324">
        <v>0</v>
      </c>
      <c r="V98" s="323">
        <f t="shared" si="111"/>
        <v>0</v>
      </c>
      <c r="W98" s="323">
        <v>0</v>
      </c>
      <c r="X98" s="323">
        <v>0</v>
      </c>
      <c r="Y98" s="324">
        <f t="shared" ref="Y98" si="116">V98+W98</f>
        <v>0</v>
      </c>
      <c r="Z98" s="324">
        <f t="shared" si="94"/>
        <v>0</v>
      </c>
      <c r="AA98" s="325">
        <f t="shared" si="8"/>
        <v>936000</v>
      </c>
      <c r="AB98" s="340">
        <v>0</v>
      </c>
      <c r="AC98" s="340">
        <v>0</v>
      </c>
      <c r="AD98" s="238"/>
      <c r="AE98" s="224"/>
    </row>
    <row r="99" spans="1:31" s="239" customFormat="1" ht="85.5" customHeight="1">
      <c r="A99" s="319">
        <v>24</v>
      </c>
      <c r="B99" s="320"/>
      <c r="C99" s="356" t="s">
        <v>471</v>
      </c>
      <c r="D99" s="336"/>
      <c r="E99" s="330" t="s">
        <v>151</v>
      </c>
      <c r="F99" s="325">
        <v>646160</v>
      </c>
      <c r="G99" s="325">
        <v>646160</v>
      </c>
      <c r="H99" s="339">
        <v>0</v>
      </c>
      <c r="I99" s="322">
        <f t="shared" ref="I99" si="117">G99-H99</f>
        <v>646160</v>
      </c>
      <c r="J99" s="324">
        <v>0</v>
      </c>
      <c r="K99" s="324">
        <v>0</v>
      </c>
      <c r="L99" s="324">
        <v>0</v>
      </c>
      <c r="M99" s="323">
        <f t="shared" ref="M99" si="118">SUM(J99:L99)</f>
        <v>0</v>
      </c>
      <c r="N99" s="323">
        <v>0</v>
      </c>
      <c r="O99" s="324">
        <f t="shared" ref="O99" si="119">M99+N99</f>
        <v>0</v>
      </c>
      <c r="P99" s="324">
        <v>0</v>
      </c>
      <c r="Q99" s="324">
        <f t="shared" ref="Q99" si="120">H99+P99</f>
        <v>0</v>
      </c>
      <c r="R99" s="325">
        <f t="shared" si="110"/>
        <v>646160</v>
      </c>
      <c r="S99" s="324">
        <v>0</v>
      </c>
      <c r="T99" s="324">
        <v>0</v>
      </c>
      <c r="U99" s="324">
        <v>0</v>
      </c>
      <c r="V99" s="323">
        <f t="shared" si="111"/>
        <v>0</v>
      </c>
      <c r="W99" s="323">
        <v>0</v>
      </c>
      <c r="X99" s="323">
        <v>0</v>
      </c>
      <c r="Y99" s="324">
        <f t="shared" ref="Y99" si="121">V99+W99</f>
        <v>0</v>
      </c>
      <c r="Z99" s="324">
        <f t="shared" si="94"/>
        <v>0</v>
      </c>
      <c r="AA99" s="325">
        <f t="shared" si="8"/>
        <v>646160</v>
      </c>
      <c r="AB99" s="340">
        <v>0</v>
      </c>
      <c r="AC99" s="340">
        <v>0</v>
      </c>
      <c r="AD99" s="238"/>
      <c r="AE99" s="224"/>
    </row>
    <row r="100" spans="1:31" s="242" customFormat="1" ht="12" thickBot="1">
      <c r="A100" s="405" t="s">
        <v>109</v>
      </c>
      <c r="B100" s="406"/>
      <c r="C100" s="406"/>
      <c r="D100" s="407"/>
      <c r="E100" s="357"/>
      <c r="F100" s="358">
        <f t="shared" ref="F100:AC100" si="122">SUM(F6:F99)-F12-F35-F51-F55-F65-F86</f>
        <v>34887241.100000001</v>
      </c>
      <c r="G100" s="358">
        <f t="shared" si="122"/>
        <v>22020765.530000001</v>
      </c>
      <c r="H100" s="358">
        <f t="shared" si="122"/>
        <v>7866651.3500000006</v>
      </c>
      <c r="I100" s="358">
        <f t="shared" si="122"/>
        <v>13249421.690000001</v>
      </c>
      <c r="J100" s="358">
        <f t="shared" si="122"/>
        <v>495856.16000000003</v>
      </c>
      <c r="K100" s="358">
        <f t="shared" si="122"/>
        <v>0</v>
      </c>
      <c r="L100" s="358">
        <f t="shared" si="122"/>
        <v>0</v>
      </c>
      <c r="M100" s="358">
        <f t="shared" si="122"/>
        <v>495856.16000000003</v>
      </c>
      <c r="N100" s="358">
        <f t="shared" si="122"/>
        <v>2262882.85</v>
      </c>
      <c r="O100" s="358">
        <f t="shared" si="122"/>
        <v>2758739.0100000002</v>
      </c>
      <c r="P100" s="358">
        <f t="shared" si="122"/>
        <v>2429499.8600000003</v>
      </c>
      <c r="Q100" s="358">
        <f t="shared" si="122"/>
        <v>10972155.59</v>
      </c>
      <c r="R100" s="358">
        <f t="shared" si="122"/>
        <v>23915085.509999998</v>
      </c>
      <c r="S100" s="358">
        <f t="shared" si="122"/>
        <v>693583.94000000006</v>
      </c>
      <c r="T100" s="358">
        <f t="shared" si="122"/>
        <v>137433.31</v>
      </c>
      <c r="U100" s="358">
        <f t="shared" si="122"/>
        <v>1227.08</v>
      </c>
      <c r="V100" s="358">
        <f t="shared" si="122"/>
        <v>832244.33</v>
      </c>
      <c r="W100" s="358">
        <f t="shared" si="122"/>
        <v>728068.34000000008</v>
      </c>
      <c r="X100" s="358">
        <f t="shared" si="122"/>
        <v>1838808.7700000005</v>
      </c>
      <c r="Y100" s="358">
        <f t="shared" si="122"/>
        <v>1545312.6700000002</v>
      </c>
      <c r="Z100" s="358">
        <f t="shared" si="122"/>
        <v>13504548.300000001</v>
      </c>
      <c r="AA100" s="358">
        <f t="shared" si="122"/>
        <v>21382692.800000001</v>
      </c>
      <c r="AB100" s="358">
        <f t="shared" si="122"/>
        <v>3962111.8099999996</v>
      </c>
      <c r="AC100" s="358">
        <f t="shared" si="122"/>
        <v>13194978.750000002</v>
      </c>
      <c r="AD100" s="359"/>
      <c r="AE100" s="241"/>
    </row>
    <row r="101" spans="1:31" s="239" customFormat="1" ht="12" thickTop="1">
      <c r="A101" s="360"/>
      <c r="B101" s="360"/>
      <c r="AB101" s="361"/>
      <c r="AC101" s="362"/>
      <c r="AD101" s="363"/>
      <c r="AE101" s="224"/>
    </row>
    <row r="102" spans="1:31" s="239" customFormat="1" ht="11.25">
      <c r="A102" s="360"/>
      <c r="B102" s="360"/>
      <c r="AB102" s="361"/>
      <c r="AC102" s="362"/>
      <c r="AD102" s="363"/>
      <c r="AE102" s="224"/>
    </row>
    <row r="103" spans="1:31" s="239" customFormat="1" ht="11.25">
      <c r="A103" s="360"/>
      <c r="B103" s="360"/>
      <c r="I103" s="361"/>
      <c r="J103" s="361"/>
      <c r="K103" s="361"/>
      <c r="L103" s="361"/>
      <c r="M103" s="361"/>
      <c r="N103" s="361"/>
      <c r="O103" s="361"/>
      <c r="AB103" s="361"/>
      <c r="AC103" s="362"/>
      <c r="AD103" s="363"/>
      <c r="AE103" s="224"/>
    </row>
    <row r="104" spans="1:31" s="239" customFormat="1" ht="11.25">
      <c r="A104" s="360"/>
      <c r="B104" s="360"/>
      <c r="I104" s="361"/>
      <c r="J104" s="361"/>
      <c r="K104" s="361"/>
      <c r="L104" s="361"/>
      <c r="M104" s="361"/>
      <c r="N104" s="361"/>
      <c r="O104" s="361"/>
      <c r="AB104" s="361"/>
      <c r="AC104" s="362"/>
      <c r="AD104" s="363"/>
      <c r="AE104" s="224"/>
    </row>
    <row r="105" spans="1:31" s="239" customFormat="1" ht="11.25">
      <c r="A105" s="360"/>
      <c r="B105" s="360"/>
      <c r="I105" s="361"/>
      <c r="J105" s="361"/>
      <c r="K105" s="361"/>
      <c r="L105" s="361"/>
      <c r="M105" s="361"/>
      <c r="N105" s="361"/>
      <c r="O105" s="361"/>
      <c r="AB105" s="361"/>
      <c r="AC105" s="362"/>
      <c r="AD105" s="363"/>
      <c r="AE105" s="224"/>
    </row>
    <row r="106" spans="1:31" s="239" customFormat="1" ht="11.25">
      <c r="A106" s="360"/>
      <c r="B106" s="360"/>
      <c r="I106" s="361"/>
      <c r="J106" s="361"/>
      <c r="K106" s="361"/>
      <c r="L106" s="361"/>
      <c r="M106" s="361"/>
      <c r="N106" s="361"/>
      <c r="O106" s="361"/>
      <c r="AB106" s="361"/>
      <c r="AC106" s="362"/>
      <c r="AD106" s="363"/>
      <c r="AE106" s="224"/>
    </row>
    <row r="107" spans="1:31" s="239" customFormat="1" ht="11.25">
      <c r="A107" s="360"/>
      <c r="B107" s="360"/>
      <c r="I107" s="361"/>
      <c r="J107" s="361"/>
      <c r="K107" s="361"/>
      <c r="L107" s="361"/>
      <c r="M107" s="361"/>
      <c r="N107" s="361"/>
      <c r="O107" s="361"/>
      <c r="AB107" s="361"/>
      <c r="AC107" s="362"/>
      <c r="AD107" s="363"/>
      <c r="AE107" s="224"/>
    </row>
    <row r="108" spans="1:31" s="239" customFormat="1" ht="11.25">
      <c r="A108" s="360"/>
      <c r="B108" s="360"/>
      <c r="I108" s="361"/>
      <c r="J108" s="361"/>
      <c r="K108" s="361"/>
      <c r="L108" s="361"/>
      <c r="M108" s="361"/>
      <c r="N108" s="361"/>
      <c r="O108" s="361"/>
      <c r="AB108" s="361"/>
      <c r="AC108" s="362"/>
      <c r="AD108" s="363"/>
      <c r="AE108" s="224"/>
    </row>
    <row r="109" spans="1:31" s="239" customFormat="1" ht="11.25">
      <c r="A109" s="360"/>
      <c r="B109" s="360"/>
      <c r="I109" s="361"/>
      <c r="J109" s="361"/>
      <c r="K109" s="361"/>
      <c r="L109" s="361"/>
      <c r="M109" s="361"/>
      <c r="N109" s="361"/>
      <c r="O109" s="361"/>
      <c r="AB109" s="361"/>
      <c r="AC109" s="362"/>
      <c r="AD109" s="363"/>
      <c r="AE109" s="224"/>
    </row>
    <row r="110" spans="1:31" s="239" customFormat="1" ht="11.25">
      <c r="A110" s="360"/>
      <c r="B110" s="360"/>
      <c r="I110" s="361"/>
      <c r="J110" s="361"/>
      <c r="K110" s="361"/>
      <c r="L110" s="361"/>
      <c r="M110" s="361"/>
      <c r="N110" s="361"/>
      <c r="O110" s="361"/>
      <c r="AB110" s="361"/>
      <c r="AC110" s="362"/>
      <c r="AD110" s="363"/>
      <c r="AE110" s="224"/>
    </row>
    <row r="111" spans="1:31" s="239" customFormat="1" ht="11.25">
      <c r="A111" s="360"/>
      <c r="B111" s="360"/>
      <c r="I111" s="361"/>
      <c r="J111" s="361"/>
      <c r="K111" s="361"/>
      <c r="L111" s="361"/>
      <c r="M111" s="361"/>
      <c r="N111" s="361"/>
      <c r="O111" s="361"/>
      <c r="AB111" s="361"/>
      <c r="AC111" s="362"/>
      <c r="AD111" s="363"/>
      <c r="AE111" s="224"/>
    </row>
    <row r="112" spans="1:31" s="239" customFormat="1" ht="11.25">
      <c r="A112" s="360"/>
      <c r="B112" s="360"/>
      <c r="I112" s="361"/>
      <c r="J112" s="361"/>
      <c r="K112" s="361"/>
      <c r="L112" s="361"/>
      <c r="M112" s="361"/>
      <c r="N112" s="361"/>
      <c r="O112" s="361"/>
      <c r="AB112" s="361"/>
      <c r="AC112" s="362"/>
      <c r="AD112" s="363"/>
      <c r="AE112" s="224"/>
    </row>
    <row r="113" spans="1:31" s="239" customFormat="1" ht="11.25">
      <c r="A113" s="360"/>
      <c r="B113" s="360"/>
      <c r="I113" s="361"/>
      <c r="J113" s="361"/>
      <c r="K113" s="361"/>
      <c r="L113" s="361"/>
      <c r="M113" s="361"/>
      <c r="N113" s="361"/>
      <c r="O113" s="361"/>
      <c r="AB113" s="361"/>
      <c r="AC113" s="362"/>
      <c r="AD113" s="363"/>
      <c r="AE113" s="224"/>
    </row>
    <row r="114" spans="1:31" s="239" customFormat="1" ht="11.25">
      <c r="A114" s="360"/>
      <c r="B114" s="360"/>
      <c r="I114" s="361"/>
      <c r="J114" s="361"/>
      <c r="K114" s="361"/>
      <c r="L114" s="361"/>
      <c r="M114" s="361"/>
      <c r="N114" s="361"/>
      <c r="O114" s="361"/>
      <c r="AB114" s="361"/>
      <c r="AC114" s="362"/>
      <c r="AD114" s="363"/>
      <c r="AE114" s="224"/>
    </row>
    <row r="115" spans="1:31" s="239" customFormat="1" ht="11.25">
      <c r="A115" s="360"/>
      <c r="B115" s="360"/>
      <c r="I115" s="361"/>
      <c r="J115" s="361"/>
      <c r="K115" s="361"/>
      <c r="L115" s="361"/>
      <c r="M115" s="361"/>
      <c r="N115" s="361"/>
      <c r="O115" s="361"/>
      <c r="AB115" s="361"/>
      <c r="AC115" s="362"/>
      <c r="AD115" s="363"/>
      <c r="AE115" s="224"/>
    </row>
    <row r="116" spans="1:31" s="239" customFormat="1" ht="11.25">
      <c r="A116" s="360"/>
      <c r="B116" s="360"/>
      <c r="I116" s="361"/>
      <c r="J116" s="361"/>
      <c r="K116" s="361"/>
      <c r="L116" s="361"/>
      <c r="M116" s="361"/>
      <c r="N116" s="361"/>
      <c r="O116" s="361"/>
      <c r="AB116" s="361"/>
      <c r="AC116" s="362"/>
      <c r="AD116" s="363"/>
      <c r="AE116" s="224"/>
    </row>
    <row r="117" spans="1:31" s="239" customFormat="1" ht="11.25">
      <c r="A117" s="360"/>
      <c r="B117" s="360"/>
      <c r="I117" s="361"/>
      <c r="J117" s="361"/>
      <c r="K117" s="361"/>
      <c r="L117" s="361"/>
      <c r="M117" s="361"/>
      <c r="N117" s="361"/>
      <c r="O117" s="361"/>
      <c r="AB117" s="361"/>
      <c r="AC117" s="362"/>
      <c r="AD117" s="363"/>
      <c r="AE117" s="224"/>
    </row>
    <row r="118" spans="1:31" s="239" customFormat="1" ht="11.25">
      <c r="A118" s="360"/>
      <c r="B118" s="360"/>
      <c r="I118" s="361"/>
      <c r="J118" s="361"/>
      <c r="K118" s="361"/>
      <c r="L118" s="361"/>
      <c r="M118" s="361"/>
      <c r="N118" s="361"/>
      <c r="O118" s="361"/>
      <c r="AB118" s="361"/>
      <c r="AC118" s="362"/>
      <c r="AD118" s="363"/>
      <c r="AE118" s="224"/>
    </row>
    <row r="119" spans="1:31" s="239" customFormat="1" ht="11.25">
      <c r="A119" s="360"/>
      <c r="B119" s="360"/>
      <c r="I119" s="361"/>
      <c r="J119" s="361"/>
      <c r="K119" s="361"/>
      <c r="L119" s="361"/>
      <c r="M119" s="361"/>
      <c r="N119" s="361"/>
      <c r="O119" s="361"/>
      <c r="AB119" s="361"/>
      <c r="AC119" s="362"/>
      <c r="AD119" s="363"/>
      <c r="AE119" s="224"/>
    </row>
    <row r="120" spans="1:31" s="239" customFormat="1" ht="11.25">
      <c r="A120" s="360"/>
      <c r="B120" s="360"/>
      <c r="I120" s="361"/>
      <c r="J120" s="361"/>
      <c r="K120" s="361"/>
      <c r="L120" s="361"/>
      <c r="M120" s="361"/>
      <c r="N120" s="361"/>
      <c r="O120" s="361"/>
      <c r="AB120" s="361"/>
      <c r="AC120" s="362"/>
      <c r="AD120" s="363"/>
      <c r="AE120" s="224"/>
    </row>
    <row r="121" spans="1:31" s="239" customFormat="1" ht="11.25">
      <c r="A121" s="360"/>
      <c r="B121" s="360"/>
      <c r="I121" s="361"/>
      <c r="J121" s="361"/>
      <c r="K121" s="361"/>
      <c r="L121" s="361"/>
      <c r="M121" s="361"/>
      <c r="N121" s="361"/>
      <c r="O121" s="361"/>
      <c r="AB121" s="361"/>
      <c r="AC121" s="362"/>
      <c r="AD121" s="363"/>
      <c r="AE121" s="224"/>
    </row>
    <row r="122" spans="1:31" s="239" customFormat="1" ht="11.25">
      <c r="A122" s="360"/>
      <c r="B122" s="360"/>
      <c r="I122" s="361"/>
      <c r="J122" s="361"/>
      <c r="K122" s="361"/>
      <c r="L122" s="361"/>
      <c r="M122" s="361"/>
      <c r="N122" s="361"/>
      <c r="O122" s="361"/>
      <c r="AB122" s="361"/>
      <c r="AC122" s="362"/>
      <c r="AD122" s="363"/>
      <c r="AE122" s="224"/>
    </row>
    <row r="123" spans="1:31" s="239" customFormat="1" ht="11.25">
      <c r="A123" s="360"/>
      <c r="B123" s="360"/>
      <c r="I123" s="361"/>
      <c r="J123" s="361"/>
      <c r="K123" s="361"/>
      <c r="L123" s="361"/>
      <c r="M123" s="361"/>
      <c r="N123" s="361"/>
      <c r="O123" s="361"/>
      <c r="AB123" s="361"/>
      <c r="AC123" s="362"/>
      <c r="AD123" s="363"/>
      <c r="AE123" s="224"/>
    </row>
    <row r="124" spans="1:31" s="239" customFormat="1" ht="11.25">
      <c r="A124" s="360"/>
      <c r="B124" s="360"/>
      <c r="I124" s="361"/>
      <c r="J124" s="361"/>
      <c r="K124" s="361"/>
      <c r="L124" s="361"/>
      <c r="M124" s="361"/>
      <c r="N124" s="361"/>
      <c r="O124" s="361"/>
      <c r="AB124" s="361"/>
      <c r="AC124" s="362"/>
      <c r="AD124" s="363"/>
      <c r="AE124" s="224"/>
    </row>
    <row r="125" spans="1:31" s="239" customFormat="1" ht="11.25">
      <c r="A125" s="360"/>
      <c r="B125" s="360"/>
      <c r="I125" s="361"/>
      <c r="J125" s="361"/>
      <c r="K125" s="361"/>
      <c r="L125" s="361"/>
      <c r="M125" s="361"/>
      <c r="N125" s="361"/>
      <c r="O125" s="361"/>
      <c r="AB125" s="361"/>
      <c r="AC125" s="362"/>
      <c r="AD125" s="363"/>
      <c r="AE125" s="224"/>
    </row>
    <row r="126" spans="1:31" s="239" customFormat="1" ht="11.25">
      <c r="A126" s="360"/>
      <c r="B126" s="360"/>
      <c r="I126" s="361"/>
      <c r="J126" s="361"/>
      <c r="K126" s="361"/>
      <c r="L126" s="361"/>
      <c r="M126" s="361"/>
      <c r="N126" s="361"/>
      <c r="O126" s="361"/>
      <c r="AB126" s="361"/>
      <c r="AC126" s="362"/>
      <c r="AD126" s="363"/>
      <c r="AE126" s="224"/>
    </row>
    <row r="127" spans="1:31" s="239" customFormat="1" ht="11.25">
      <c r="A127" s="360"/>
      <c r="B127" s="360"/>
      <c r="I127" s="361"/>
      <c r="J127" s="361"/>
      <c r="K127" s="361"/>
      <c r="L127" s="361"/>
      <c r="M127" s="361"/>
      <c r="N127" s="361"/>
      <c r="O127" s="361"/>
      <c r="AB127" s="361"/>
      <c r="AC127" s="362"/>
      <c r="AD127" s="363"/>
      <c r="AE127" s="224"/>
    </row>
    <row r="128" spans="1:31" s="239" customFormat="1" ht="11.25">
      <c r="A128" s="360"/>
      <c r="B128" s="360"/>
      <c r="I128" s="361"/>
      <c r="J128" s="361"/>
      <c r="K128" s="361"/>
      <c r="L128" s="361"/>
      <c r="M128" s="361"/>
      <c r="N128" s="361"/>
      <c r="O128" s="361"/>
      <c r="AB128" s="361"/>
      <c r="AC128" s="362"/>
      <c r="AD128" s="363"/>
      <c r="AE128" s="224"/>
    </row>
    <row r="129" spans="1:31" s="239" customFormat="1" ht="11.25">
      <c r="A129" s="360"/>
      <c r="B129" s="360"/>
      <c r="I129" s="361"/>
      <c r="J129" s="361"/>
      <c r="K129" s="361"/>
      <c r="L129" s="361"/>
      <c r="M129" s="361"/>
      <c r="N129" s="361"/>
      <c r="O129" s="361"/>
      <c r="AB129" s="361"/>
      <c r="AC129" s="362"/>
      <c r="AD129" s="363"/>
      <c r="AE129" s="224"/>
    </row>
    <row r="130" spans="1:31" s="239" customFormat="1" ht="11.25">
      <c r="A130" s="360"/>
      <c r="B130" s="360"/>
      <c r="I130" s="361"/>
      <c r="J130" s="361"/>
      <c r="K130" s="361"/>
      <c r="L130" s="361"/>
      <c r="M130" s="361"/>
      <c r="N130" s="361"/>
      <c r="O130" s="361"/>
      <c r="AB130" s="361"/>
      <c r="AC130" s="362"/>
      <c r="AD130" s="363"/>
      <c r="AE130" s="224"/>
    </row>
    <row r="131" spans="1:31" s="239" customFormat="1" ht="11.25">
      <c r="A131" s="360"/>
      <c r="B131" s="360"/>
      <c r="I131" s="361"/>
      <c r="J131" s="361"/>
      <c r="K131" s="361"/>
      <c r="L131" s="361"/>
      <c r="M131" s="361"/>
      <c r="N131" s="361"/>
      <c r="O131" s="361"/>
      <c r="AB131" s="361"/>
      <c r="AC131" s="362"/>
      <c r="AD131" s="363"/>
      <c r="AE131" s="224"/>
    </row>
    <row r="132" spans="1:31" s="239" customFormat="1" ht="11.25">
      <c r="A132" s="360"/>
      <c r="B132" s="360"/>
      <c r="I132" s="361"/>
      <c r="J132" s="361"/>
      <c r="K132" s="361"/>
      <c r="L132" s="361"/>
      <c r="M132" s="361"/>
      <c r="N132" s="361"/>
      <c r="O132" s="361"/>
      <c r="AB132" s="361"/>
      <c r="AC132" s="362"/>
      <c r="AD132" s="363"/>
      <c r="AE132" s="224"/>
    </row>
    <row r="133" spans="1:31" s="239" customFormat="1" ht="11.25">
      <c r="A133" s="360"/>
      <c r="B133" s="360"/>
      <c r="I133" s="361"/>
      <c r="J133" s="361"/>
      <c r="K133" s="361"/>
      <c r="L133" s="361"/>
      <c r="M133" s="361"/>
      <c r="N133" s="361"/>
      <c r="O133" s="361"/>
      <c r="AB133" s="361"/>
      <c r="AC133" s="362"/>
      <c r="AD133" s="363"/>
      <c r="AE133" s="224"/>
    </row>
    <row r="134" spans="1:31" s="239" customFormat="1" ht="11.25">
      <c r="A134" s="360"/>
      <c r="B134" s="360"/>
      <c r="I134" s="361"/>
      <c r="J134" s="361"/>
      <c r="K134" s="361"/>
      <c r="L134" s="361"/>
      <c r="M134" s="361"/>
      <c r="N134" s="361"/>
      <c r="O134" s="361"/>
      <c r="AB134" s="361"/>
      <c r="AC134" s="362"/>
      <c r="AD134" s="363"/>
      <c r="AE134" s="224"/>
    </row>
    <row r="135" spans="1:31" s="239" customFormat="1" ht="11.25">
      <c r="A135" s="360"/>
      <c r="B135" s="360"/>
      <c r="I135" s="361"/>
      <c r="J135" s="361"/>
      <c r="K135" s="361"/>
      <c r="L135" s="361"/>
      <c r="M135" s="361"/>
      <c r="N135" s="361"/>
      <c r="O135" s="361"/>
      <c r="AB135" s="361"/>
      <c r="AC135" s="362"/>
      <c r="AD135" s="363"/>
      <c r="AE135" s="224"/>
    </row>
    <row r="136" spans="1:31" s="239" customFormat="1" ht="11.25">
      <c r="A136" s="360"/>
      <c r="B136" s="360"/>
      <c r="I136" s="361"/>
      <c r="J136" s="361"/>
      <c r="K136" s="361"/>
      <c r="L136" s="361"/>
      <c r="M136" s="361"/>
      <c r="N136" s="361"/>
      <c r="O136" s="361"/>
      <c r="AB136" s="361"/>
      <c r="AC136" s="362"/>
      <c r="AD136" s="363"/>
      <c r="AE136" s="224"/>
    </row>
    <row r="137" spans="1:31" s="239" customFormat="1" ht="11.25">
      <c r="A137" s="360"/>
      <c r="B137" s="360"/>
      <c r="I137" s="361"/>
      <c r="J137" s="361"/>
      <c r="K137" s="361"/>
      <c r="L137" s="361"/>
      <c r="M137" s="361"/>
      <c r="N137" s="361"/>
      <c r="O137" s="361"/>
      <c r="AB137" s="361"/>
      <c r="AC137" s="362"/>
      <c r="AD137" s="363"/>
      <c r="AE137" s="224"/>
    </row>
    <row r="138" spans="1:31" s="239" customFormat="1" ht="11.25">
      <c r="A138" s="360"/>
      <c r="B138" s="360"/>
      <c r="I138" s="361"/>
      <c r="J138" s="361"/>
      <c r="K138" s="361"/>
      <c r="L138" s="361"/>
      <c r="M138" s="361"/>
      <c r="N138" s="361"/>
      <c r="O138" s="361"/>
      <c r="AB138" s="361"/>
      <c r="AC138" s="362"/>
      <c r="AD138" s="363"/>
      <c r="AE138" s="224"/>
    </row>
    <row r="139" spans="1:31" s="239" customFormat="1" ht="11.25">
      <c r="A139" s="360"/>
      <c r="B139" s="360"/>
      <c r="I139" s="361"/>
      <c r="J139" s="361"/>
      <c r="K139" s="361"/>
      <c r="L139" s="361"/>
      <c r="M139" s="361"/>
      <c r="N139" s="361"/>
      <c r="O139" s="361"/>
      <c r="AB139" s="361"/>
      <c r="AC139" s="362"/>
      <c r="AD139" s="363"/>
      <c r="AE139" s="224"/>
    </row>
    <row r="140" spans="1:31" s="239" customFormat="1" ht="11.25">
      <c r="A140" s="360"/>
      <c r="B140" s="360"/>
      <c r="I140" s="361"/>
      <c r="J140" s="361"/>
      <c r="K140" s="361"/>
      <c r="L140" s="361"/>
      <c r="M140" s="361"/>
      <c r="N140" s="361"/>
      <c r="O140" s="361"/>
      <c r="AB140" s="361"/>
      <c r="AC140" s="362"/>
      <c r="AD140" s="363"/>
      <c r="AE140" s="224"/>
    </row>
    <row r="141" spans="1:31" s="239" customFormat="1" ht="11.25">
      <c r="A141" s="360"/>
      <c r="B141" s="360"/>
      <c r="I141" s="361"/>
      <c r="J141" s="361"/>
      <c r="K141" s="361"/>
      <c r="L141" s="361"/>
      <c r="M141" s="361"/>
      <c r="N141" s="361"/>
      <c r="O141" s="361"/>
      <c r="AB141" s="361"/>
      <c r="AC141" s="362"/>
      <c r="AD141" s="363"/>
      <c r="AE141" s="224"/>
    </row>
    <row r="142" spans="1:31" s="239" customFormat="1" ht="11.25">
      <c r="A142" s="360"/>
      <c r="B142" s="360"/>
      <c r="I142" s="361"/>
      <c r="J142" s="361"/>
      <c r="K142" s="361"/>
      <c r="L142" s="361"/>
      <c r="M142" s="361"/>
      <c r="N142" s="361"/>
      <c r="O142" s="361"/>
      <c r="AB142" s="361"/>
      <c r="AC142" s="362"/>
      <c r="AD142" s="363"/>
      <c r="AE142" s="224"/>
    </row>
    <row r="143" spans="1:31" s="239" customFormat="1" ht="11.25">
      <c r="A143" s="360"/>
      <c r="B143" s="360"/>
      <c r="I143" s="361"/>
      <c r="J143" s="361"/>
      <c r="K143" s="361"/>
      <c r="L143" s="361"/>
      <c r="M143" s="361"/>
      <c r="N143" s="361"/>
      <c r="O143" s="361"/>
      <c r="AB143" s="361"/>
      <c r="AC143" s="362"/>
      <c r="AD143" s="363"/>
      <c r="AE143" s="224"/>
    </row>
    <row r="144" spans="1:31" s="239" customFormat="1" ht="11.25">
      <c r="A144" s="360"/>
      <c r="B144" s="360"/>
      <c r="I144" s="361"/>
      <c r="J144" s="361"/>
      <c r="K144" s="361"/>
      <c r="L144" s="361"/>
      <c r="M144" s="361"/>
      <c r="N144" s="361"/>
      <c r="O144" s="361"/>
      <c r="AB144" s="361"/>
      <c r="AC144" s="362"/>
      <c r="AD144" s="363"/>
      <c r="AE144" s="224"/>
    </row>
    <row r="145" spans="1:31" s="239" customFormat="1" ht="11.25">
      <c r="A145" s="360"/>
      <c r="B145" s="360"/>
      <c r="I145" s="361"/>
      <c r="J145" s="361"/>
      <c r="K145" s="361"/>
      <c r="L145" s="361"/>
      <c r="M145" s="361"/>
      <c r="N145" s="361"/>
      <c r="O145" s="361"/>
      <c r="AB145" s="361"/>
      <c r="AC145" s="362"/>
      <c r="AD145" s="363"/>
      <c r="AE145" s="224"/>
    </row>
    <row r="146" spans="1:31" s="239" customFormat="1" ht="11.25">
      <c r="A146" s="360"/>
      <c r="B146" s="360"/>
      <c r="I146" s="361"/>
      <c r="J146" s="361"/>
      <c r="K146" s="361"/>
      <c r="L146" s="361"/>
      <c r="M146" s="361"/>
      <c r="N146" s="361"/>
      <c r="O146" s="361"/>
      <c r="AB146" s="361"/>
      <c r="AC146" s="362"/>
      <c r="AD146" s="363"/>
      <c r="AE146" s="224"/>
    </row>
    <row r="147" spans="1:31" s="239" customFormat="1" ht="11.25">
      <c r="A147" s="360"/>
      <c r="B147" s="360"/>
      <c r="I147" s="361"/>
      <c r="J147" s="361"/>
      <c r="K147" s="361"/>
      <c r="L147" s="361"/>
      <c r="M147" s="361"/>
      <c r="N147" s="361"/>
      <c r="O147" s="361"/>
      <c r="AB147" s="361"/>
      <c r="AC147" s="362"/>
      <c r="AD147" s="363"/>
      <c r="AE147" s="224"/>
    </row>
    <row r="148" spans="1:31" s="239" customFormat="1" ht="11.25">
      <c r="A148" s="360"/>
      <c r="B148" s="360"/>
      <c r="I148" s="361"/>
      <c r="J148" s="361"/>
      <c r="K148" s="361"/>
      <c r="L148" s="361"/>
      <c r="M148" s="361"/>
      <c r="N148" s="361"/>
      <c r="O148" s="361"/>
      <c r="AB148" s="361"/>
      <c r="AC148" s="362"/>
      <c r="AD148" s="363"/>
      <c r="AE148" s="224"/>
    </row>
    <row r="149" spans="1:31" s="239" customFormat="1" ht="11.25">
      <c r="A149" s="360"/>
      <c r="B149" s="360"/>
      <c r="I149" s="361"/>
      <c r="J149" s="361"/>
      <c r="K149" s="361"/>
      <c r="L149" s="361"/>
      <c r="M149" s="361"/>
      <c r="N149" s="361"/>
      <c r="O149" s="361"/>
      <c r="AB149" s="361"/>
      <c r="AC149" s="362"/>
      <c r="AD149" s="363"/>
      <c r="AE149" s="224"/>
    </row>
    <row r="150" spans="1:31" s="239" customFormat="1" ht="11.25">
      <c r="A150" s="360"/>
      <c r="B150" s="360"/>
      <c r="I150" s="361"/>
      <c r="J150" s="361"/>
      <c r="K150" s="361"/>
      <c r="L150" s="361"/>
      <c r="M150" s="361"/>
      <c r="N150" s="361"/>
      <c r="O150" s="361"/>
      <c r="AB150" s="361"/>
      <c r="AC150" s="362"/>
      <c r="AD150" s="363"/>
      <c r="AE150" s="224"/>
    </row>
    <row r="151" spans="1:31" s="239" customFormat="1" ht="11.25">
      <c r="A151" s="360"/>
      <c r="B151" s="360"/>
      <c r="I151" s="361"/>
      <c r="J151" s="361"/>
      <c r="K151" s="361"/>
      <c r="L151" s="361"/>
      <c r="M151" s="361"/>
      <c r="N151" s="361"/>
      <c r="O151" s="361"/>
      <c r="AB151" s="361"/>
      <c r="AC151" s="362"/>
      <c r="AD151" s="363"/>
      <c r="AE151" s="224"/>
    </row>
    <row r="152" spans="1:31" s="239" customFormat="1" ht="11.25">
      <c r="A152" s="360"/>
      <c r="B152" s="360"/>
      <c r="I152" s="361"/>
      <c r="J152" s="361"/>
      <c r="K152" s="361"/>
      <c r="L152" s="361"/>
      <c r="M152" s="361"/>
      <c r="N152" s="361"/>
      <c r="O152" s="361"/>
      <c r="AB152" s="361"/>
      <c r="AC152" s="362"/>
      <c r="AD152" s="363"/>
      <c r="AE152" s="224"/>
    </row>
    <row r="153" spans="1:31" s="239" customFormat="1" ht="11.25">
      <c r="A153" s="360"/>
      <c r="B153" s="360"/>
      <c r="I153" s="361"/>
      <c r="J153" s="361"/>
      <c r="K153" s="361"/>
      <c r="L153" s="361"/>
      <c r="M153" s="361"/>
      <c r="N153" s="361"/>
      <c r="O153" s="361"/>
      <c r="AB153" s="361"/>
      <c r="AC153" s="362"/>
      <c r="AD153" s="363"/>
      <c r="AE153" s="224"/>
    </row>
    <row r="154" spans="1:31" s="239" customFormat="1" ht="11.25">
      <c r="A154" s="360"/>
      <c r="B154" s="360"/>
      <c r="I154" s="361"/>
      <c r="J154" s="361"/>
      <c r="K154" s="361"/>
      <c r="L154" s="361"/>
      <c r="M154" s="361"/>
      <c r="N154" s="361"/>
      <c r="O154" s="361"/>
      <c r="AB154" s="361"/>
      <c r="AC154" s="362"/>
      <c r="AD154" s="363"/>
      <c r="AE154" s="224"/>
    </row>
    <row r="155" spans="1:31" s="239" customFormat="1" ht="11.25">
      <c r="A155" s="360"/>
      <c r="B155" s="360"/>
      <c r="I155" s="361"/>
      <c r="J155" s="361"/>
      <c r="K155" s="361"/>
      <c r="L155" s="361"/>
      <c r="M155" s="361"/>
      <c r="N155" s="361"/>
      <c r="O155" s="361"/>
      <c r="AB155" s="361"/>
      <c r="AC155" s="362"/>
      <c r="AD155" s="363"/>
      <c r="AE155" s="224"/>
    </row>
    <row r="156" spans="1:31" s="239" customFormat="1" ht="11.25">
      <c r="A156" s="360"/>
      <c r="B156" s="360"/>
      <c r="I156" s="361"/>
      <c r="J156" s="361"/>
      <c r="K156" s="361"/>
      <c r="L156" s="361"/>
      <c r="M156" s="361"/>
      <c r="N156" s="361"/>
      <c r="O156" s="361"/>
      <c r="AB156" s="361"/>
      <c r="AC156" s="362"/>
      <c r="AD156" s="363"/>
      <c r="AE156" s="224"/>
    </row>
    <row r="157" spans="1:31" s="239" customFormat="1" ht="11.25">
      <c r="A157" s="360"/>
      <c r="B157" s="360"/>
      <c r="I157" s="361"/>
      <c r="J157" s="361"/>
      <c r="K157" s="361"/>
      <c r="L157" s="361"/>
      <c r="M157" s="361"/>
      <c r="N157" s="361"/>
      <c r="O157" s="361"/>
      <c r="AB157" s="361"/>
      <c r="AC157" s="362"/>
      <c r="AD157" s="363"/>
      <c r="AE157" s="224"/>
    </row>
    <row r="158" spans="1:31" s="239" customFormat="1" ht="11.25">
      <c r="A158" s="360"/>
      <c r="B158" s="360"/>
      <c r="I158" s="361"/>
      <c r="J158" s="361"/>
      <c r="K158" s="361"/>
      <c r="L158" s="361"/>
      <c r="M158" s="361"/>
      <c r="N158" s="361"/>
      <c r="O158" s="361"/>
      <c r="AB158" s="361"/>
      <c r="AC158" s="362"/>
      <c r="AD158" s="363"/>
      <c r="AE158" s="224"/>
    </row>
    <row r="159" spans="1:31" s="239" customFormat="1" ht="11.25">
      <c r="A159" s="360"/>
      <c r="B159" s="360"/>
      <c r="I159" s="361"/>
      <c r="J159" s="361"/>
      <c r="K159" s="361"/>
      <c r="L159" s="361"/>
      <c r="M159" s="361"/>
      <c r="N159" s="361"/>
      <c r="O159" s="361"/>
      <c r="AB159" s="361"/>
      <c r="AC159" s="362"/>
      <c r="AD159" s="363"/>
      <c r="AE159" s="224"/>
    </row>
    <row r="160" spans="1:31" s="239" customFormat="1" ht="11.25">
      <c r="A160" s="360"/>
      <c r="B160" s="360"/>
      <c r="I160" s="361"/>
      <c r="J160" s="361"/>
      <c r="K160" s="361"/>
      <c r="L160" s="361"/>
      <c r="M160" s="361"/>
      <c r="N160" s="361"/>
      <c r="O160" s="361"/>
      <c r="AB160" s="361"/>
      <c r="AC160" s="362"/>
      <c r="AD160" s="363"/>
      <c r="AE160" s="224"/>
    </row>
    <row r="161" spans="1:31" s="239" customFormat="1" ht="11.25">
      <c r="A161" s="360"/>
      <c r="B161" s="360"/>
      <c r="I161" s="361"/>
      <c r="J161" s="361"/>
      <c r="K161" s="361"/>
      <c r="L161" s="361"/>
      <c r="M161" s="361"/>
      <c r="N161" s="361"/>
      <c r="O161" s="361"/>
      <c r="AB161" s="361"/>
      <c r="AC161" s="362"/>
      <c r="AD161" s="363"/>
      <c r="AE161" s="224"/>
    </row>
    <row r="162" spans="1:31" s="239" customFormat="1" ht="11.25">
      <c r="A162" s="360"/>
      <c r="B162" s="360"/>
      <c r="I162" s="361"/>
      <c r="J162" s="361"/>
      <c r="K162" s="361"/>
      <c r="L162" s="361"/>
      <c r="M162" s="361"/>
      <c r="N162" s="361"/>
      <c r="O162" s="361"/>
      <c r="AB162" s="361"/>
      <c r="AC162" s="362"/>
      <c r="AD162" s="363"/>
      <c r="AE162" s="224"/>
    </row>
    <row r="163" spans="1:31" s="239" customFormat="1" ht="11.25">
      <c r="A163" s="360"/>
      <c r="B163" s="360"/>
      <c r="I163" s="361"/>
      <c r="J163" s="361"/>
      <c r="K163" s="361"/>
      <c r="L163" s="361"/>
      <c r="M163" s="361"/>
      <c r="N163" s="361"/>
      <c r="O163" s="361"/>
      <c r="AB163" s="361"/>
      <c r="AC163" s="362"/>
      <c r="AD163" s="363"/>
      <c r="AE163" s="224"/>
    </row>
    <row r="164" spans="1:31" s="239" customFormat="1" ht="11.25">
      <c r="A164" s="360"/>
      <c r="B164" s="360"/>
      <c r="I164" s="361"/>
      <c r="J164" s="361"/>
      <c r="K164" s="361"/>
      <c r="L164" s="361"/>
      <c r="M164" s="361"/>
      <c r="N164" s="361"/>
      <c r="O164" s="361"/>
      <c r="AB164" s="361"/>
      <c r="AC164" s="362"/>
      <c r="AD164" s="363"/>
      <c r="AE164" s="224"/>
    </row>
    <row r="165" spans="1:31" s="239" customFormat="1" ht="11.25">
      <c r="A165" s="360"/>
      <c r="B165" s="360"/>
      <c r="I165" s="361"/>
      <c r="J165" s="361"/>
      <c r="K165" s="361"/>
      <c r="L165" s="361"/>
      <c r="M165" s="361"/>
      <c r="N165" s="361"/>
      <c r="O165" s="361"/>
      <c r="AB165" s="361"/>
      <c r="AC165" s="362"/>
      <c r="AD165" s="363"/>
      <c r="AE165" s="224"/>
    </row>
    <row r="166" spans="1:31" s="239" customFormat="1" ht="11.25">
      <c r="A166" s="360"/>
      <c r="B166" s="360"/>
      <c r="I166" s="361"/>
      <c r="J166" s="361"/>
      <c r="K166" s="361"/>
      <c r="L166" s="361"/>
      <c r="M166" s="361"/>
      <c r="N166" s="361"/>
      <c r="O166" s="361"/>
      <c r="AB166" s="361"/>
      <c r="AC166" s="362"/>
      <c r="AD166" s="363"/>
      <c r="AE166" s="224"/>
    </row>
    <row r="167" spans="1:31" s="239" customFormat="1" ht="11.25">
      <c r="A167" s="360"/>
      <c r="B167" s="360"/>
      <c r="I167" s="361"/>
      <c r="J167" s="361"/>
      <c r="K167" s="361"/>
      <c r="L167" s="361"/>
      <c r="M167" s="361"/>
      <c r="N167" s="361"/>
      <c r="O167" s="361"/>
      <c r="AB167" s="361"/>
      <c r="AC167" s="362"/>
      <c r="AD167" s="363"/>
      <c r="AE167" s="224"/>
    </row>
    <row r="168" spans="1:31" s="239" customFormat="1" ht="11.25">
      <c r="A168" s="360"/>
      <c r="B168" s="360"/>
      <c r="I168" s="361"/>
      <c r="J168" s="361"/>
      <c r="K168" s="361"/>
      <c r="L168" s="361"/>
      <c r="M168" s="361"/>
      <c r="N168" s="361"/>
      <c r="O168" s="361"/>
      <c r="AB168" s="361"/>
      <c r="AC168" s="362"/>
      <c r="AD168" s="363"/>
      <c r="AE168" s="224"/>
    </row>
    <row r="169" spans="1:31" s="239" customFormat="1" ht="11.25">
      <c r="A169" s="360"/>
      <c r="B169" s="360"/>
      <c r="I169" s="361"/>
      <c r="J169" s="361"/>
      <c r="K169" s="361"/>
      <c r="L169" s="361"/>
      <c r="M169" s="361"/>
      <c r="N169" s="361"/>
      <c r="O169" s="361"/>
      <c r="AB169" s="361"/>
      <c r="AC169" s="362"/>
      <c r="AD169" s="363"/>
      <c r="AE169" s="224"/>
    </row>
    <row r="170" spans="1:31" s="239" customFormat="1" ht="11.25">
      <c r="A170" s="360"/>
      <c r="B170" s="360"/>
      <c r="I170" s="361"/>
      <c r="J170" s="361"/>
      <c r="K170" s="361"/>
      <c r="L170" s="361"/>
      <c r="M170" s="361"/>
      <c r="N170" s="361"/>
      <c r="O170" s="361"/>
      <c r="AB170" s="361"/>
      <c r="AC170" s="362"/>
      <c r="AD170" s="363"/>
      <c r="AE170" s="224"/>
    </row>
    <row r="171" spans="1:31" s="239" customFormat="1" ht="11.25">
      <c r="A171" s="360"/>
      <c r="B171" s="360"/>
      <c r="I171" s="361"/>
      <c r="J171" s="361"/>
      <c r="K171" s="361"/>
      <c r="L171" s="361"/>
      <c r="M171" s="361"/>
      <c r="N171" s="361"/>
      <c r="O171" s="361"/>
      <c r="AB171" s="361"/>
      <c r="AC171" s="362"/>
      <c r="AD171" s="363"/>
      <c r="AE171" s="224"/>
    </row>
    <row r="172" spans="1:31" s="239" customFormat="1" ht="11.25">
      <c r="A172" s="360"/>
      <c r="B172" s="360"/>
      <c r="I172" s="361"/>
      <c r="J172" s="361"/>
      <c r="K172" s="361"/>
      <c r="L172" s="361"/>
      <c r="M172" s="361"/>
      <c r="N172" s="361"/>
      <c r="O172" s="361"/>
      <c r="AB172" s="361"/>
      <c r="AC172" s="362"/>
      <c r="AD172" s="363"/>
      <c r="AE172" s="224"/>
    </row>
    <row r="173" spans="1:31" s="239" customFormat="1" ht="11.25">
      <c r="A173" s="360"/>
      <c r="B173" s="360"/>
      <c r="I173" s="361"/>
      <c r="J173" s="361"/>
      <c r="K173" s="361"/>
      <c r="L173" s="361"/>
      <c r="M173" s="361"/>
      <c r="N173" s="361"/>
      <c r="O173" s="361"/>
      <c r="AB173" s="361"/>
      <c r="AC173" s="362"/>
      <c r="AD173" s="363"/>
      <c r="AE173" s="224"/>
    </row>
    <row r="174" spans="1:31" s="239" customFormat="1" ht="11.25">
      <c r="A174" s="360"/>
      <c r="B174" s="360"/>
      <c r="I174" s="361"/>
      <c r="J174" s="361"/>
      <c r="K174" s="361"/>
      <c r="L174" s="361"/>
      <c r="M174" s="361"/>
      <c r="N174" s="361"/>
      <c r="O174" s="361"/>
      <c r="AB174" s="361"/>
      <c r="AC174" s="362"/>
      <c r="AD174" s="363"/>
      <c r="AE174" s="224"/>
    </row>
    <row r="175" spans="1:31" s="239" customFormat="1" ht="11.25">
      <c r="A175" s="360"/>
      <c r="B175" s="360"/>
      <c r="I175" s="361"/>
      <c r="J175" s="361"/>
      <c r="K175" s="361"/>
      <c r="L175" s="361"/>
      <c r="M175" s="361"/>
      <c r="N175" s="361"/>
      <c r="O175" s="361"/>
      <c r="AB175" s="361"/>
      <c r="AC175" s="362"/>
      <c r="AD175" s="363"/>
      <c r="AE175" s="224"/>
    </row>
    <row r="176" spans="1:31" s="239" customFormat="1" ht="11.25">
      <c r="A176" s="360"/>
      <c r="B176" s="360"/>
      <c r="I176" s="361"/>
      <c r="J176" s="361"/>
      <c r="K176" s="361"/>
      <c r="L176" s="361"/>
      <c r="M176" s="361"/>
      <c r="N176" s="361"/>
      <c r="O176" s="361"/>
      <c r="AB176" s="361"/>
      <c r="AC176" s="362"/>
      <c r="AD176" s="363"/>
      <c r="AE176" s="224"/>
    </row>
    <row r="177" spans="1:31" s="239" customFormat="1" ht="11.25">
      <c r="A177" s="360"/>
      <c r="B177" s="360"/>
      <c r="I177" s="361"/>
      <c r="J177" s="361"/>
      <c r="K177" s="361"/>
      <c r="L177" s="361"/>
      <c r="M177" s="361"/>
      <c r="N177" s="361"/>
      <c r="O177" s="361"/>
      <c r="AB177" s="361"/>
      <c r="AC177" s="362"/>
      <c r="AD177" s="363"/>
      <c r="AE177" s="224"/>
    </row>
    <row r="178" spans="1:31" s="239" customFormat="1" ht="11.25">
      <c r="A178" s="360"/>
      <c r="B178" s="360"/>
      <c r="I178" s="361"/>
      <c r="J178" s="361"/>
      <c r="K178" s="361"/>
      <c r="L178" s="361"/>
      <c r="M178" s="361"/>
      <c r="N178" s="361"/>
      <c r="O178" s="361"/>
      <c r="AB178" s="361"/>
      <c r="AC178" s="362"/>
      <c r="AD178" s="363"/>
      <c r="AE178" s="224"/>
    </row>
    <row r="179" spans="1:31" s="239" customFormat="1" ht="11.25">
      <c r="A179" s="360"/>
      <c r="B179" s="360"/>
      <c r="I179" s="361"/>
      <c r="J179" s="361"/>
      <c r="K179" s="361"/>
      <c r="L179" s="361"/>
      <c r="M179" s="361"/>
      <c r="N179" s="361"/>
      <c r="O179" s="361"/>
      <c r="AB179" s="361"/>
      <c r="AC179" s="362"/>
      <c r="AD179" s="363"/>
      <c r="AE179" s="224"/>
    </row>
    <row r="180" spans="1:31" s="239" customFormat="1" ht="11.25">
      <c r="A180" s="360"/>
      <c r="B180" s="360"/>
      <c r="I180" s="361"/>
      <c r="J180" s="361"/>
      <c r="K180" s="361"/>
      <c r="L180" s="361"/>
      <c r="M180" s="361"/>
      <c r="N180" s="361"/>
      <c r="O180" s="361"/>
      <c r="AB180" s="361"/>
      <c r="AC180" s="362"/>
      <c r="AD180" s="363"/>
      <c r="AE180" s="224"/>
    </row>
    <row r="181" spans="1:31" s="239" customFormat="1" ht="11.25">
      <c r="A181" s="360"/>
      <c r="B181" s="360"/>
      <c r="I181" s="361"/>
      <c r="J181" s="361"/>
      <c r="K181" s="361"/>
      <c r="L181" s="361"/>
      <c r="M181" s="361"/>
      <c r="N181" s="361"/>
      <c r="O181" s="361"/>
      <c r="AB181" s="361"/>
      <c r="AC181" s="362"/>
      <c r="AD181" s="363"/>
      <c r="AE181" s="224"/>
    </row>
    <row r="182" spans="1:31" s="239" customFormat="1" ht="11.25">
      <c r="A182" s="360"/>
      <c r="B182" s="360"/>
      <c r="I182" s="361"/>
      <c r="J182" s="361"/>
      <c r="K182" s="361"/>
      <c r="L182" s="361"/>
      <c r="M182" s="361"/>
      <c r="N182" s="361"/>
      <c r="O182" s="361"/>
      <c r="AB182" s="361"/>
      <c r="AC182" s="362"/>
      <c r="AD182" s="363"/>
      <c r="AE182" s="224"/>
    </row>
    <row r="183" spans="1:31" s="239" customFormat="1" ht="11.25">
      <c r="A183" s="360"/>
      <c r="B183" s="360"/>
      <c r="I183" s="361"/>
      <c r="J183" s="361"/>
      <c r="K183" s="361"/>
      <c r="L183" s="361"/>
      <c r="M183" s="361"/>
      <c r="N183" s="361"/>
      <c r="O183" s="361"/>
      <c r="AB183" s="361"/>
      <c r="AC183" s="362"/>
      <c r="AD183" s="363"/>
      <c r="AE183" s="224"/>
    </row>
    <row r="184" spans="1:31" s="239" customFormat="1" ht="11.25">
      <c r="A184" s="360"/>
      <c r="B184" s="360"/>
      <c r="I184" s="361"/>
      <c r="J184" s="361"/>
      <c r="K184" s="361"/>
      <c r="L184" s="361"/>
      <c r="M184" s="361"/>
      <c r="N184" s="361"/>
      <c r="O184" s="361"/>
      <c r="AB184" s="361"/>
      <c r="AC184" s="362"/>
      <c r="AD184" s="363"/>
      <c r="AE184" s="224"/>
    </row>
    <row r="185" spans="1:31" s="239" customFormat="1" ht="11.25">
      <c r="A185" s="360"/>
      <c r="B185" s="360"/>
      <c r="I185" s="361"/>
      <c r="J185" s="361"/>
      <c r="K185" s="361"/>
      <c r="L185" s="361"/>
      <c r="M185" s="361"/>
      <c r="N185" s="361"/>
      <c r="O185" s="361"/>
      <c r="AB185" s="361"/>
      <c r="AC185" s="362"/>
      <c r="AD185" s="363"/>
      <c r="AE185" s="224"/>
    </row>
    <row r="186" spans="1:31" s="239" customFormat="1" ht="11.25">
      <c r="A186" s="360"/>
      <c r="B186" s="360"/>
      <c r="I186" s="361"/>
      <c r="J186" s="361"/>
      <c r="K186" s="361"/>
      <c r="L186" s="361"/>
      <c r="M186" s="361"/>
      <c r="N186" s="361"/>
      <c r="O186" s="361"/>
      <c r="AB186" s="361"/>
      <c r="AC186" s="362"/>
      <c r="AD186" s="363"/>
      <c r="AE186" s="224"/>
    </row>
    <row r="187" spans="1:31" s="239" customFormat="1" ht="11.25">
      <c r="A187" s="360"/>
      <c r="B187" s="360"/>
      <c r="I187" s="361"/>
      <c r="J187" s="361"/>
      <c r="K187" s="361"/>
      <c r="L187" s="361"/>
      <c r="M187" s="361"/>
      <c r="N187" s="361"/>
      <c r="O187" s="361"/>
      <c r="AB187" s="361"/>
      <c r="AC187" s="362"/>
      <c r="AD187" s="363"/>
      <c r="AE187" s="224"/>
    </row>
    <row r="188" spans="1:31" s="239" customFormat="1" ht="11.25">
      <c r="A188" s="360"/>
      <c r="B188" s="360"/>
      <c r="I188" s="361"/>
      <c r="J188" s="361"/>
      <c r="K188" s="361"/>
      <c r="L188" s="361"/>
      <c r="M188" s="361"/>
      <c r="N188" s="361"/>
      <c r="O188" s="361"/>
      <c r="AB188" s="361"/>
      <c r="AC188" s="362"/>
      <c r="AD188" s="363"/>
      <c r="AE188" s="224"/>
    </row>
    <row r="189" spans="1:31" s="239" customFormat="1" ht="11.25">
      <c r="A189" s="360"/>
      <c r="B189" s="360"/>
      <c r="I189" s="361"/>
      <c r="J189" s="361"/>
      <c r="K189" s="361"/>
      <c r="L189" s="361"/>
      <c r="M189" s="361"/>
      <c r="N189" s="361"/>
      <c r="O189" s="361"/>
      <c r="AB189" s="361"/>
      <c r="AC189" s="362"/>
      <c r="AD189" s="363"/>
      <c r="AE189" s="224"/>
    </row>
    <row r="190" spans="1:31" s="239" customFormat="1" ht="11.25">
      <c r="A190" s="360"/>
      <c r="B190" s="360"/>
      <c r="I190" s="361"/>
      <c r="J190" s="361"/>
      <c r="K190" s="361"/>
      <c r="L190" s="361"/>
      <c r="M190" s="361"/>
      <c r="N190" s="361"/>
      <c r="O190" s="361"/>
      <c r="AB190" s="361"/>
      <c r="AC190" s="362"/>
      <c r="AD190" s="363"/>
      <c r="AE190" s="224"/>
    </row>
    <row r="191" spans="1:31" s="239" customFormat="1" ht="11.25">
      <c r="A191" s="360"/>
      <c r="B191" s="360"/>
      <c r="I191" s="361"/>
      <c r="J191" s="361"/>
      <c r="K191" s="361"/>
      <c r="L191" s="361"/>
      <c r="M191" s="361"/>
      <c r="N191" s="361"/>
      <c r="O191" s="361"/>
      <c r="AB191" s="361"/>
      <c r="AC191" s="362"/>
      <c r="AD191" s="363"/>
      <c r="AE191" s="224"/>
    </row>
    <row r="192" spans="1:31" s="239" customFormat="1" ht="11.25">
      <c r="A192" s="360"/>
      <c r="B192" s="360"/>
      <c r="I192" s="361"/>
      <c r="J192" s="361"/>
      <c r="K192" s="361"/>
      <c r="L192" s="361"/>
      <c r="M192" s="361"/>
      <c r="N192" s="361"/>
      <c r="O192" s="361"/>
      <c r="AB192" s="361"/>
      <c r="AC192" s="362"/>
      <c r="AD192" s="363"/>
      <c r="AE192" s="224"/>
    </row>
    <row r="193" spans="1:31" s="239" customFormat="1" ht="11.25">
      <c r="A193" s="360"/>
      <c r="B193" s="360"/>
      <c r="I193" s="361"/>
      <c r="J193" s="361"/>
      <c r="K193" s="361"/>
      <c r="L193" s="361"/>
      <c r="M193" s="361"/>
      <c r="N193" s="361"/>
      <c r="O193" s="361"/>
      <c r="AB193" s="361"/>
      <c r="AC193" s="362"/>
      <c r="AD193" s="363"/>
      <c r="AE193" s="224"/>
    </row>
    <row r="194" spans="1:31" s="239" customFormat="1" ht="11.25">
      <c r="A194" s="360"/>
      <c r="B194" s="360"/>
      <c r="I194" s="361"/>
      <c r="J194" s="361"/>
      <c r="K194" s="361"/>
      <c r="L194" s="361"/>
      <c r="M194" s="361"/>
      <c r="N194" s="361"/>
      <c r="O194" s="361"/>
      <c r="AB194" s="361"/>
      <c r="AC194" s="362"/>
      <c r="AD194" s="363"/>
      <c r="AE194" s="224"/>
    </row>
    <row r="195" spans="1:31" s="239" customFormat="1" ht="11.25">
      <c r="A195" s="360"/>
      <c r="B195" s="360"/>
      <c r="I195" s="361"/>
      <c r="J195" s="361"/>
      <c r="K195" s="361"/>
      <c r="L195" s="361"/>
      <c r="M195" s="361"/>
      <c r="N195" s="361"/>
      <c r="O195" s="361"/>
      <c r="AB195" s="361"/>
      <c r="AC195" s="362"/>
      <c r="AD195" s="363"/>
      <c r="AE195" s="224"/>
    </row>
    <row r="196" spans="1:31" s="239" customFormat="1" ht="11.25">
      <c r="A196" s="360"/>
      <c r="B196" s="360"/>
      <c r="I196" s="361"/>
      <c r="J196" s="361"/>
      <c r="K196" s="361"/>
      <c r="L196" s="361"/>
      <c r="M196" s="361"/>
      <c r="N196" s="361"/>
      <c r="O196" s="361"/>
      <c r="AB196" s="361"/>
      <c r="AC196" s="362"/>
      <c r="AD196" s="363"/>
      <c r="AE196" s="224"/>
    </row>
    <row r="197" spans="1:31" s="239" customFormat="1" ht="11.25">
      <c r="A197" s="360"/>
      <c r="B197" s="360"/>
      <c r="I197" s="361"/>
      <c r="J197" s="361"/>
      <c r="K197" s="361"/>
      <c r="L197" s="361"/>
      <c r="M197" s="361"/>
      <c r="N197" s="361"/>
      <c r="O197" s="361"/>
      <c r="AB197" s="361"/>
      <c r="AC197" s="362"/>
      <c r="AD197" s="363"/>
      <c r="AE197" s="224"/>
    </row>
    <row r="198" spans="1:31" s="239" customFormat="1" ht="11.25">
      <c r="A198" s="360"/>
      <c r="B198" s="360"/>
      <c r="I198" s="361"/>
      <c r="J198" s="361"/>
      <c r="K198" s="361"/>
      <c r="L198" s="361"/>
      <c r="M198" s="361"/>
      <c r="N198" s="361"/>
      <c r="O198" s="361"/>
      <c r="AB198" s="361"/>
      <c r="AC198" s="362"/>
      <c r="AD198" s="363"/>
      <c r="AE198" s="224"/>
    </row>
    <row r="199" spans="1:31" s="239" customFormat="1" ht="11.25">
      <c r="A199" s="360"/>
      <c r="B199" s="360"/>
      <c r="I199" s="361"/>
      <c r="J199" s="361"/>
      <c r="K199" s="361"/>
      <c r="L199" s="361"/>
      <c r="M199" s="361"/>
      <c r="N199" s="361"/>
      <c r="O199" s="361"/>
      <c r="AB199" s="361"/>
      <c r="AC199" s="362"/>
      <c r="AD199" s="363"/>
      <c r="AE199" s="224"/>
    </row>
    <row r="200" spans="1:31" s="239" customFormat="1" ht="11.25">
      <c r="A200" s="360"/>
      <c r="B200" s="360"/>
      <c r="I200" s="361"/>
      <c r="J200" s="361"/>
      <c r="K200" s="361"/>
      <c r="L200" s="361"/>
      <c r="M200" s="361"/>
      <c r="N200" s="361"/>
      <c r="O200" s="361"/>
      <c r="AB200" s="361"/>
      <c r="AC200" s="362"/>
      <c r="AD200" s="363"/>
      <c r="AE200" s="224"/>
    </row>
    <row r="201" spans="1:31" s="239" customFormat="1" ht="11.25">
      <c r="A201" s="360"/>
      <c r="B201" s="360"/>
      <c r="I201" s="361"/>
      <c r="J201" s="361"/>
      <c r="K201" s="361"/>
      <c r="L201" s="361"/>
      <c r="M201" s="361"/>
      <c r="N201" s="361"/>
      <c r="O201" s="361"/>
      <c r="AB201" s="361"/>
      <c r="AC201" s="362"/>
      <c r="AD201" s="363"/>
      <c r="AE201" s="224"/>
    </row>
    <row r="202" spans="1:31" s="239" customFormat="1" ht="11.25">
      <c r="A202" s="360"/>
      <c r="B202" s="360"/>
      <c r="I202" s="361"/>
      <c r="J202" s="361"/>
      <c r="K202" s="361"/>
      <c r="L202" s="361"/>
      <c r="M202" s="361"/>
      <c r="N202" s="361"/>
      <c r="O202" s="361"/>
      <c r="AB202" s="361"/>
      <c r="AC202" s="362"/>
      <c r="AD202" s="363"/>
      <c r="AE202" s="224"/>
    </row>
    <row r="203" spans="1:31" s="239" customFormat="1" ht="11.25">
      <c r="A203" s="360"/>
      <c r="B203" s="360"/>
      <c r="I203" s="361"/>
      <c r="J203" s="361"/>
      <c r="K203" s="361"/>
      <c r="L203" s="361"/>
      <c r="M203" s="361"/>
      <c r="N203" s="361"/>
      <c r="O203" s="361"/>
      <c r="AB203" s="361"/>
      <c r="AC203" s="362"/>
      <c r="AD203" s="363"/>
      <c r="AE203" s="224"/>
    </row>
    <row r="204" spans="1:31" s="239" customFormat="1" ht="11.25">
      <c r="A204" s="360"/>
      <c r="B204" s="360"/>
      <c r="I204" s="361"/>
      <c r="J204" s="361"/>
      <c r="K204" s="361"/>
      <c r="L204" s="361"/>
      <c r="M204" s="361"/>
      <c r="N204" s="361"/>
      <c r="O204" s="361"/>
      <c r="AB204" s="361"/>
      <c r="AC204" s="362"/>
      <c r="AD204" s="363"/>
      <c r="AE204" s="224"/>
    </row>
    <row r="205" spans="1:31" s="239" customFormat="1" ht="11.25">
      <c r="A205" s="360"/>
      <c r="B205" s="360"/>
      <c r="I205" s="361"/>
      <c r="J205" s="361"/>
      <c r="K205" s="361"/>
      <c r="L205" s="361"/>
      <c r="M205" s="361"/>
      <c r="N205" s="361"/>
      <c r="O205" s="361"/>
      <c r="AB205" s="361"/>
      <c r="AC205" s="362"/>
      <c r="AD205" s="363"/>
      <c r="AE205" s="224"/>
    </row>
    <row r="206" spans="1:31" s="239" customFormat="1" ht="11.25">
      <c r="A206" s="360"/>
      <c r="B206" s="360"/>
      <c r="I206" s="361"/>
      <c r="J206" s="361"/>
      <c r="K206" s="361"/>
      <c r="L206" s="361"/>
      <c r="M206" s="361"/>
      <c r="N206" s="361"/>
      <c r="O206" s="361"/>
      <c r="AB206" s="361"/>
      <c r="AC206" s="362"/>
      <c r="AD206" s="363"/>
      <c r="AE206" s="224"/>
    </row>
    <row r="207" spans="1:31" s="239" customFormat="1" ht="11.25">
      <c r="A207" s="360"/>
      <c r="B207" s="360"/>
      <c r="I207" s="361"/>
      <c r="J207" s="361"/>
      <c r="K207" s="361"/>
      <c r="L207" s="361"/>
      <c r="M207" s="361"/>
      <c r="N207" s="361"/>
      <c r="O207" s="361"/>
      <c r="AB207" s="361"/>
      <c r="AC207" s="362"/>
      <c r="AD207" s="363"/>
      <c r="AE207" s="224"/>
    </row>
    <row r="208" spans="1:31" s="239" customFormat="1" ht="11.25">
      <c r="A208" s="360"/>
      <c r="B208" s="360"/>
      <c r="I208" s="361"/>
      <c r="J208" s="361"/>
      <c r="K208" s="361"/>
      <c r="L208" s="361"/>
      <c r="M208" s="361"/>
      <c r="N208" s="361"/>
      <c r="O208" s="361"/>
      <c r="AB208" s="361"/>
      <c r="AC208" s="362"/>
      <c r="AD208" s="363"/>
      <c r="AE208" s="224"/>
    </row>
    <row r="209" spans="1:31" s="239" customFormat="1" ht="11.25">
      <c r="A209" s="360"/>
      <c r="B209" s="360"/>
      <c r="I209" s="361"/>
      <c r="J209" s="361"/>
      <c r="K209" s="361"/>
      <c r="L209" s="361"/>
      <c r="M209" s="361"/>
      <c r="N209" s="361"/>
      <c r="O209" s="361"/>
      <c r="AB209" s="361"/>
      <c r="AC209" s="362"/>
      <c r="AD209" s="363"/>
      <c r="AE209" s="224"/>
    </row>
    <row r="210" spans="1:31" s="239" customFormat="1" ht="11.25">
      <c r="A210" s="360"/>
      <c r="B210" s="360"/>
      <c r="I210" s="361"/>
      <c r="J210" s="361"/>
      <c r="K210" s="361"/>
      <c r="L210" s="361"/>
      <c r="M210" s="361"/>
      <c r="N210" s="361"/>
      <c r="O210" s="361"/>
      <c r="AB210" s="361"/>
      <c r="AC210" s="362"/>
      <c r="AD210" s="363"/>
      <c r="AE210" s="224"/>
    </row>
    <row r="211" spans="1:31" s="239" customFormat="1" ht="11.25">
      <c r="A211" s="360"/>
      <c r="B211" s="360"/>
      <c r="I211" s="361"/>
      <c r="J211" s="361"/>
      <c r="K211" s="361"/>
      <c r="L211" s="361"/>
      <c r="M211" s="361"/>
      <c r="N211" s="361"/>
      <c r="O211" s="361"/>
      <c r="AB211" s="361"/>
      <c r="AC211" s="362"/>
      <c r="AD211" s="363"/>
      <c r="AE211" s="224"/>
    </row>
    <row r="212" spans="1:31" s="239" customFormat="1" ht="11.25">
      <c r="A212" s="360"/>
      <c r="B212" s="360"/>
      <c r="I212" s="361"/>
      <c r="J212" s="361"/>
      <c r="K212" s="361"/>
      <c r="L212" s="361"/>
      <c r="M212" s="361"/>
      <c r="N212" s="361"/>
      <c r="O212" s="361"/>
      <c r="AB212" s="361"/>
      <c r="AC212" s="362"/>
      <c r="AD212" s="363"/>
      <c r="AE212" s="224"/>
    </row>
    <row r="213" spans="1:31" s="239" customFormat="1" ht="11.25">
      <c r="A213" s="360"/>
      <c r="B213" s="360"/>
      <c r="I213" s="361"/>
      <c r="J213" s="361"/>
      <c r="K213" s="361"/>
      <c r="L213" s="361"/>
      <c r="M213" s="361"/>
      <c r="N213" s="361"/>
      <c r="O213" s="361"/>
      <c r="AB213" s="361"/>
      <c r="AC213" s="362"/>
      <c r="AD213" s="363"/>
      <c r="AE213" s="224"/>
    </row>
    <row r="214" spans="1:31" s="239" customFormat="1" ht="11.25">
      <c r="A214" s="360"/>
      <c r="B214" s="360"/>
      <c r="I214" s="361"/>
      <c r="J214" s="361"/>
      <c r="K214" s="361"/>
      <c r="L214" s="361"/>
      <c r="M214" s="361"/>
      <c r="N214" s="361"/>
      <c r="O214" s="361"/>
      <c r="AB214" s="361"/>
      <c r="AC214" s="362"/>
      <c r="AD214" s="363"/>
      <c r="AE214" s="224"/>
    </row>
    <row r="215" spans="1:31" s="239" customFormat="1" ht="11.25">
      <c r="A215" s="360"/>
      <c r="B215" s="360"/>
      <c r="I215" s="361"/>
      <c r="J215" s="361"/>
      <c r="K215" s="361"/>
      <c r="L215" s="361"/>
      <c r="M215" s="361"/>
      <c r="N215" s="361"/>
      <c r="O215" s="361"/>
      <c r="AB215" s="361"/>
      <c r="AC215" s="362"/>
      <c r="AD215" s="363"/>
      <c r="AE215" s="224"/>
    </row>
    <row r="216" spans="1:31" s="239" customFormat="1" ht="11.25">
      <c r="A216" s="360"/>
      <c r="B216" s="360"/>
      <c r="I216" s="361"/>
      <c r="J216" s="361"/>
      <c r="K216" s="361"/>
      <c r="L216" s="361"/>
      <c r="M216" s="361"/>
      <c r="N216" s="361"/>
      <c r="O216" s="361"/>
      <c r="AB216" s="361"/>
      <c r="AC216" s="362"/>
      <c r="AD216" s="363"/>
      <c r="AE216" s="224"/>
    </row>
    <row r="217" spans="1:31" s="239" customFormat="1" ht="11.25">
      <c r="A217" s="360"/>
      <c r="B217" s="360"/>
      <c r="I217" s="361"/>
      <c r="J217" s="361"/>
      <c r="K217" s="361"/>
      <c r="L217" s="361"/>
      <c r="M217" s="361"/>
      <c r="N217" s="361"/>
      <c r="O217" s="361"/>
      <c r="AB217" s="361"/>
      <c r="AC217" s="362"/>
      <c r="AD217" s="363"/>
      <c r="AE217" s="224"/>
    </row>
    <row r="218" spans="1:31" s="239" customFormat="1" ht="11.25">
      <c r="A218" s="360"/>
      <c r="B218" s="360"/>
      <c r="I218" s="361"/>
      <c r="J218" s="361"/>
      <c r="K218" s="361"/>
      <c r="L218" s="361"/>
      <c r="M218" s="361"/>
      <c r="N218" s="361"/>
      <c r="O218" s="361"/>
      <c r="AB218" s="361"/>
      <c r="AC218" s="362"/>
      <c r="AD218" s="363"/>
      <c r="AE218" s="224"/>
    </row>
    <row r="219" spans="1:31" s="239" customFormat="1" ht="11.25">
      <c r="A219" s="360"/>
      <c r="B219" s="360"/>
      <c r="I219" s="361"/>
      <c r="J219" s="361"/>
      <c r="K219" s="361"/>
      <c r="L219" s="361"/>
      <c r="M219" s="361"/>
      <c r="N219" s="361"/>
      <c r="O219" s="361"/>
      <c r="AB219" s="361"/>
      <c r="AC219" s="362"/>
      <c r="AD219" s="363"/>
      <c r="AE219" s="224"/>
    </row>
    <row r="220" spans="1:31" s="239" customFormat="1" ht="11.25">
      <c r="A220" s="360"/>
      <c r="B220" s="360"/>
      <c r="I220" s="361"/>
      <c r="J220" s="361"/>
      <c r="K220" s="361"/>
      <c r="L220" s="361"/>
      <c r="M220" s="361"/>
      <c r="N220" s="361"/>
      <c r="O220" s="361"/>
      <c r="AB220" s="361"/>
      <c r="AC220" s="362"/>
      <c r="AD220" s="363"/>
      <c r="AE220" s="224"/>
    </row>
    <row r="221" spans="1:31" s="239" customFormat="1" ht="11.25">
      <c r="A221" s="360"/>
      <c r="B221" s="360"/>
      <c r="I221" s="361"/>
      <c r="J221" s="361"/>
      <c r="K221" s="361"/>
      <c r="L221" s="361"/>
      <c r="M221" s="361"/>
      <c r="N221" s="361"/>
      <c r="O221" s="361"/>
      <c r="AB221" s="361"/>
      <c r="AC221" s="362"/>
      <c r="AD221" s="363"/>
      <c r="AE221" s="224"/>
    </row>
    <row r="222" spans="1:31" s="239" customFormat="1" ht="11.25">
      <c r="A222" s="360"/>
      <c r="B222" s="360"/>
      <c r="I222" s="361"/>
      <c r="J222" s="361"/>
      <c r="K222" s="361"/>
      <c r="L222" s="361"/>
      <c r="M222" s="361"/>
      <c r="N222" s="361"/>
      <c r="O222" s="361"/>
      <c r="AB222" s="361"/>
      <c r="AC222" s="362"/>
      <c r="AD222" s="363"/>
      <c r="AE222" s="224"/>
    </row>
    <row r="223" spans="1:31" s="239" customFormat="1" ht="11.25">
      <c r="A223" s="360"/>
      <c r="B223" s="360"/>
      <c r="I223" s="361"/>
      <c r="J223" s="361"/>
      <c r="K223" s="361"/>
      <c r="L223" s="361"/>
      <c r="M223" s="361"/>
      <c r="N223" s="361"/>
      <c r="O223" s="361"/>
      <c r="AB223" s="361"/>
      <c r="AC223" s="362"/>
      <c r="AD223" s="363"/>
      <c r="AE223" s="224"/>
    </row>
    <row r="224" spans="1:31" s="239" customFormat="1" ht="11.25">
      <c r="A224" s="360"/>
      <c r="B224" s="360"/>
      <c r="I224" s="361"/>
      <c r="J224" s="361"/>
      <c r="K224" s="361"/>
      <c r="L224" s="361"/>
      <c r="M224" s="361"/>
      <c r="N224" s="361"/>
      <c r="O224" s="361"/>
      <c r="AB224" s="361"/>
      <c r="AC224" s="362"/>
      <c r="AD224" s="363"/>
      <c r="AE224" s="224"/>
    </row>
    <row r="225" spans="1:31" s="239" customFormat="1" ht="11.25">
      <c r="A225" s="360"/>
      <c r="B225" s="360"/>
      <c r="I225" s="361"/>
      <c r="J225" s="361"/>
      <c r="K225" s="361"/>
      <c r="L225" s="361"/>
      <c r="M225" s="361"/>
      <c r="N225" s="361"/>
      <c r="O225" s="361"/>
      <c r="AB225" s="361"/>
      <c r="AC225" s="362"/>
      <c r="AD225" s="363"/>
      <c r="AE225" s="224"/>
    </row>
    <row r="226" spans="1:31" s="239" customFormat="1" ht="11.25">
      <c r="A226" s="360"/>
      <c r="B226" s="360"/>
      <c r="I226" s="361"/>
      <c r="J226" s="361"/>
      <c r="K226" s="361"/>
      <c r="L226" s="361"/>
      <c r="M226" s="361"/>
      <c r="N226" s="361"/>
      <c r="O226" s="361"/>
      <c r="AB226" s="361"/>
      <c r="AC226" s="362"/>
      <c r="AD226" s="363"/>
      <c r="AE226" s="224"/>
    </row>
    <row r="227" spans="1:31" s="239" customFormat="1" ht="11.25">
      <c r="A227" s="360"/>
      <c r="B227" s="360"/>
      <c r="I227" s="361"/>
      <c r="J227" s="361"/>
      <c r="K227" s="361"/>
      <c r="L227" s="361"/>
      <c r="M227" s="361"/>
      <c r="N227" s="361"/>
      <c r="O227" s="361"/>
      <c r="AB227" s="361"/>
      <c r="AC227" s="362"/>
      <c r="AD227" s="363"/>
      <c r="AE227" s="224"/>
    </row>
    <row r="228" spans="1:31" s="239" customFormat="1" ht="11.25">
      <c r="A228" s="360"/>
      <c r="B228" s="360"/>
      <c r="I228" s="361"/>
      <c r="J228" s="361"/>
      <c r="K228" s="361"/>
      <c r="L228" s="361"/>
      <c r="M228" s="361"/>
      <c r="N228" s="361"/>
      <c r="O228" s="361"/>
      <c r="AB228" s="361"/>
      <c r="AC228" s="362"/>
      <c r="AD228" s="363"/>
      <c r="AE228" s="224"/>
    </row>
    <row r="229" spans="1:31" s="239" customFormat="1" ht="11.25">
      <c r="A229" s="360"/>
      <c r="B229" s="360"/>
      <c r="I229" s="361"/>
      <c r="J229" s="361"/>
      <c r="K229" s="361"/>
      <c r="L229" s="361"/>
      <c r="M229" s="361"/>
      <c r="N229" s="361"/>
      <c r="O229" s="361"/>
      <c r="AB229" s="361"/>
      <c r="AC229" s="362"/>
      <c r="AD229" s="363"/>
      <c r="AE229" s="224"/>
    </row>
    <row r="230" spans="1:31" s="239" customFormat="1" ht="11.25">
      <c r="A230" s="360"/>
      <c r="B230" s="360"/>
      <c r="I230" s="361"/>
      <c r="J230" s="361"/>
      <c r="K230" s="361"/>
      <c r="L230" s="361"/>
      <c r="M230" s="361"/>
      <c r="N230" s="361"/>
      <c r="O230" s="361"/>
      <c r="AB230" s="361"/>
      <c r="AC230" s="362"/>
      <c r="AD230" s="363"/>
      <c r="AE230" s="224"/>
    </row>
    <row r="231" spans="1:31" s="239" customFormat="1" ht="11.25">
      <c r="A231" s="360"/>
      <c r="B231" s="360"/>
      <c r="I231" s="361"/>
      <c r="J231" s="361"/>
      <c r="K231" s="361"/>
      <c r="L231" s="361"/>
      <c r="M231" s="361"/>
      <c r="N231" s="361"/>
      <c r="O231" s="361"/>
      <c r="AB231" s="361"/>
      <c r="AC231" s="362"/>
      <c r="AD231" s="363"/>
      <c r="AE231" s="224"/>
    </row>
    <row r="232" spans="1:31" s="239" customFormat="1" ht="11.25">
      <c r="A232" s="360"/>
      <c r="B232" s="360"/>
      <c r="I232" s="361"/>
      <c r="J232" s="361"/>
      <c r="K232" s="361"/>
      <c r="L232" s="361"/>
      <c r="M232" s="361"/>
      <c r="N232" s="361"/>
      <c r="O232" s="361"/>
      <c r="AB232" s="361"/>
      <c r="AC232" s="362"/>
      <c r="AD232" s="363"/>
      <c r="AE232" s="224"/>
    </row>
    <row r="233" spans="1:31" s="239" customFormat="1" ht="11.25">
      <c r="A233" s="360"/>
      <c r="B233" s="360"/>
      <c r="I233" s="361"/>
      <c r="J233" s="361"/>
      <c r="K233" s="361"/>
      <c r="L233" s="361"/>
      <c r="M233" s="361"/>
      <c r="N233" s="361"/>
      <c r="O233" s="361"/>
      <c r="AB233" s="361"/>
      <c r="AC233" s="362"/>
      <c r="AD233" s="363"/>
      <c r="AE233" s="224"/>
    </row>
    <row r="234" spans="1:31" s="239" customFormat="1" ht="11.25">
      <c r="A234" s="360"/>
      <c r="B234" s="360"/>
      <c r="I234" s="361"/>
      <c r="J234" s="361"/>
      <c r="K234" s="361"/>
      <c r="L234" s="361"/>
      <c r="M234" s="361"/>
      <c r="N234" s="361"/>
      <c r="O234" s="361"/>
      <c r="AB234" s="361"/>
      <c r="AC234" s="362"/>
      <c r="AD234" s="363"/>
      <c r="AE234" s="224"/>
    </row>
    <row r="235" spans="1:31" s="239" customFormat="1" ht="11.25">
      <c r="A235" s="360"/>
      <c r="B235" s="360"/>
      <c r="I235" s="361"/>
      <c r="J235" s="361"/>
      <c r="K235" s="361"/>
      <c r="L235" s="361"/>
      <c r="M235" s="361"/>
      <c r="N235" s="361"/>
      <c r="O235" s="361"/>
      <c r="AB235" s="361"/>
      <c r="AC235" s="362"/>
      <c r="AD235" s="363"/>
      <c r="AE235" s="224"/>
    </row>
    <row r="236" spans="1:31" s="239" customFormat="1" ht="11.25">
      <c r="A236" s="360"/>
      <c r="B236" s="360"/>
      <c r="I236" s="361"/>
      <c r="J236" s="361"/>
      <c r="K236" s="361"/>
      <c r="L236" s="361"/>
      <c r="M236" s="361"/>
      <c r="N236" s="361"/>
      <c r="O236" s="361"/>
      <c r="AB236" s="361"/>
      <c r="AC236" s="362"/>
      <c r="AD236" s="363"/>
      <c r="AE236" s="224"/>
    </row>
    <row r="237" spans="1:31" s="239" customFormat="1" ht="11.25">
      <c r="A237" s="360"/>
      <c r="B237" s="360"/>
      <c r="I237" s="361"/>
      <c r="J237" s="361"/>
      <c r="K237" s="361"/>
      <c r="L237" s="361"/>
      <c r="M237" s="361"/>
      <c r="N237" s="361"/>
      <c r="O237" s="361"/>
      <c r="AB237" s="361"/>
      <c r="AC237" s="362"/>
      <c r="AD237" s="363"/>
      <c r="AE237" s="224"/>
    </row>
    <row r="238" spans="1:31" s="239" customFormat="1" ht="11.25">
      <c r="A238" s="360"/>
      <c r="B238" s="360"/>
      <c r="I238" s="361"/>
      <c r="J238" s="361"/>
      <c r="K238" s="361"/>
      <c r="L238" s="361"/>
      <c r="M238" s="361"/>
      <c r="N238" s="361"/>
      <c r="O238" s="361"/>
      <c r="AB238" s="361"/>
      <c r="AC238" s="362"/>
      <c r="AD238" s="363"/>
      <c r="AE238" s="224"/>
    </row>
    <row r="239" spans="1:31" s="239" customFormat="1" ht="11.25">
      <c r="A239" s="360"/>
      <c r="B239" s="360"/>
      <c r="I239" s="361"/>
      <c r="J239" s="361"/>
      <c r="K239" s="361"/>
      <c r="L239" s="361"/>
      <c r="M239" s="361"/>
      <c r="N239" s="361"/>
      <c r="O239" s="361"/>
      <c r="AB239" s="361"/>
      <c r="AC239" s="362"/>
      <c r="AD239" s="363"/>
      <c r="AE239" s="224"/>
    </row>
    <row r="240" spans="1:31" s="239" customFormat="1" ht="11.25">
      <c r="A240" s="360"/>
      <c r="B240" s="360"/>
      <c r="I240" s="361"/>
      <c r="J240" s="361"/>
      <c r="K240" s="361"/>
      <c r="L240" s="361"/>
      <c r="M240" s="361"/>
      <c r="N240" s="361"/>
      <c r="O240" s="361"/>
      <c r="AB240" s="361"/>
      <c r="AC240" s="362"/>
      <c r="AD240" s="363"/>
      <c r="AE240" s="224"/>
    </row>
    <row r="241" spans="1:31" s="239" customFormat="1" ht="11.25">
      <c r="A241" s="360"/>
      <c r="B241" s="360"/>
      <c r="I241" s="361"/>
      <c r="J241" s="361"/>
      <c r="K241" s="361"/>
      <c r="L241" s="361"/>
      <c r="M241" s="361"/>
      <c r="N241" s="361"/>
      <c r="O241" s="361"/>
      <c r="AB241" s="361"/>
      <c r="AC241" s="362"/>
      <c r="AD241" s="363"/>
      <c r="AE241" s="224"/>
    </row>
    <row r="242" spans="1:31" s="239" customFormat="1" ht="11.25">
      <c r="A242" s="360"/>
      <c r="B242" s="360"/>
      <c r="I242" s="361"/>
      <c r="J242" s="361"/>
      <c r="K242" s="361"/>
      <c r="L242" s="361"/>
      <c r="M242" s="361"/>
      <c r="N242" s="361"/>
      <c r="O242" s="361"/>
      <c r="AB242" s="361"/>
      <c r="AC242" s="362"/>
      <c r="AD242" s="363"/>
      <c r="AE242" s="224"/>
    </row>
    <row r="243" spans="1:31" s="239" customFormat="1" ht="11.25">
      <c r="A243" s="360"/>
      <c r="B243" s="360"/>
      <c r="I243" s="361"/>
      <c r="J243" s="361"/>
      <c r="K243" s="361"/>
      <c r="L243" s="361"/>
      <c r="M243" s="361"/>
      <c r="N243" s="361"/>
      <c r="O243" s="361"/>
      <c r="AB243" s="361"/>
      <c r="AC243" s="362"/>
      <c r="AD243" s="363"/>
      <c r="AE243" s="224"/>
    </row>
    <row r="244" spans="1:31" s="239" customFormat="1" ht="11.25">
      <c r="A244" s="360"/>
      <c r="B244" s="360"/>
      <c r="I244" s="361"/>
      <c r="J244" s="361"/>
      <c r="K244" s="361"/>
      <c r="L244" s="361"/>
      <c r="M244" s="361"/>
      <c r="N244" s="361"/>
      <c r="O244" s="361"/>
      <c r="AB244" s="361"/>
      <c r="AC244" s="362"/>
      <c r="AD244" s="363"/>
      <c r="AE244" s="224"/>
    </row>
    <row r="245" spans="1:31" s="239" customFormat="1" ht="11.25">
      <c r="A245" s="360"/>
      <c r="B245" s="360"/>
      <c r="I245" s="361"/>
      <c r="J245" s="361"/>
      <c r="K245" s="361"/>
      <c r="L245" s="361"/>
      <c r="M245" s="361"/>
      <c r="N245" s="361"/>
      <c r="O245" s="361"/>
      <c r="AB245" s="361"/>
      <c r="AC245" s="362"/>
      <c r="AD245" s="363"/>
      <c r="AE245" s="224"/>
    </row>
    <row r="246" spans="1:31" s="239" customFormat="1" ht="11.25">
      <c r="A246" s="360"/>
      <c r="B246" s="360"/>
      <c r="I246" s="361"/>
      <c r="J246" s="361"/>
      <c r="K246" s="361"/>
      <c r="L246" s="361"/>
      <c r="M246" s="361"/>
      <c r="N246" s="361"/>
      <c r="O246" s="361"/>
      <c r="AB246" s="361"/>
      <c r="AC246" s="362"/>
      <c r="AD246" s="363"/>
      <c r="AE246" s="224"/>
    </row>
    <row r="247" spans="1:31" s="239" customFormat="1" ht="11.25">
      <c r="A247" s="360"/>
      <c r="B247" s="360"/>
      <c r="I247" s="361"/>
      <c r="J247" s="361"/>
      <c r="K247" s="361"/>
      <c r="L247" s="361"/>
      <c r="M247" s="361"/>
      <c r="N247" s="361"/>
      <c r="O247" s="361"/>
      <c r="AB247" s="361"/>
      <c r="AC247" s="362"/>
      <c r="AD247" s="363"/>
      <c r="AE247" s="224"/>
    </row>
    <row r="248" spans="1:31" s="239" customFormat="1" ht="11.25">
      <c r="A248" s="360"/>
      <c r="B248" s="360"/>
      <c r="I248" s="361"/>
      <c r="J248" s="361"/>
      <c r="K248" s="361"/>
      <c r="L248" s="361"/>
      <c r="M248" s="361"/>
      <c r="N248" s="361"/>
      <c r="O248" s="361"/>
      <c r="AB248" s="361"/>
      <c r="AC248" s="362"/>
      <c r="AD248" s="363"/>
      <c r="AE248" s="224"/>
    </row>
    <row r="249" spans="1:31" s="239" customFormat="1" ht="11.25">
      <c r="A249" s="360"/>
      <c r="B249" s="360"/>
      <c r="I249" s="361"/>
      <c r="J249" s="361"/>
      <c r="K249" s="361"/>
      <c r="L249" s="361"/>
      <c r="M249" s="361"/>
      <c r="N249" s="361"/>
      <c r="O249" s="361"/>
      <c r="AB249" s="361"/>
      <c r="AC249" s="362"/>
      <c r="AD249" s="363"/>
      <c r="AE249" s="224"/>
    </row>
    <row r="250" spans="1:31" s="239" customFormat="1" ht="11.25">
      <c r="A250" s="360"/>
      <c r="B250" s="360"/>
      <c r="I250" s="361"/>
      <c r="J250" s="361"/>
      <c r="K250" s="361"/>
      <c r="L250" s="361"/>
      <c r="M250" s="361"/>
      <c r="N250" s="361"/>
      <c r="O250" s="361"/>
      <c r="AB250" s="361"/>
      <c r="AC250" s="362"/>
      <c r="AD250" s="363"/>
      <c r="AE250" s="224"/>
    </row>
    <row r="251" spans="1:31" s="239" customFormat="1" ht="11.25">
      <c r="A251" s="360"/>
      <c r="B251" s="360"/>
      <c r="I251" s="361"/>
      <c r="J251" s="361"/>
      <c r="K251" s="361"/>
      <c r="L251" s="361"/>
      <c r="M251" s="361"/>
      <c r="N251" s="361"/>
      <c r="O251" s="361"/>
      <c r="AB251" s="361"/>
      <c r="AC251" s="362"/>
      <c r="AD251" s="363"/>
      <c r="AE251" s="224"/>
    </row>
    <row r="252" spans="1:31" s="239" customFormat="1" ht="11.25">
      <c r="A252" s="360"/>
      <c r="B252" s="360"/>
      <c r="I252" s="361"/>
      <c r="J252" s="361"/>
      <c r="K252" s="361"/>
      <c r="L252" s="361"/>
      <c r="M252" s="361"/>
      <c r="N252" s="361"/>
      <c r="O252" s="361"/>
      <c r="AB252" s="361"/>
      <c r="AC252" s="362"/>
      <c r="AD252" s="363"/>
      <c r="AE252" s="224"/>
    </row>
    <row r="253" spans="1:31" s="239" customFormat="1" ht="11.25">
      <c r="A253" s="360"/>
      <c r="B253" s="360"/>
      <c r="I253" s="361"/>
      <c r="J253" s="361"/>
      <c r="K253" s="361"/>
      <c r="L253" s="361"/>
      <c r="M253" s="361"/>
      <c r="N253" s="361"/>
      <c r="O253" s="361"/>
      <c r="AB253" s="361"/>
      <c r="AC253" s="362"/>
      <c r="AD253" s="363"/>
      <c r="AE253" s="224"/>
    </row>
    <row r="254" spans="1:31" s="239" customFormat="1" ht="11.25">
      <c r="A254" s="360"/>
      <c r="B254" s="360"/>
      <c r="I254" s="361"/>
      <c r="J254" s="361"/>
      <c r="K254" s="361"/>
      <c r="L254" s="361"/>
      <c r="M254" s="361"/>
      <c r="N254" s="361"/>
      <c r="O254" s="361"/>
      <c r="AB254" s="361"/>
      <c r="AC254" s="362"/>
      <c r="AD254" s="363"/>
      <c r="AE254" s="224"/>
    </row>
    <row r="255" spans="1:31" s="239" customFormat="1" ht="11.25">
      <c r="A255" s="360"/>
      <c r="B255" s="360"/>
      <c r="I255" s="361"/>
      <c r="J255" s="361"/>
      <c r="K255" s="361"/>
      <c r="L255" s="361"/>
      <c r="M255" s="361"/>
      <c r="N255" s="361"/>
      <c r="O255" s="361"/>
      <c r="AB255" s="361"/>
      <c r="AC255" s="362"/>
      <c r="AD255" s="363"/>
      <c r="AE255" s="224"/>
    </row>
    <row r="256" spans="1:31" s="239" customFormat="1" ht="11.25">
      <c r="A256" s="360"/>
      <c r="B256" s="360"/>
      <c r="I256" s="361"/>
      <c r="J256" s="361"/>
      <c r="K256" s="361"/>
      <c r="L256" s="361"/>
      <c r="M256" s="361"/>
      <c r="N256" s="361"/>
      <c r="O256" s="361"/>
      <c r="AB256" s="361"/>
      <c r="AC256" s="362"/>
      <c r="AD256" s="363"/>
      <c r="AE256" s="224"/>
    </row>
    <row r="257" spans="1:31" s="239" customFormat="1" ht="11.25">
      <c r="A257" s="360"/>
      <c r="B257" s="360"/>
      <c r="I257" s="361"/>
      <c r="J257" s="361"/>
      <c r="K257" s="361"/>
      <c r="L257" s="361"/>
      <c r="M257" s="361"/>
      <c r="N257" s="361"/>
      <c r="O257" s="361"/>
      <c r="AB257" s="361"/>
      <c r="AC257" s="362"/>
      <c r="AD257" s="363"/>
      <c r="AE257" s="224"/>
    </row>
    <row r="258" spans="1:31" s="239" customFormat="1" ht="11.25">
      <c r="A258" s="360"/>
      <c r="B258" s="360"/>
      <c r="I258" s="361"/>
      <c r="J258" s="361"/>
      <c r="K258" s="361"/>
      <c r="L258" s="361"/>
      <c r="M258" s="361"/>
      <c r="N258" s="361"/>
      <c r="O258" s="361"/>
      <c r="AB258" s="361"/>
      <c r="AC258" s="362"/>
      <c r="AD258" s="363"/>
      <c r="AE258" s="224"/>
    </row>
    <row r="259" spans="1:31" s="17" customFormat="1">
      <c r="A259" s="122"/>
      <c r="B259" s="122"/>
      <c r="D259" s="112"/>
      <c r="E259" s="112"/>
      <c r="I259" s="176"/>
      <c r="J259" s="176"/>
      <c r="K259" s="176"/>
      <c r="L259" s="176"/>
      <c r="M259" s="176"/>
      <c r="N259" s="176"/>
      <c r="O259" s="176"/>
      <c r="AB259" s="176"/>
      <c r="AC259" s="108"/>
      <c r="AD259" s="312"/>
      <c r="AE259" s="284"/>
    </row>
    <row r="260" spans="1:31" s="17" customFormat="1">
      <c r="A260" s="122"/>
      <c r="B260" s="122"/>
      <c r="D260" s="112"/>
      <c r="E260" s="112"/>
      <c r="I260" s="176"/>
      <c r="J260" s="176"/>
      <c r="K260" s="176"/>
      <c r="L260" s="176"/>
      <c r="M260" s="176"/>
      <c r="N260" s="176"/>
      <c r="O260" s="176"/>
      <c r="AB260" s="176"/>
      <c r="AC260" s="108"/>
      <c r="AD260" s="312"/>
      <c r="AE260" s="284"/>
    </row>
    <row r="261" spans="1:31" s="17" customFormat="1">
      <c r="A261" s="122"/>
      <c r="B261" s="122"/>
      <c r="D261" s="112"/>
      <c r="E261" s="112"/>
      <c r="I261" s="176"/>
      <c r="J261" s="176"/>
      <c r="K261" s="176"/>
      <c r="L261" s="176"/>
      <c r="M261" s="176"/>
      <c r="N261" s="176"/>
      <c r="O261" s="176"/>
      <c r="AB261" s="176"/>
      <c r="AC261" s="108"/>
      <c r="AD261" s="312"/>
      <c r="AE261" s="284"/>
    </row>
    <row r="262" spans="1:31" s="17" customFormat="1">
      <c r="A262" s="122"/>
      <c r="B262" s="122"/>
      <c r="D262" s="112"/>
      <c r="E262" s="112"/>
      <c r="I262" s="176"/>
      <c r="J262" s="176"/>
      <c r="K262" s="176"/>
      <c r="L262" s="176"/>
      <c r="M262" s="176"/>
      <c r="N262" s="176"/>
      <c r="O262" s="176"/>
      <c r="AB262" s="176"/>
      <c r="AC262" s="108"/>
      <c r="AD262" s="312"/>
      <c r="AE262" s="284"/>
    </row>
    <row r="263" spans="1:31" s="17" customFormat="1">
      <c r="A263" s="122"/>
      <c r="B263" s="122"/>
      <c r="D263" s="112"/>
      <c r="E263" s="112"/>
      <c r="I263" s="176"/>
      <c r="J263" s="176"/>
      <c r="K263" s="176"/>
      <c r="L263" s="176"/>
      <c r="M263" s="176"/>
      <c r="N263" s="176"/>
      <c r="O263" s="176"/>
      <c r="AB263" s="176"/>
      <c r="AC263" s="108"/>
      <c r="AD263" s="312"/>
      <c r="AE263" s="284"/>
    </row>
    <row r="264" spans="1:31" s="17" customFormat="1">
      <c r="A264" s="122"/>
      <c r="B264" s="122"/>
      <c r="D264" s="112"/>
      <c r="E264" s="112"/>
      <c r="I264" s="176"/>
      <c r="J264" s="176"/>
      <c r="K264" s="176"/>
      <c r="L264" s="176"/>
      <c r="M264" s="176"/>
      <c r="N264" s="176"/>
      <c r="O264" s="176"/>
      <c r="AB264" s="176"/>
      <c r="AC264" s="108"/>
      <c r="AD264" s="312"/>
      <c r="AE264" s="284"/>
    </row>
    <row r="265" spans="1:31" s="17" customFormat="1">
      <c r="A265" s="122"/>
      <c r="B265" s="122"/>
      <c r="D265" s="112"/>
      <c r="E265" s="112"/>
      <c r="I265" s="176"/>
      <c r="J265" s="176"/>
      <c r="K265" s="176"/>
      <c r="L265" s="176"/>
      <c r="M265" s="176"/>
      <c r="N265" s="176"/>
      <c r="O265" s="176"/>
      <c r="AB265" s="176"/>
      <c r="AC265" s="108"/>
      <c r="AD265" s="312"/>
      <c r="AE265" s="284"/>
    </row>
    <row r="266" spans="1:31" s="17" customFormat="1">
      <c r="A266" s="122"/>
      <c r="B266" s="122"/>
      <c r="D266" s="112"/>
      <c r="E266" s="112"/>
      <c r="I266" s="176"/>
      <c r="J266" s="176"/>
      <c r="K266" s="176"/>
      <c r="L266" s="176"/>
      <c r="M266" s="176"/>
      <c r="N266" s="176"/>
      <c r="O266" s="176"/>
      <c r="AB266" s="176"/>
      <c r="AC266" s="108"/>
      <c r="AD266" s="312"/>
      <c r="AE266" s="284"/>
    </row>
    <row r="267" spans="1:31" s="17" customFormat="1">
      <c r="A267" s="122"/>
      <c r="B267" s="122"/>
      <c r="D267" s="112"/>
      <c r="E267" s="112"/>
      <c r="I267" s="176"/>
      <c r="J267" s="176"/>
      <c r="K267" s="176"/>
      <c r="L267" s="176"/>
      <c r="M267" s="176"/>
      <c r="N267" s="176"/>
      <c r="O267" s="176"/>
      <c r="AB267" s="176"/>
      <c r="AC267" s="108"/>
      <c r="AD267" s="312"/>
      <c r="AE267" s="284"/>
    </row>
    <row r="268" spans="1:31" s="17" customFormat="1">
      <c r="A268" s="122"/>
      <c r="B268" s="122"/>
      <c r="D268" s="112"/>
      <c r="E268" s="112"/>
      <c r="I268" s="176"/>
      <c r="J268" s="176"/>
      <c r="K268" s="176"/>
      <c r="L268" s="176"/>
      <c r="M268" s="176"/>
      <c r="N268" s="176"/>
      <c r="O268" s="176"/>
      <c r="AB268" s="176"/>
      <c r="AC268" s="108"/>
      <c r="AD268" s="312"/>
      <c r="AE268" s="284"/>
    </row>
    <row r="269" spans="1:31" s="17" customFormat="1">
      <c r="A269" s="122"/>
      <c r="B269" s="122"/>
      <c r="D269" s="112"/>
      <c r="E269" s="112"/>
      <c r="I269" s="176"/>
      <c r="J269" s="176"/>
      <c r="K269" s="176"/>
      <c r="L269" s="176"/>
      <c r="M269" s="176"/>
      <c r="N269" s="176"/>
      <c r="O269" s="176"/>
      <c r="AB269" s="176"/>
      <c r="AC269" s="108"/>
      <c r="AD269" s="312"/>
      <c r="AE269" s="284"/>
    </row>
    <row r="270" spans="1:31" s="17" customFormat="1">
      <c r="A270" s="122"/>
      <c r="B270" s="122"/>
      <c r="D270" s="112"/>
      <c r="E270" s="112"/>
      <c r="I270" s="176"/>
      <c r="J270" s="176"/>
      <c r="K270" s="176"/>
      <c r="L270" s="176"/>
      <c r="M270" s="176"/>
      <c r="N270" s="176"/>
      <c r="O270" s="176"/>
      <c r="AB270" s="176"/>
      <c r="AC270" s="108"/>
      <c r="AD270" s="312"/>
      <c r="AE270" s="284"/>
    </row>
    <row r="271" spans="1:31" s="17" customFormat="1">
      <c r="A271" s="122"/>
      <c r="B271" s="122"/>
      <c r="D271" s="112"/>
      <c r="E271" s="112"/>
      <c r="I271" s="176"/>
      <c r="J271" s="176"/>
      <c r="K271" s="176"/>
      <c r="L271" s="176"/>
      <c r="M271" s="176"/>
      <c r="N271" s="176"/>
      <c r="O271" s="176"/>
      <c r="AB271" s="176"/>
      <c r="AC271" s="108"/>
      <c r="AD271" s="312"/>
      <c r="AE271" s="284"/>
    </row>
    <row r="272" spans="1:31" s="17" customFormat="1">
      <c r="A272" s="122"/>
      <c r="B272" s="122"/>
      <c r="D272" s="112"/>
      <c r="E272" s="112"/>
      <c r="I272" s="176"/>
      <c r="J272" s="176"/>
      <c r="K272" s="176"/>
      <c r="L272" s="176"/>
      <c r="M272" s="176"/>
      <c r="N272" s="176"/>
      <c r="O272" s="176"/>
      <c r="AB272" s="176"/>
      <c r="AC272" s="108"/>
      <c r="AD272" s="312"/>
      <c r="AE272" s="284"/>
    </row>
    <row r="273" spans="1:31" s="17" customFormat="1">
      <c r="A273" s="122"/>
      <c r="B273" s="122"/>
      <c r="D273" s="112"/>
      <c r="E273" s="112"/>
      <c r="I273" s="176"/>
      <c r="J273" s="176"/>
      <c r="K273" s="176"/>
      <c r="L273" s="176"/>
      <c r="M273" s="176"/>
      <c r="N273" s="176"/>
      <c r="O273" s="176"/>
      <c r="AB273" s="176"/>
      <c r="AC273" s="108"/>
      <c r="AD273" s="312"/>
      <c r="AE273" s="284"/>
    </row>
    <row r="274" spans="1:31" s="17" customFormat="1">
      <c r="A274" s="122"/>
      <c r="B274" s="122"/>
      <c r="D274" s="112"/>
      <c r="E274" s="112"/>
      <c r="I274" s="176"/>
      <c r="J274" s="176"/>
      <c r="K274" s="176"/>
      <c r="L274" s="176"/>
      <c r="M274" s="176"/>
      <c r="N274" s="176"/>
      <c r="O274" s="176"/>
      <c r="AB274" s="176"/>
      <c r="AC274" s="108"/>
      <c r="AD274" s="312"/>
      <c r="AE274" s="284"/>
    </row>
    <row r="275" spans="1:31" s="17" customFormat="1">
      <c r="A275" s="122"/>
      <c r="B275" s="122"/>
      <c r="D275" s="112"/>
      <c r="E275" s="112"/>
      <c r="I275" s="176"/>
      <c r="J275" s="176"/>
      <c r="K275" s="176"/>
      <c r="L275" s="176"/>
      <c r="M275" s="176"/>
      <c r="N275" s="176"/>
      <c r="O275" s="176"/>
      <c r="AB275" s="176"/>
      <c r="AC275" s="108"/>
      <c r="AD275" s="312"/>
      <c r="AE275" s="284"/>
    </row>
    <row r="276" spans="1:31" s="17" customFormat="1">
      <c r="A276" s="122"/>
      <c r="B276" s="122"/>
      <c r="D276" s="112"/>
      <c r="E276" s="112"/>
      <c r="I276" s="176"/>
      <c r="J276" s="176"/>
      <c r="K276" s="176"/>
      <c r="L276" s="176"/>
      <c r="M276" s="176"/>
      <c r="N276" s="176"/>
      <c r="O276" s="176"/>
      <c r="AB276" s="176"/>
      <c r="AC276" s="108"/>
      <c r="AD276" s="312"/>
      <c r="AE276" s="284"/>
    </row>
    <row r="277" spans="1:31" s="17" customFormat="1">
      <c r="A277" s="122"/>
      <c r="B277" s="122"/>
      <c r="D277" s="112"/>
      <c r="E277" s="112"/>
      <c r="I277" s="176"/>
      <c r="J277" s="176"/>
      <c r="K277" s="176"/>
      <c r="L277" s="176"/>
      <c r="M277" s="176"/>
      <c r="N277" s="176"/>
      <c r="O277" s="176"/>
      <c r="AB277" s="176"/>
      <c r="AC277" s="108"/>
      <c r="AD277" s="312"/>
      <c r="AE277" s="284"/>
    </row>
    <row r="278" spans="1:31" s="17" customFormat="1">
      <c r="A278" s="122"/>
      <c r="B278" s="122"/>
      <c r="D278" s="112"/>
      <c r="E278" s="112"/>
      <c r="I278" s="176"/>
      <c r="J278" s="176"/>
      <c r="K278" s="176"/>
      <c r="L278" s="176"/>
      <c r="M278" s="176"/>
      <c r="N278" s="176"/>
      <c r="O278" s="176"/>
      <c r="AB278" s="176"/>
      <c r="AC278" s="108"/>
      <c r="AD278" s="312"/>
      <c r="AE278" s="284"/>
    </row>
    <row r="279" spans="1:31" s="17" customFormat="1">
      <c r="A279" s="122"/>
      <c r="B279" s="122"/>
      <c r="D279" s="112"/>
      <c r="E279" s="112"/>
      <c r="I279" s="176"/>
      <c r="J279" s="176"/>
      <c r="K279" s="176"/>
      <c r="L279" s="176"/>
      <c r="M279" s="176"/>
      <c r="N279" s="176"/>
      <c r="O279" s="176"/>
      <c r="AB279" s="176"/>
      <c r="AC279" s="108"/>
      <c r="AD279" s="312"/>
      <c r="AE279" s="284"/>
    </row>
    <row r="280" spans="1:31" s="17" customFormat="1">
      <c r="A280" s="122"/>
      <c r="B280" s="122"/>
      <c r="D280" s="112"/>
      <c r="E280" s="112"/>
      <c r="I280" s="176"/>
      <c r="J280" s="176"/>
      <c r="K280" s="176"/>
      <c r="L280" s="176"/>
      <c r="M280" s="176"/>
      <c r="N280" s="176"/>
      <c r="O280" s="176"/>
      <c r="AB280" s="176"/>
      <c r="AC280" s="108"/>
      <c r="AD280" s="312"/>
      <c r="AE280" s="284"/>
    </row>
    <row r="281" spans="1:31" s="17" customFormat="1">
      <c r="A281" s="122"/>
      <c r="B281" s="122"/>
      <c r="D281" s="112"/>
      <c r="E281" s="112"/>
      <c r="I281" s="176"/>
      <c r="J281" s="176"/>
      <c r="K281" s="176"/>
      <c r="L281" s="176"/>
      <c r="M281" s="176"/>
      <c r="N281" s="176"/>
      <c r="O281" s="176"/>
      <c r="AB281" s="176"/>
      <c r="AC281" s="108"/>
      <c r="AD281" s="312"/>
      <c r="AE281" s="284"/>
    </row>
    <row r="282" spans="1:31" s="17" customFormat="1">
      <c r="A282" s="122"/>
      <c r="B282" s="122"/>
      <c r="D282" s="112"/>
      <c r="E282" s="112"/>
      <c r="I282" s="176"/>
      <c r="J282" s="176"/>
      <c r="K282" s="176"/>
      <c r="L282" s="176"/>
      <c r="M282" s="176"/>
      <c r="N282" s="176"/>
      <c r="O282" s="176"/>
      <c r="AB282" s="176"/>
      <c r="AC282" s="108"/>
      <c r="AD282" s="312"/>
      <c r="AE282" s="284"/>
    </row>
    <row r="283" spans="1:31" s="17" customFormat="1">
      <c r="A283" s="122"/>
      <c r="B283" s="122"/>
      <c r="D283" s="112"/>
      <c r="E283" s="112"/>
      <c r="I283" s="176"/>
      <c r="J283" s="176"/>
      <c r="K283" s="176"/>
      <c r="L283" s="176"/>
      <c r="M283" s="176"/>
      <c r="N283" s="176"/>
      <c r="O283" s="176"/>
      <c r="AB283" s="176"/>
      <c r="AC283" s="108"/>
      <c r="AD283" s="312"/>
      <c r="AE283" s="284"/>
    </row>
    <row r="284" spans="1:31" s="17" customFormat="1">
      <c r="A284" s="122"/>
      <c r="B284" s="122"/>
      <c r="D284" s="112"/>
      <c r="E284" s="112"/>
      <c r="I284" s="176"/>
      <c r="J284" s="176"/>
      <c r="K284" s="176"/>
      <c r="L284" s="176"/>
      <c r="M284" s="176"/>
      <c r="N284" s="176"/>
      <c r="O284" s="176"/>
      <c r="AB284" s="176"/>
      <c r="AC284" s="108"/>
      <c r="AD284" s="312"/>
      <c r="AE284" s="284"/>
    </row>
    <row r="285" spans="1:31" s="17" customFormat="1">
      <c r="A285" s="122"/>
      <c r="B285" s="122"/>
      <c r="D285" s="112"/>
      <c r="E285" s="112"/>
      <c r="I285" s="176"/>
      <c r="J285" s="176"/>
      <c r="K285" s="176"/>
      <c r="L285" s="176"/>
      <c r="M285" s="176"/>
      <c r="N285" s="176"/>
      <c r="O285" s="176"/>
      <c r="AB285" s="176"/>
      <c r="AC285" s="108"/>
      <c r="AD285" s="312"/>
      <c r="AE285" s="284"/>
    </row>
    <row r="286" spans="1:31" s="17" customFormat="1">
      <c r="A286" s="122"/>
      <c r="B286" s="122"/>
      <c r="D286" s="112"/>
      <c r="E286" s="112"/>
      <c r="I286" s="176"/>
      <c r="J286" s="176"/>
      <c r="K286" s="176"/>
      <c r="L286" s="176"/>
      <c r="M286" s="176"/>
      <c r="N286" s="176"/>
      <c r="O286" s="176"/>
      <c r="AB286" s="176"/>
      <c r="AC286" s="108"/>
      <c r="AD286" s="312"/>
      <c r="AE286" s="284"/>
    </row>
    <row r="287" spans="1:31" s="17" customFormat="1">
      <c r="A287" s="122"/>
      <c r="B287" s="122"/>
      <c r="D287" s="112"/>
      <c r="E287" s="112"/>
      <c r="I287" s="176"/>
      <c r="J287" s="176"/>
      <c r="K287" s="176"/>
      <c r="L287" s="176"/>
      <c r="M287" s="176"/>
      <c r="N287" s="176"/>
      <c r="O287" s="176"/>
      <c r="AB287" s="176"/>
      <c r="AC287" s="108"/>
      <c r="AD287" s="312"/>
      <c r="AE287" s="284"/>
    </row>
    <row r="288" spans="1:31" s="17" customFormat="1">
      <c r="A288" s="122"/>
      <c r="B288" s="122"/>
      <c r="D288" s="112"/>
      <c r="E288" s="112"/>
      <c r="I288" s="176"/>
      <c r="J288" s="176"/>
      <c r="K288" s="176"/>
      <c r="L288" s="176"/>
      <c r="M288" s="176"/>
      <c r="N288" s="176"/>
      <c r="O288" s="176"/>
      <c r="AB288" s="176"/>
      <c r="AC288" s="108"/>
      <c r="AD288" s="312"/>
      <c r="AE288" s="284"/>
    </row>
    <row r="289" spans="1:31" s="17" customFormat="1">
      <c r="A289" s="122"/>
      <c r="B289" s="122"/>
      <c r="D289" s="112"/>
      <c r="E289" s="112"/>
      <c r="I289" s="176"/>
      <c r="J289" s="176"/>
      <c r="K289" s="176"/>
      <c r="L289" s="176"/>
      <c r="M289" s="176"/>
      <c r="N289" s="176"/>
      <c r="O289" s="176"/>
      <c r="AB289" s="176"/>
      <c r="AC289" s="108"/>
      <c r="AD289" s="312"/>
      <c r="AE289" s="284"/>
    </row>
    <row r="290" spans="1:31" s="17" customFormat="1">
      <c r="A290" s="122"/>
      <c r="B290" s="122"/>
      <c r="D290" s="112"/>
      <c r="E290" s="112"/>
      <c r="I290" s="176"/>
      <c r="J290" s="176"/>
      <c r="K290" s="176"/>
      <c r="L290" s="176"/>
      <c r="M290" s="176"/>
      <c r="N290" s="176"/>
      <c r="O290" s="176"/>
      <c r="AB290" s="176"/>
      <c r="AC290" s="108"/>
      <c r="AD290" s="312"/>
      <c r="AE290" s="284"/>
    </row>
    <row r="291" spans="1:31" s="17" customFormat="1">
      <c r="A291" s="122"/>
      <c r="B291" s="122"/>
      <c r="D291" s="112"/>
      <c r="E291" s="112"/>
      <c r="I291" s="176"/>
      <c r="J291" s="176"/>
      <c r="K291" s="176"/>
      <c r="L291" s="176"/>
      <c r="M291" s="176"/>
      <c r="N291" s="176"/>
      <c r="O291" s="176"/>
      <c r="AB291" s="176"/>
      <c r="AC291" s="108"/>
      <c r="AD291" s="312"/>
      <c r="AE291" s="284"/>
    </row>
    <row r="292" spans="1:31" s="17" customFormat="1">
      <c r="A292" s="122"/>
      <c r="B292" s="122"/>
      <c r="D292" s="112"/>
      <c r="E292" s="112"/>
      <c r="I292" s="176"/>
      <c r="J292" s="176"/>
      <c r="K292" s="176"/>
      <c r="L292" s="176"/>
      <c r="M292" s="176"/>
      <c r="N292" s="176"/>
      <c r="O292" s="176"/>
      <c r="AB292" s="176"/>
      <c r="AC292" s="108"/>
      <c r="AD292" s="312"/>
      <c r="AE292" s="284"/>
    </row>
    <row r="293" spans="1:31" s="17" customFormat="1">
      <c r="A293" s="122"/>
      <c r="B293" s="122"/>
      <c r="D293" s="112"/>
      <c r="E293" s="112"/>
      <c r="I293" s="176"/>
      <c r="J293" s="176"/>
      <c r="K293" s="176"/>
      <c r="L293" s="176"/>
      <c r="M293" s="176"/>
      <c r="N293" s="176"/>
      <c r="O293" s="176"/>
      <c r="AB293" s="176"/>
      <c r="AC293" s="108"/>
      <c r="AD293" s="312"/>
      <c r="AE293" s="284"/>
    </row>
    <row r="294" spans="1:31" s="17" customFormat="1">
      <c r="A294" s="122"/>
      <c r="B294" s="122"/>
      <c r="D294" s="112"/>
      <c r="E294" s="112"/>
      <c r="I294" s="176"/>
      <c r="J294" s="176"/>
      <c r="K294" s="176"/>
      <c r="L294" s="176"/>
      <c r="M294" s="176"/>
      <c r="N294" s="176"/>
      <c r="O294" s="176"/>
      <c r="AB294" s="176"/>
      <c r="AC294" s="108"/>
      <c r="AD294" s="312"/>
      <c r="AE294" s="284"/>
    </row>
    <row r="295" spans="1:31" s="17" customFormat="1">
      <c r="A295" s="122"/>
      <c r="B295" s="122"/>
      <c r="D295" s="112"/>
      <c r="E295" s="112"/>
      <c r="I295" s="176"/>
      <c r="J295" s="176"/>
      <c r="K295" s="176"/>
      <c r="L295" s="176"/>
      <c r="M295" s="176"/>
      <c r="N295" s="176"/>
      <c r="O295" s="176"/>
      <c r="AB295" s="176"/>
      <c r="AC295" s="108"/>
      <c r="AD295" s="312"/>
      <c r="AE295" s="284"/>
    </row>
    <row r="296" spans="1:31" s="17" customFormat="1">
      <c r="A296" s="122"/>
      <c r="B296" s="122"/>
      <c r="D296" s="112"/>
      <c r="E296" s="112"/>
      <c r="I296" s="176"/>
      <c r="J296" s="176"/>
      <c r="K296" s="176"/>
      <c r="L296" s="176"/>
      <c r="M296" s="176"/>
      <c r="N296" s="176"/>
      <c r="O296" s="176"/>
      <c r="AB296" s="176"/>
      <c r="AC296" s="108"/>
      <c r="AD296" s="312"/>
      <c r="AE296" s="284"/>
    </row>
    <row r="297" spans="1:31" s="17" customFormat="1">
      <c r="A297" s="122"/>
      <c r="B297" s="122"/>
      <c r="D297" s="112"/>
      <c r="E297" s="112"/>
      <c r="I297" s="176"/>
      <c r="J297" s="176"/>
      <c r="K297" s="176"/>
      <c r="L297" s="176"/>
      <c r="M297" s="176"/>
      <c r="N297" s="176"/>
      <c r="O297" s="176"/>
      <c r="AB297" s="176"/>
      <c r="AC297" s="108"/>
      <c r="AD297" s="312"/>
      <c r="AE297" s="284"/>
    </row>
    <row r="298" spans="1:31" s="17" customFormat="1">
      <c r="A298" s="122"/>
      <c r="B298" s="122"/>
      <c r="D298" s="112"/>
      <c r="E298" s="112"/>
      <c r="I298" s="176"/>
      <c r="J298" s="176"/>
      <c r="K298" s="176"/>
      <c r="L298" s="176"/>
      <c r="M298" s="176"/>
      <c r="N298" s="176"/>
      <c r="O298" s="176"/>
      <c r="AB298" s="176"/>
      <c r="AC298" s="108"/>
      <c r="AD298" s="312"/>
      <c r="AE298" s="284"/>
    </row>
    <row r="299" spans="1:31" s="17" customFormat="1">
      <c r="A299" s="122"/>
      <c r="B299" s="122"/>
      <c r="D299" s="112"/>
      <c r="E299" s="112"/>
      <c r="I299" s="176"/>
      <c r="J299" s="176"/>
      <c r="K299" s="176"/>
      <c r="L299" s="176"/>
      <c r="M299" s="176"/>
      <c r="N299" s="176"/>
      <c r="O299" s="176"/>
      <c r="AB299" s="176"/>
      <c r="AC299" s="108"/>
      <c r="AD299" s="312"/>
      <c r="AE299" s="284"/>
    </row>
    <row r="300" spans="1:31" s="17" customFormat="1">
      <c r="A300" s="122"/>
      <c r="B300" s="122"/>
      <c r="D300" s="112"/>
      <c r="E300" s="112"/>
      <c r="I300" s="176"/>
      <c r="J300" s="176"/>
      <c r="K300" s="176"/>
      <c r="L300" s="176"/>
      <c r="M300" s="176"/>
      <c r="N300" s="176"/>
      <c r="O300" s="176"/>
      <c r="AB300" s="176"/>
      <c r="AC300" s="108"/>
      <c r="AD300" s="312"/>
      <c r="AE300" s="284"/>
    </row>
    <row r="301" spans="1:31" s="17" customFormat="1">
      <c r="A301" s="122"/>
      <c r="B301" s="122"/>
      <c r="D301" s="112"/>
      <c r="E301" s="112"/>
      <c r="I301" s="176"/>
      <c r="J301" s="176"/>
      <c r="K301" s="176"/>
      <c r="L301" s="176"/>
      <c r="M301" s="176"/>
      <c r="N301" s="176"/>
      <c r="O301" s="176"/>
      <c r="AB301" s="176"/>
      <c r="AC301" s="108"/>
      <c r="AD301" s="312"/>
      <c r="AE301" s="284"/>
    </row>
    <row r="302" spans="1:31" s="17" customFormat="1">
      <c r="A302" s="122"/>
      <c r="B302" s="122"/>
      <c r="D302" s="112"/>
      <c r="E302" s="112"/>
      <c r="I302" s="176"/>
      <c r="J302" s="176"/>
      <c r="K302" s="176"/>
      <c r="L302" s="176"/>
      <c r="M302" s="176"/>
      <c r="N302" s="176"/>
      <c r="O302" s="176"/>
      <c r="AB302" s="176"/>
      <c r="AC302" s="108"/>
      <c r="AD302" s="312"/>
      <c r="AE302" s="284"/>
    </row>
    <row r="303" spans="1:31" s="17" customFormat="1">
      <c r="A303" s="122"/>
      <c r="B303" s="122"/>
      <c r="D303" s="112"/>
      <c r="E303" s="112"/>
      <c r="I303" s="176"/>
      <c r="J303" s="176"/>
      <c r="K303" s="176"/>
      <c r="L303" s="176"/>
      <c r="M303" s="176"/>
      <c r="N303" s="176"/>
      <c r="O303" s="176"/>
      <c r="AB303" s="176"/>
      <c r="AC303" s="108"/>
      <c r="AD303" s="312"/>
      <c r="AE303" s="284"/>
    </row>
    <row r="304" spans="1:31" s="17" customFormat="1">
      <c r="A304" s="122"/>
      <c r="B304" s="122"/>
      <c r="D304" s="112"/>
      <c r="E304" s="112"/>
      <c r="I304" s="176"/>
      <c r="J304" s="176"/>
      <c r="K304" s="176"/>
      <c r="L304" s="176"/>
      <c r="M304" s="176"/>
      <c r="N304" s="176"/>
      <c r="O304" s="176"/>
      <c r="AB304" s="176"/>
      <c r="AC304" s="108"/>
      <c r="AD304" s="312"/>
      <c r="AE304" s="284"/>
    </row>
    <row r="305" spans="1:31" s="17" customFormat="1">
      <c r="A305" s="122"/>
      <c r="B305" s="122"/>
      <c r="D305" s="112"/>
      <c r="E305" s="112"/>
      <c r="I305" s="176"/>
      <c r="J305" s="176"/>
      <c r="K305" s="176"/>
      <c r="L305" s="176"/>
      <c r="M305" s="176"/>
      <c r="N305" s="176"/>
      <c r="O305" s="176"/>
      <c r="AB305" s="176"/>
      <c r="AC305" s="108"/>
      <c r="AD305" s="312"/>
      <c r="AE305" s="284"/>
    </row>
    <row r="306" spans="1:31" s="17" customFormat="1">
      <c r="A306" s="122"/>
      <c r="B306" s="122"/>
      <c r="D306" s="112"/>
      <c r="E306" s="112"/>
      <c r="I306" s="176"/>
      <c r="J306" s="176"/>
      <c r="K306" s="176"/>
      <c r="L306" s="176"/>
      <c r="M306" s="176"/>
      <c r="N306" s="176"/>
      <c r="O306" s="176"/>
      <c r="AB306" s="176"/>
      <c r="AC306" s="108"/>
      <c r="AD306" s="312"/>
      <c r="AE306" s="284"/>
    </row>
    <row r="307" spans="1:31" s="17" customFormat="1">
      <c r="A307" s="122"/>
      <c r="B307" s="122"/>
      <c r="D307" s="112"/>
      <c r="E307" s="112"/>
      <c r="I307" s="176"/>
      <c r="J307" s="176"/>
      <c r="K307" s="176"/>
      <c r="L307" s="176"/>
      <c r="M307" s="176"/>
      <c r="N307" s="176"/>
      <c r="O307" s="176"/>
      <c r="AB307" s="176"/>
      <c r="AC307" s="108"/>
      <c r="AD307" s="312"/>
      <c r="AE307" s="284"/>
    </row>
    <row r="308" spans="1:31" s="17" customFormat="1">
      <c r="A308" s="122"/>
      <c r="B308" s="122"/>
      <c r="D308" s="112"/>
      <c r="E308" s="112"/>
      <c r="I308" s="176"/>
      <c r="J308" s="176"/>
      <c r="K308" s="176"/>
      <c r="L308" s="176"/>
      <c r="M308" s="176"/>
      <c r="N308" s="176"/>
      <c r="O308" s="176"/>
      <c r="AB308" s="176"/>
      <c r="AC308" s="108"/>
      <c r="AD308" s="312"/>
      <c r="AE308" s="284"/>
    </row>
    <row r="309" spans="1:31" s="17" customFormat="1">
      <c r="A309" s="122"/>
      <c r="B309" s="122"/>
      <c r="D309" s="112"/>
      <c r="E309" s="112"/>
      <c r="I309" s="176"/>
      <c r="J309" s="176"/>
      <c r="K309" s="176"/>
      <c r="L309" s="176"/>
      <c r="M309" s="176"/>
      <c r="N309" s="176"/>
      <c r="O309" s="176"/>
      <c r="AB309" s="176"/>
      <c r="AC309" s="108"/>
      <c r="AD309" s="312"/>
      <c r="AE309" s="284"/>
    </row>
    <row r="310" spans="1:31" s="17" customFormat="1">
      <c r="A310" s="122"/>
      <c r="B310" s="122"/>
      <c r="D310" s="112"/>
      <c r="E310" s="112"/>
      <c r="I310" s="176"/>
      <c r="J310" s="176"/>
      <c r="K310" s="176"/>
      <c r="L310" s="176"/>
      <c r="M310" s="176"/>
      <c r="N310" s="176"/>
      <c r="O310" s="176"/>
      <c r="AB310" s="176"/>
      <c r="AC310" s="108"/>
      <c r="AD310" s="312"/>
      <c r="AE310" s="284"/>
    </row>
    <row r="311" spans="1:31" s="17" customFormat="1">
      <c r="A311" s="122"/>
      <c r="B311" s="122"/>
      <c r="D311" s="112"/>
      <c r="E311" s="112"/>
      <c r="I311" s="176"/>
      <c r="J311" s="176"/>
      <c r="K311" s="176"/>
      <c r="L311" s="176"/>
      <c r="M311" s="176"/>
      <c r="N311" s="176"/>
      <c r="O311" s="176"/>
      <c r="AB311" s="176"/>
      <c r="AC311" s="108"/>
      <c r="AD311" s="312"/>
      <c r="AE311" s="284"/>
    </row>
    <row r="312" spans="1:31" s="17" customFormat="1">
      <c r="A312" s="122"/>
      <c r="B312" s="122"/>
      <c r="D312" s="112"/>
      <c r="E312" s="112"/>
      <c r="I312" s="176"/>
      <c r="J312" s="176"/>
      <c r="K312" s="176"/>
      <c r="L312" s="176"/>
      <c r="M312" s="176"/>
      <c r="N312" s="176"/>
      <c r="O312" s="176"/>
      <c r="AB312" s="176"/>
      <c r="AC312" s="108"/>
      <c r="AD312" s="312"/>
      <c r="AE312" s="284"/>
    </row>
    <row r="313" spans="1:31" s="17" customFormat="1">
      <c r="A313" s="122"/>
      <c r="B313" s="122"/>
      <c r="D313" s="112"/>
      <c r="E313" s="112"/>
      <c r="I313" s="176"/>
      <c r="J313" s="176"/>
      <c r="K313" s="176"/>
      <c r="L313" s="176"/>
      <c r="M313" s="176"/>
      <c r="N313" s="176"/>
      <c r="O313" s="176"/>
      <c r="AB313" s="176"/>
      <c r="AC313" s="108"/>
      <c r="AD313" s="312"/>
      <c r="AE313" s="284"/>
    </row>
    <row r="314" spans="1:31" s="17" customFormat="1">
      <c r="A314" s="122"/>
      <c r="B314" s="122"/>
      <c r="D314" s="112"/>
      <c r="E314" s="112"/>
      <c r="I314" s="176"/>
      <c r="J314" s="176"/>
      <c r="K314" s="176"/>
      <c r="L314" s="176"/>
      <c r="M314" s="176"/>
      <c r="N314" s="176"/>
      <c r="O314" s="176"/>
      <c r="AB314" s="176"/>
      <c r="AC314" s="108"/>
      <c r="AD314" s="312"/>
      <c r="AE314" s="284"/>
    </row>
    <row r="315" spans="1:31" s="17" customFormat="1">
      <c r="A315" s="122"/>
      <c r="B315" s="122"/>
      <c r="D315" s="112"/>
      <c r="E315" s="112"/>
      <c r="I315" s="176"/>
      <c r="J315" s="176"/>
      <c r="K315" s="176"/>
      <c r="L315" s="176"/>
      <c r="M315" s="176"/>
      <c r="N315" s="176"/>
      <c r="O315" s="176"/>
      <c r="AB315" s="176"/>
      <c r="AC315" s="108"/>
      <c r="AD315" s="312"/>
      <c r="AE315" s="284"/>
    </row>
    <row r="316" spans="1:31" s="17" customFormat="1">
      <c r="A316" s="122"/>
      <c r="B316" s="122"/>
      <c r="D316" s="112"/>
      <c r="E316" s="112"/>
      <c r="I316" s="176"/>
      <c r="J316" s="176"/>
      <c r="K316" s="176"/>
      <c r="L316" s="176"/>
      <c r="M316" s="176"/>
      <c r="N316" s="176"/>
      <c r="O316" s="176"/>
      <c r="AB316" s="176"/>
      <c r="AC316" s="108"/>
      <c r="AD316" s="312"/>
      <c r="AE316" s="284"/>
    </row>
    <row r="317" spans="1:31" s="17" customFormat="1">
      <c r="A317" s="122"/>
      <c r="B317" s="122"/>
      <c r="D317" s="112"/>
      <c r="E317" s="112"/>
      <c r="I317" s="176"/>
      <c r="J317" s="176"/>
      <c r="K317" s="176"/>
      <c r="L317" s="176"/>
      <c r="M317" s="176"/>
      <c r="N317" s="176"/>
      <c r="O317" s="176"/>
      <c r="AB317" s="176"/>
      <c r="AC317" s="108"/>
      <c r="AD317" s="312"/>
      <c r="AE317" s="284"/>
    </row>
    <row r="318" spans="1:31" s="17" customFormat="1">
      <c r="A318" s="122"/>
      <c r="B318" s="122"/>
      <c r="D318" s="112"/>
      <c r="E318" s="112"/>
      <c r="I318" s="176"/>
      <c r="J318" s="176"/>
      <c r="K318" s="176"/>
      <c r="L318" s="176"/>
      <c r="M318" s="176"/>
      <c r="N318" s="176"/>
      <c r="O318" s="176"/>
      <c r="AB318" s="176"/>
      <c r="AC318" s="108"/>
      <c r="AD318" s="312"/>
      <c r="AE318" s="284"/>
    </row>
    <row r="319" spans="1:31" s="17" customFormat="1">
      <c r="A319" s="122"/>
      <c r="B319" s="122"/>
      <c r="D319" s="112"/>
      <c r="E319" s="112"/>
      <c r="I319" s="176"/>
      <c r="J319" s="176"/>
      <c r="K319" s="176"/>
      <c r="L319" s="176"/>
      <c r="M319" s="176"/>
      <c r="N319" s="176"/>
      <c r="O319" s="176"/>
      <c r="AB319" s="176"/>
      <c r="AC319" s="108"/>
      <c r="AD319" s="312"/>
      <c r="AE319" s="284"/>
    </row>
    <row r="320" spans="1:31" s="17" customFormat="1">
      <c r="A320" s="122"/>
      <c r="B320" s="122"/>
      <c r="D320" s="112"/>
      <c r="E320" s="112"/>
      <c r="I320" s="176"/>
      <c r="J320" s="176"/>
      <c r="K320" s="176"/>
      <c r="L320" s="176"/>
      <c r="M320" s="176"/>
      <c r="N320" s="176"/>
      <c r="O320" s="176"/>
      <c r="AB320" s="176"/>
      <c r="AC320" s="108"/>
      <c r="AD320" s="312"/>
      <c r="AE320" s="284"/>
    </row>
    <row r="321" spans="1:31" s="17" customFormat="1">
      <c r="A321" s="122"/>
      <c r="B321" s="122"/>
      <c r="D321" s="112"/>
      <c r="E321" s="112"/>
      <c r="I321" s="176"/>
      <c r="J321" s="176"/>
      <c r="K321" s="176"/>
      <c r="L321" s="176"/>
      <c r="M321" s="176"/>
      <c r="N321" s="176"/>
      <c r="O321" s="176"/>
      <c r="AB321" s="176"/>
      <c r="AC321" s="108"/>
      <c r="AD321" s="312"/>
      <c r="AE321" s="284"/>
    </row>
    <row r="322" spans="1:31" s="17" customFormat="1">
      <c r="A322" s="122"/>
      <c r="B322" s="122"/>
      <c r="D322" s="112"/>
      <c r="E322" s="112"/>
      <c r="I322" s="176"/>
      <c r="J322" s="176"/>
      <c r="K322" s="176"/>
      <c r="L322" s="176"/>
      <c r="M322" s="176"/>
      <c r="N322" s="176"/>
      <c r="O322" s="176"/>
      <c r="AB322" s="176"/>
      <c r="AC322" s="108"/>
      <c r="AD322" s="312"/>
      <c r="AE322" s="284"/>
    </row>
    <row r="323" spans="1:31" s="17" customFormat="1">
      <c r="A323" s="122"/>
      <c r="B323" s="122"/>
      <c r="D323" s="112"/>
      <c r="E323" s="112"/>
      <c r="I323" s="176"/>
      <c r="J323" s="176"/>
      <c r="K323" s="176"/>
      <c r="L323" s="176"/>
      <c r="M323" s="176"/>
      <c r="N323" s="176"/>
      <c r="O323" s="176"/>
      <c r="AB323" s="176"/>
      <c r="AC323" s="108"/>
      <c r="AD323" s="312"/>
      <c r="AE323" s="284"/>
    </row>
    <row r="324" spans="1:31" s="17" customFormat="1">
      <c r="A324" s="122"/>
      <c r="B324" s="122"/>
      <c r="D324" s="112"/>
      <c r="E324" s="112"/>
      <c r="I324" s="176"/>
      <c r="J324" s="176"/>
      <c r="K324" s="176"/>
      <c r="L324" s="176"/>
      <c r="M324" s="176"/>
      <c r="N324" s="176"/>
      <c r="O324" s="176"/>
      <c r="AB324" s="176"/>
      <c r="AC324" s="108"/>
      <c r="AD324" s="312"/>
      <c r="AE324" s="284"/>
    </row>
    <row r="325" spans="1:31" s="17" customFormat="1">
      <c r="A325" s="122"/>
      <c r="B325" s="122"/>
      <c r="D325" s="112"/>
      <c r="E325" s="112"/>
      <c r="I325" s="176"/>
      <c r="J325" s="176"/>
      <c r="K325" s="176"/>
      <c r="L325" s="176"/>
      <c r="M325" s="176"/>
      <c r="N325" s="176"/>
      <c r="O325" s="176"/>
      <c r="AB325" s="176"/>
      <c r="AC325" s="108"/>
      <c r="AD325" s="312"/>
      <c r="AE325" s="284"/>
    </row>
    <row r="326" spans="1:31" s="17" customFormat="1">
      <c r="A326" s="122"/>
      <c r="B326" s="122"/>
      <c r="D326" s="112"/>
      <c r="E326" s="112"/>
      <c r="I326" s="176"/>
      <c r="J326" s="176"/>
      <c r="K326" s="176"/>
      <c r="L326" s="176"/>
      <c r="M326" s="176"/>
      <c r="N326" s="176"/>
      <c r="O326" s="176"/>
      <c r="AB326" s="176"/>
      <c r="AC326" s="108"/>
      <c r="AD326" s="312"/>
      <c r="AE326" s="284"/>
    </row>
    <row r="327" spans="1:31" s="17" customFormat="1">
      <c r="A327" s="122"/>
      <c r="B327" s="122"/>
      <c r="D327" s="112"/>
      <c r="E327" s="112"/>
      <c r="I327" s="176"/>
      <c r="J327" s="176"/>
      <c r="K327" s="176"/>
      <c r="L327" s="176"/>
      <c r="M327" s="176"/>
      <c r="N327" s="176"/>
      <c r="O327" s="176"/>
      <c r="AB327" s="176"/>
      <c r="AC327" s="108"/>
      <c r="AD327" s="312"/>
      <c r="AE327" s="284"/>
    </row>
    <row r="328" spans="1:31" s="17" customFormat="1">
      <c r="A328" s="122"/>
      <c r="B328" s="122"/>
      <c r="D328" s="112"/>
      <c r="E328" s="112"/>
      <c r="I328" s="176"/>
      <c r="J328" s="176"/>
      <c r="K328" s="176"/>
      <c r="L328" s="176"/>
      <c r="M328" s="176"/>
      <c r="N328" s="176"/>
      <c r="O328" s="176"/>
      <c r="AB328" s="176"/>
      <c r="AC328" s="108"/>
      <c r="AD328" s="312"/>
      <c r="AE328" s="284"/>
    </row>
    <row r="329" spans="1:31" s="17" customFormat="1">
      <c r="A329" s="122"/>
      <c r="B329" s="122"/>
      <c r="D329" s="112"/>
      <c r="E329" s="112"/>
      <c r="I329" s="176"/>
      <c r="J329" s="176"/>
      <c r="K329" s="176"/>
      <c r="L329" s="176"/>
      <c r="M329" s="176"/>
      <c r="N329" s="176"/>
      <c r="O329" s="176"/>
      <c r="AB329" s="176"/>
      <c r="AC329" s="108"/>
      <c r="AD329" s="312"/>
      <c r="AE329" s="284"/>
    </row>
    <row r="330" spans="1:31" s="17" customFormat="1">
      <c r="A330" s="122"/>
      <c r="B330" s="122"/>
      <c r="D330" s="112"/>
      <c r="E330" s="112"/>
      <c r="I330" s="176"/>
      <c r="J330" s="176"/>
      <c r="K330" s="176"/>
      <c r="L330" s="176"/>
      <c r="M330" s="176"/>
      <c r="N330" s="176"/>
      <c r="O330" s="176"/>
      <c r="AB330" s="176"/>
      <c r="AC330" s="108"/>
      <c r="AD330" s="312"/>
      <c r="AE330" s="284"/>
    </row>
    <row r="331" spans="1:31" s="17" customFormat="1">
      <c r="A331" s="122"/>
      <c r="B331" s="122"/>
      <c r="D331" s="112"/>
      <c r="E331" s="112"/>
      <c r="I331" s="176"/>
      <c r="J331" s="176"/>
      <c r="K331" s="176"/>
      <c r="L331" s="176"/>
      <c r="M331" s="176"/>
      <c r="N331" s="176"/>
      <c r="O331" s="176"/>
      <c r="AB331" s="176"/>
      <c r="AC331" s="108"/>
      <c r="AD331" s="312"/>
      <c r="AE331" s="284"/>
    </row>
    <row r="332" spans="1:31" s="17" customFormat="1">
      <c r="A332" s="122"/>
      <c r="B332" s="122"/>
      <c r="D332" s="112"/>
      <c r="E332" s="112"/>
      <c r="I332" s="176"/>
      <c r="J332" s="176"/>
      <c r="K332" s="176"/>
      <c r="L332" s="176"/>
      <c r="M332" s="176"/>
      <c r="N332" s="176"/>
      <c r="O332" s="176"/>
      <c r="AB332" s="176"/>
      <c r="AC332" s="108"/>
      <c r="AD332" s="312"/>
      <c r="AE332" s="284"/>
    </row>
    <row r="333" spans="1:31" s="17" customFormat="1">
      <c r="A333" s="122"/>
      <c r="B333" s="122"/>
      <c r="D333" s="112"/>
      <c r="E333" s="112"/>
      <c r="I333" s="176"/>
      <c r="J333" s="176"/>
      <c r="K333" s="176"/>
      <c r="L333" s="176"/>
      <c r="M333" s="176"/>
      <c r="N333" s="176"/>
      <c r="O333" s="176"/>
      <c r="AB333" s="176"/>
      <c r="AC333" s="108"/>
      <c r="AD333" s="312"/>
      <c r="AE333" s="284"/>
    </row>
    <row r="334" spans="1:31" s="17" customFormat="1">
      <c r="A334" s="122"/>
      <c r="B334" s="122"/>
      <c r="D334" s="112"/>
      <c r="E334" s="112"/>
      <c r="I334" s="176"/>
      <c r="J334" s="176"/>
      <c r="K334" s="176"/>
      <c r="L334" s="176"/>
      <c r="M334" s="176"/>
      <c r="N334" s="176"/>
      <c r="O334" s="176"/>
      <c r="AB334" s="176"/>
      <c r="AC334" s="108"/>
      <c r="AD334" s="312"/>
      <c r="AE334" s="284"/>
    </row>
    <row r="335" spans="1:31" s="17" customFormat="1">
      <c r="A335" s="122"/>
      <c r="B335" s="122"/>
      <c r="D335" s="112"/>
      <c r="E335" s="112"/>
      <c r="I335" s="176"/>
      <c r="J335" s="176"/>
      <c r="K335" s="176"/>
      <c r="L335" s="176"/>
      <c r="M335" s="176"/>
      <c r="N335" s="176"/>
      <c r="O335" s="176"/>
      <c r="AB335" s="176"/>
      <c r="AC335" s="108"/>
      <c r="AD335" s="312"/>
      <c r="AE335" s="284"/>
    </row>
    <row r="336" spans="1:31" s="17" customFormat="1">
      <c r="A336" s="122"/>
      <c r="B336" s="122"/>
      <c r="D336" s="112"/>
      <c r="E336" s="112"/>
      <c r="I336" s="176"/>
      <c r="J336" s="176"/>
      <c r="K336" s="176"/>
      <c r="L336" s="176"/>
      <c r="M336" s="176"/>
      <c r="N336" s="176"/>
      <c r="O336" s="176"/>
      <c r="AB336" s="176"/>
      <c r="AC336" s="108"/>
      <c r="AD336" s="312"/>
      <c r="AE336" s="284"/>
    </row>
    <row r="337" spans="1:31" s="17" customFormat="1">
      <c r="A337" s="122"/>
      <c r="B337" s="122"/>
      <c r="D337" s="112"/>
      <c r="E337" s="112"/>
      <c r="I337" s="176"/>
      <c r="J337" s="176"/>
      <c r="K337" s="176"/>
      <c r="L337" s="176"/>
      <c r="M337" s="176"/>
      <c r="N337" s="176"/>
      <c r="O337" s="176"/>
      <c r="AB337" s="176"/>
      <c r="AC337" s="108"/>
      <c r="AD337" s="312"/>
      <c r="AE337" s="284"/>
    </row>
    <row r="338" spans="1:31" s="17" customFormat="1">
      <c r="A338" s="122"/>
      <c r="B338" s="122"/>
      <c r="D338" s="112"/>
      <c r="E338" s="112"/>
      <c r="I338" s="176"/>
      <c r="J338" s="176"/>
      <c r="K338" s="176"/>
      <c r="L338" s="176"/>
      <c r="M338" s="176"/>
      <c r="N338" s="176"/>
      <c r="O338" s="176"/>
      <c r="AB338" s="176"/>
      <c r="AC338" s="108"/>
      <c r="AD338" s="312"/>
      <c r="AE338" s="284"/>
    </row>
    <row r="339" spans="1:31" s="17" customFormat="1">
      <c r="A339" s="122"/>
      <c r="B339" s="122"/>
      <c r="D339" s="112"/>
      <c r="E339" s="112"/>
      <c r="I339" s="176"/>
      <c r="J339" s="176"/>
      <c r="K339" s="176"/>
      <c r="L339" s="176"/>
      <c r="M339" s="176"/>
      <c r="N339" s="176"/>
      <c r="O339" s="176"/>
      <c r="AB339" s="176"/>
      <c r="AC339" s="108"/>
      <c r="AD339" s="312"/>
      <c r="AE339" s="284"/>
    </row>
    <row r="340" spans="1:31" s="17" customFormat="1">
      <c r="A340" s="122"/>
      <c r="B340" s="122"/>
      <c r="D340" s="112"/>
      <c r="E340" s="112"/>
      <c r="I340" s="176"/>
      <c r="J340" s="176"/>
      <c r="K340" s="176"/>
      <c r="L340" s="176"/>
      <c r="M340" s="176"/>
      <c r="N340" s="176"/>
      <c r="O340" s="176"/>
      <c r="AB340" s="176"/>
      <c r="AC340" s="108"/>
      <c r="AD340" s="312"/>
      <c r="AE340" s="284"/>
    </row>
    <row r="341" spans="1:31" s="17" customFormat="1">
      <c r="A341" s="122"/>
      <c r="B341" s="122"/>
      <c r="D341" s="112"/>
      <c r="E341" s="112"/>
      <c r="I341" s="176"/>
      <c r="J341" s="176"/>
      <c r="K341" s="176"/>
      <c r="L341" s="176"/>
      <c r="M341" s="176"/>
      <c r="N341" s="176"/>
      <c r="O341" s="176"/>
      <c r="AB341" s="176"/>
      <c r="AC341" s="108"/>
      <c r="AD341" s="312"/>
      <c r="AE341" s="284"/>
    </row>
    <row r="342" spans="1:31" s="17" customFormat="1">
      <c r="A342" s="122"/>
      <c r="B342" s="122"/>
      <c r="D342" s="112"/>
      <c r="E342" s="112"/>
      <c r="I342" s="176"/>
      <c r="J342" s="176"/>
      <c r="K342" s="176"/>
      <c r="L342" s="176"/>
      <c r="M342" s="176"/>
      <c r="N342" s="176"/>
      <c r="O342" s="176"/>
      <c r="AB342" s="176"/>
      <c r="AC342" s="108"/>
      <c r="AD342" s="312"/>
      <c r="AE342" s="284"/>
    </row>
    <row r="343" spans="1:31" s="17" customFormat="1">
      <c r="A343" s="122"/>
      <c r="B343" s="122"/>
      <c r="D343" s="112"/>
      <c r="E343" s="112"/>
      <c r="I343" s="176"/>
      <c r="J343" s="176"/>
      <c r="K343" s="176"/>
      <c r="L343" s="176"/>
      <c r="M343" s="176"/>
      <c r="N343" s="176"/>
      <c r="O343" s="176"/>
      <c r="AB343" s="176"/>
      <c r="AC343" s="108"/>
      <c r="AD343" s="312"/>
      <c r="AE343" s="284"/>
    </row>
    <row r="344" spans="1:31" s="17" customFormat="1">
      <c r="A344" s="122"/>
      <c r="B344" s="122"/>
      <c r="D344" s="112"/>
      <c r="E344" s="112"/>
      <c r="I344" s="176"/>
      <c r="J344" s="176"/>
      <c r="K344" s="176"/>
      <c r="L344" s="176"/>
      <c r="M344" s="176"/>
      <c r="N344" s="176"/>
      <c r="O344" s="176"/>
      <c r="AB344" s="176"/>
      <c r="AC344" s="108"/>
      <c r="AD344" s="312"/>
      <c r="AE344" s="284"/>
    </row>
    <row r="345" spans="1:31" s="17" customFormat="1">
      <c r="A345" s="122"/>
      <c r="B345" s="122"/>
      <c r="D345" s="112"/>
      <c r="E345" s="112"/>
      <c r="I345" s="176"/>
      <c r="J345" s="176"/>
      <c r="K345" s="176"/>
      <c r="L345" s="176"/>
      <c r="M345" s="176"/>
      <c r="N345" s="176"/>
      <c r="O345" s="176"/>
      <c r="AB345" s="176"/>
      <c r="AC345" s="108"/>
      <c r="AD345" s="312"/>
      <c r="AE345" s="284"/>
    </row>
    <row r="346" spans="1:31" s="17" customFormat="1">
      <c r="A346" s="122"/>
      <c r="B346" s="122"/>
      <c r="D346" s="112"/>
      <c r="E346" s="112"/>
      <c r="I346" s="176"/>
      <c r="J346" s="176"/>
      <c r="K346" s="176"/>
      <c r="L346" s="176"/>
      <c r="M346" s="176"/>
      <c r="N346" s="176"/>
      <c r="O346" s="176"/>
      <c r="AB346" s="176"/>
      <c r="AC346" s="108"/>
      <c r="AD346" s="312"/>
      <c r="AE346" s="284"/>
    </row>
    <row r="347" spans="1:31" s="17" customFormat="1">
      <c r="A347" s="122"/>
      <c r="B347" s="122"/>
      <c r="D347" s="112"/>
      <c r="E347" s="112"/>
      <c r="I347" s="176"/>
      <c r="J347" s="176"/>
      <c r="K347" s="176"/>
      <c r="L347" s="176"/>
      <c r="M347" s="176"/>
      <c r="N347" s="176"/>
      <c r="O347" s="176"/>
      <c r="AB347" s="176"/>
      <c r="AC347" s="108"/>
      <c r="AD347" s="312"/>
      <c r="AE347" s="284"/>
    </row>
    <row r="348" spans="1:31" s="17" customFormat="1">
      <c r="A348" s="122"/>
      <c r="B348" s="122"/>
      <c r="D348" s="112"/>
      <c r="E348" s="112"/>
      <c r="I348" s="176"/>
      <c r="J348" s="176"/>
      <c r="K348" s="176"/>
      <c r="L348" s="176"/>
      <c r="M348" s="176"/>
      <c r="N348" s="176"/>
      <c r="O348" s="176"/>
      <c r="AB348" s="176"/>
      <c r="AC348" s="108"/>
      <c r="AD348" s="312"/>
      <c r="AE348" s="284"/>
    </row>
    <row r="349" spans="1:31" s="17" customFormat="1">
      <c r="A349" s="122"/>
      <c r="B349" s="122"/>
      <c r="D349" s="112"/>
      <c r="E349" s="112"/>
      <c r="I349" s="176"/>
      <c r="J349" s="176"/>
      <c r="K349" s="176"/>
      <c r="L349" s="176"/>
      <c r="M349" s="176"/>
      <c r="N349" s="176"/>
      <c r="O349" s="176"/>
      <c r="AB349" s="176"/>
      <c r="AC349" s="108"/>
      <c r="AD349" s="312"/>
      <c r="AE349" s="284"/>
    </row>
    <row r="350" spans="1:31" s="17" customFormat="1">
      <c r="A350" s="122"/>
      <c r="B350" s="122"/>
      <c r="D350" s="112"/>
      <c r="E350" s="112"/>
      <c r="I350" s="176"/>
      <c r="J350" s="176"/>
      <c r="K350" s="176"/>
      <c r="L350" s="176"/>
      <c r="M350" s="176"/>
      <c r="N350" s="176"/>
      <c r="O350" s="176"/>
      <c r="AB350" s="176"/>
      <c r="AC350" s="108"/>
      <c r="AD350" s="312"/>
      <c r="AE350" s="284"/>
    </row>
    <row r="351" spans="1:31" s="17" customFormat="1">
      <c r="A351" s="122"/>
      <c r="B351" s="122"/>
      <c r="D351" s="112"/>
      <c r="E351" s="112"/>
      <c r="I351" s="176"/>
      <c r="J351" s="176"/>
      <c r="K351" s="176"/>
      <c r="L351" s="176"/>
      <c r="M351" s="176"/>
      <c r="N351" s="176"/>
      <c r="O351" s="176"/>
      <c r="AB351" s="176"/>
      <c r="AC351" s="108"/>
      <c r="AD351" s="312"/>
      <c r="AE351" s="284"/>
    </row>
    <row r="352" spans="1:31" s="17" customFormat="1">
      <c r="A352" s="122"/>
      <c r="B352" s="122"/>
      <c r="D352" s="112"/>
      <c r="E352" s="112"/>
      <c r="I352" s="176"/>
      <c r="J352" s="176"/>
      <c r="K352" s="176"/>
      <c r="L352" s="176"/>
      <c r="M352" s="176"/>
      <c r="N352" s="176"/>
      <c r="O352" s="176"/>
      <c r="AB352" s="176"/>
      <c r="AC352" s="108"/>
      <c r="AD352" s="312"/>
      <c r="AE352" s="284"/>
    </row>
    <row r="353" spans="1:31" s="17" customFormat="1">
      <c r="A353" s="122"/>
      <c r="B353" s="122"/>
      <c r="D353" s="112"/>
      <c r="E353" s="112"/>
      <c r="I353" s="176"/>
      <c r="J353" s="176"/>
      <c r="K353" s="176"/>
      <c r="L353" s="176"/>
      <c r="M353" s="176"/>
      <c r="N353" s="176"/>
      <c r="O353" s="176"/>
      <c r="AB353" s="176"/>
      <c r="AC353" s="108"/>
      <c r="AD353" s="312"/>
      <c r="AE353" s="284"/>
    </row>
    <row r="354" spans="1:31" s="17" customFormat="1">
      <c r="A354" s="122"/>
      <c r="B354" s="122"/>
      <c r="D354" s="112"/>
      <c r="E354" s="112"/>
      <c r="I354" s="176"/>
      <c r="J354" s="176"/>
      <c r="K354" s="176"/>
      <c r="L354" s="176"/>
      <c r="M354" s="176"/>
      <c r="N354" s="176"/>
      <c r="O354" s="176"/>
      <c r="AB354" s="176"/>
      <c r="AC354" s="108"/>
      <c r="AD354" s="312"/>
      <c r="AE354" s="284"/>
    </row>
    <row r="355" spans="1:31" s="17" customFormat="1">
      <c r="A355" s="122"/>
      <c r="B355" s="122"/>
      <c r="D355" s="112"/>
      <c r="E355" s="112"/>
      <c r="I355" s="176"/>
      <c r="J355" s="176"/>
      <c r="K355" s="176"/>
      <c r="L355" s="176"/>
      <c r="M355" s="176"/>
      <c r="N355" s="176"/>
      <c r="O355" s="176"/>
      <c r="AB355" s="176"/>
      <c r="AC355" s="108"/>
      <c r="AD355" s="312"/>
      <c r="AE355" s="284"/>
    </row>
    <row r="356" spans="1:31" s="17" customFormat="1">
      <c r="A356" s="122"/>
      <c r="B356" s="122"/>
      <c r="D356" s="112"/>
      <c r="E356" s="112"/>
      <c r="I356" s="176"/>
      <c r="J356" s="176"/>
      <c r="K356" s="176"/>
      <c r="L356" s="176"/>
      <c r="M356" s="176"/>
      <c r="N356" s="176"/>
      <c r="O356" s="176"/>
      <c r="AB356" s="176"/>
      <c r="AC356" s="108"/>
      <c r="AD356" s="312"/>
      <c r="AE356" s="284"/>
    </row>
    <row r="357" spans="1:31" s="17" customFormat="1">
      <c r="A357" s="122"/>
      <c r="B357" s="122"/>
      <c r="D357" s="112"/>
      <c r="E357" s="112"/>
      <c r="I357" s="176"/>
      <c r="J357" s="176"/>
      <c r="K357" s="176"/>
      <c r="L357" s="176"/>
      <c r="M357" s="176"/>
      <c r="N357" s="176"/>
      <c r="O357" s="176"/>
      <c r="AB357" s="176"/>
      <c r="AC357" s="108"/>
      <c r="AD357" s="312"/>
      <c r="AE357" s="284"/>
    </row>
    <row r="358" spans="1:31" s="17" customFormat="1">
      <c r="A358" s="122"/>
      <c r="B358" s="122"/>
      <c r="D358" s="112"/>
      <c r="E358" s="112"/>
      <c r="I358" s="176"/>
      <c r="J358" s="176"/>
      <c r="K358" s="176"/>
      <c r="L358" s="176"/>
      <c r="M358" s="176"/>
      <c r="N358" s="176"/>
      <c r="O358" s="176"/>
      <c r="AB358" s="176"/>
      <c r="AC358" s="108"/>
      <c r="AD358" s="312"/>
      <c r="AE358" s="284"/>
    </row>
    <row r="359" spans="1:31" s="17" customFormat="1">
      <c r="A359" s="122"/>
      <c r="B359" s="122"/>
      <c r="D359" s="112"/>
      <c r="E359" s="112"/>
      <c r="I359" s="176"/>
      <c r="J359" s="176"/>
      <c r="K359" s="176"/>
      <c r="L359" s="176"/>
      <c r="M359" s="176"/>
      <c r="N359" s="176"/>
      <c r="O359" s="176"/>
      <c r="AB359" s="176"/>
      <c r="AC359" s="108"/>
      <c r="AD359" s="312"/>
      <c r="AE359" s="284"/>
    </row>
    <row r="360" spans="1:31" s="17" customFormat="1">
      <c r="A360" s="122"/>
      <c r="B360" s="122"/>
      <c r="D360" s="112"/>
      <c r="E360" s="112"/>
      <c r="I360" s="176"/>
      <c r="J360" s="176"/>
      <c r="K360" s="176"/>
      <c r="L360" s="176"/>
      <c r="M360" s="176"/>
      <c r="N360" s="176"/>
      <c r="O360" s="176"/>
      <c r="AB360" s="176"/>
      <c r="AC360" s="108"/>
      <c r="AD360" s="312"/>
      <c r="AE360" s="284"/>
    </row>
    <row r="361" spans="1:31" s="17" customFormat="1">
      <c r="A361" s="122"/>
      <c r="B361" s="122"/>
      <c r="D361" s="112"/>
      <c r="E361" s="112"/>
      <c r="I361" s="176"/>
      <c r="J361" s="176"/>
      <c r="K361" s="176"/>
      <c r="L361" s="176"/>
      <c r="M361" s="176"/>
      <c r="N361" s="176"/>
      <c r="O361" s="176"/>
      <c r="AB361" s="176"/>
      <c r="AC361" s="108"/>
      <c r="AD361" s="312"/>
      <c r="AE361" s="284"/>
    </row>
    <row r="362" spans="1:31" s="17" customFormat="1">
      <c r="A362" s="122"/>
      <c r="B362" s="122"/>
      <c r="D362" s="112"/>
      <c r="E362" s="112"/>
      <c r="I362" s="176"/>
      <c r="J362" s="176"/>
      <c r="K362" s="176"/>
      <c r="L362" s="176"/>
      <c r="M362" s="176"/>
      <c r="N362" s="176"/>
      <c r="O362" s="176"/>
      <c r="AB362" s="176"/>
      <c r="AC362" s="108"/>
      <c r="AD362" s="312"/>
      <c r="AE362" s="284"/>
    </row>
    <row r="363" spans="1:31" s="17" customFormat="1">
      <c r="A363" s="122"/>
      <c r="B363" s="122"/>
      <c r="D363" s="112"/>
      <c r="E363" s="112"/>
      <c r="I363" s="176"/>
      <c r="J363" s="176"/>
      <c r="K363" s="176"/>
      <c r="L363" s="176"/>
      <c r="M363" s="176"/>
      <c r="N363" s="176"/>
      <c r="O363" s="176"/>
      <c r="AB363" s="176"/>
      <c r="AC363" s="108"/>
      <c r="AD363" s="312"/>
      <c r="AE363" s="284"/>
    </row>
    <row r="364" spans="1:31" s="17" customFormat="1">
      <c r="A364" s="122"/>
      <c r="B364" s="122"/>
      <c r="D364" s="112"/>
      <c r="E364" s="112"/>
      <c r="I364" s="176"/>
      <c r="J364" s="176"/>
      <c r="K364" s="176"/>
      <c r="L364" s="176"/>
      <c r="M364" s="176"/>
      <c r="N364" s="176"/>
      <c r="O364" s="176"/>
      <c r="AB364" s="176"/>
      <c r="AC364" s="108"/>
      <c r="AD364" s="312"/>
      <c r="AE364" s="284"/>
    </row>
    <row r="365" spans="1:31" s="17" customFormat="1">
      <c r="A365" s="122"/>
      <c r="B365" s="122"/>
      <c r="D365" s="112"/>
      <c r="E365" s="112"/>
      <c r="I365" s="176"/>
      <c r="J365" s="176"/>
      <c r="K365" s="176"/>
      <c r="L365" s="176"/>
      <c r="M365" s="176"/>
      <c r="N365" s="176"/>
      <c r="O365" s="176"/>
      <c r="AB365" s="176"/>
      <c r="AC365" s="108"/>
      <c r="AD365" s="312"/>
      <c r="AE365" s="284"/>
    </row>
    <row r="366" spans="1:31" s="17" customFormat="1">
      <c r="A366" s="122"/>
      <c r="B366" s="122"/>
      <c r="D366" s="112"/>
      <c r="E366" s="112"/>
      <c r="I366" s="176"/>
      <c r="J366" s="176"/>
      <c r="K366" s="176"/>
      <c r="L366" s="176"/>
      <c r="M366" s="176"/>
      <c r="N366" s="176"/>
      <c r="O366" s="176"/>
      <c r="AB366" s="176"/>
      <c r="AC366" s="108"/>
      <c r="AD366" s="312"/>
      <c r="AE366" s="284"/>
    </row>
    <row r="367" spans="1:31" s="17" customFormat="1">
      <c r="A367" s="122"/>
      <c r="B367" s="122"/>
      <c r="D367" s="112"/>
      <c r="E367" s="112"/>
      <c r="I367" s="176"/>
      <c r="J367" s="176"/>
      <c r="K367" s="176"/>
      <c r="L367" s="176"/>
      <c r="M367" s="176"/>
      <c r="N367" s="176"/>
      <c r="O367" s="176"/>
      <c r="AB367" s="176"/>
      <c r="AC367" s="108"/>
      <c r="AD367" s="312"/>
      <c r="AE367" s="284"/>
    </row>
    <row r="368" spans="1:31" s="17" customFormat="1">
      <c r="A368" s="122"/>
      <c r="B368" s="122"/>
      <c r="D368" s="112"/>
      <c r="E368" s="112"/>
      <c r="I368" s="176"/>
      <c r="J368" s="176"/>
      <c r="K368" s="176"/>
      <c r="L368" s="176"/>
      <c r="M368" s="176"/>
      <c r="N368" s="176"/>
      <c r="O368" s="176"/>
      <c r="AB368" s="176"/>
      <c r="AC368" s="108"/>
      <c r="AD368" s="312"/>
      <c r="AE368" s="284"/>
    </row>
    <row r="369" spans="1:31" s="17" customFormat="1">
      <c r="A369" s="122"/>
      <c r="B369" s="122"/>
      <c r="D369" s="112"/>
      <c r="E369" s="112"/>
      <c r="I369" s="176"/>
      <c r="J369" s="176"/>
      <c r="K369" s="176"/>
      <c r="L369" s="176"/>
      <c r="M369" s="176"/>
      <c r="N369" s="176"/>
      <c r="O369" s="176"/>
      <c r="AB369" s="176"/>
      <c r="AC369" s="108"/>
      <c r="AD369" s="312"/>
      <c r="AE369" s="284"/>
    </row>
    <row r="370" spans="1:31" s="17" customFormat="1">
      <c r="A370" s="122"/>
      <c r="B370" s="122"/>
      <c r="D370" s="112"/>
      <c r="E370" s="112"/>
      <c r="I370" s="176"/>
      <c r="J370" s="176"/>
      <c r="K370" s="176"/>
      <c r="L370" s="176"/>
      <c r="M370" s="176"/>
      <c r="N370" s="176"/>
      <c r="O370" s="176"/>
      <c r="AB370" s="176"/>
      <c r="AC370" s="108"/>
      <c r="AD370" s="312"/>
      <c r="AE370" s="284"/>
    </row>
    <row r="371" spans="1:31" s="17" customFormat="1">
      <c r="A371" s="122"/>
      <c r="B371" s="122"/>
      <c r="D371" s="112"/>
      <c r="E371" s="112"/>
      <c r="I371" s="176"/>
      <c r="J371" s="176"/>
      <c r="K371" s="176"/>
      <c r="L371" s="176"/>
      <c r="M371" s="176"/>
      <c r="N371" s="176"/>
      <c r="O371" s="176"/>
      <c r="AB371" s="176"/>
      <c r="AC371" s="108"/>
      <c r="AD371" s="312"/>
      <c r="AE371" s="284"/>
    </row>
    <row r="372" spans="1:31" s="17" customFormat="1">
      <c r="A372" s="122"/>
      <c r="B372" s="122"/>
      <c r="D372" s="112"/>
      <c r="E372" s="112"/>
      <c r="I372" s="176"/>
      <c r="J372" s="176"/>
      <c r="K372" s="176"/>
      <c r="L372" s="176"/>
      <c r="M372" s="176"/>
      <c r="N372" s="176"/>
      <c r="O372" s="176"/>
      <c r="AB372" s="176"/>
      <c r="AC372" s="108"/>
      <c r="AD372" s="312"/>
      <c r="AE372" s="284"/>
    </row>
    <row r="373" spans="1:31" s="17" customFormat="1">
      <c r="A373" s="122"/>
      <c r="B373" s="122"/>
      <c r="D373" s="112"/>
      <c r="E373" s="112"/>
      <c r="I373" s="176"/>
      <c r="J373" s="176"/>
      <c r="K373" s="176"/>
      <c r="L373" s="176"/>
      <c r="M373" s="176"/>
      <c r="N373" s="176"/>
      <c r="O373" s="176"/>
      <c r="AB373" s="176"/>
      <c r="AC373" s="108"/>
      <c r="AD373" s="312"/>
      <c r="AE373" s="284"/>
    </row>
    <row r="374" spans="1:31" s="17" customFormat="1">
      <c r="A374" s="122"/>
      <c r="B374" s="122"/>
      <c r="D374" s="112"/>
      <c r="E374" s="112"/>
      <c r="I374" s="176"/>
      <c r="J374" s="176"/>
      <c r="K374" s="176"/>
      <c r="L374" s="176"/>
      <c r="M374" s="176"/>
      <c r="N374" s="176"/>
      <c r="O374" s="176"/>
      <c r="AB374" s="176"/>
      <c r="AC374" s="108"/>
      <c r="AD374" s="312"/>
      <c r="AE374" s="284"/>
    </row>
    <row r="375" spans="1:31" s="17" customFormat="1">
      <c r="A375" s="122"/>
      <c r="B375" s="122"/>
      <c r="D375" s="112"/>
      <c r="E375" s="112"/>
      <c r="I375" s="176"/>
      <c r="J375" s="176"/>
      <c r="K375" s="176"/>
      <c r="L375" s="176"/>
      <c r="M375" s="176"/>
      <c r="N375" s="176"/>
      <c r="O375" s="176"/>
      <c r="AB375" s="176"/>
      <c r="AC375" s="108"/>
      <c r="AD375" s="312"/>
      <c r="AE375" s="284"/>
    </row>
    <row r="376" spans="1:31" s="17" customFormat="1">
      <c r="A376" s="122"/>
      <c r="B376" s="122"/>
      <c r="D376" s="112"/>
      <c r="E376" s="112"/>
      <c r="I376" s="176"/>
      <c r="J376" s="176"/>
      <c r="K376" s="176"/>
      <c r="L376" s="176"/>
      <c r="M376" s="176"/>
      <c r="N376" s="176"/>
      <c r="O376" s="176"/>
      <c r="AB376" s="176"/>
      <c r="AC376" s="108"/>
      <c r="AD376" s="312"/>
      <c r="AE376" s="284"/>
    </row>
    <row r="377" spans="1:31" s="17" customFormat="1">
      <c r="A377" s="122"/>
      <c r="B377" s="122"/>
      <c r="D377" s="112"/>
      <c r="E377" s="112"/>
      <c r="I377" s="176"/>
      <c r="J377" s="176"/>
      <c r="K377" s="176"/>
      <c r="L377" s="176"/>
      <c r="M377" s="176"/>
      <c r="N377" s="176"/>
      <c r="O377" s="176"/>
      <c r="AB377" s="176"/>
      <c r="AC377" s="108"/>
      <c r="AD377" s="312"/>
      <c r="AE377" s="284"/>
    </row>
    <row r="378" spans="1:31" s="17" customFormat="1">
      <c r="A378" s="122"/>
      <c r="B378" s="122"/>
      <c r="D378" s="112"/>
      <c r="E378" s="112"/>
      <c r="I378" s="176"/>
      <c r="J378" s="176"/>
      <c r="K378" s="176"/>
      <c r="L378" s="176"/>
      <c r="M378" s="176"/>
      <c r="N378" s="176"/>
      <c r="O378" s="176"/>
      <c r="AB378" s="176"/>
      <c r="AC378" s="108"/>
      <c r="AD378" s="312"/>
      <c r="AE378" s="284"/>
    </row>
    <row r="379" spans="1:31" s="17" customFormat="1">
      <c r="A379" s="122"/>
      <c r="B379" s="122"/>
      <c r="D379" s="112"/>
      <c r="E379" s="112"/>
      <c r="I379" s="176"/>
      <c r="J379" s="176"/>
      <c r="K379" s="176"/>
      <c r="L379" s="176"/>
      <c r="M379" s="176"/>
      <c r="N379" s="176"/>
      <c r="O379" s="176"/>
      <c r="AB379" s="176"/>
      <c r="AC379" s="108"/>
      <c r="AD379" s="312"/>
      <c r="AE379" s="284"/>
    </row>
    <row r="380" spans="1:31" s="17" customFormat="1">
      <c r="A380" s="122"/>
      <c r="B380" s="122"/>
      <c r="D380" s="112"/>
      <c r="E380" s="112"/>
      <c r="I380" s="176"/>
      <c r="J380" s="176"/>
      <c r="K380" s="176"/>
      <c r="L380" s="176"/>
      <c r="M380" s="176"/>
      <c r="N380" s="176"/>
      <c r="O380" s="176"/>
      <c r="AB380" s="176"/>
      <c r="AC380" s="108"/>
      <c r="AD380" s="312"/>
      <c r="AE380" s="284"/>
    </row>
    <row r="381" spans="1:31" s="17" customFormat="1">
      <c r="A381" s="122"/>
      <c r="B381" s="122"/>
      <c r="D381" s="112"/>
      <c r="E381" s="112"/>
      <c r="I381" s="176"/>
      <c r="J381" s="176"/>
      <c r="K381" s="176"/>
      <c r="L381" s="176"/>
      <c r="M381" s="176"/>
      <c r="N381" s="176"/>
      <c r="O381" s="176"/>
      <c r="AB381" s="176"/>
      <c r="AC381" s="108"/>
      <c r="AD381" s="312"/>
      <c r="AE381" s="284"/>
    </row>
    <row r="382" spans="1:31" s="17" customFormat="1">
      <c r="A382" s="122"/>
      <c r="B382" s="122"/>
      <c r="D382" s="112"/>
      <c r="E382" s="112"/>
      <c r="I382" s="176"/>
      <c r="J382" s="176"/>
      <c r="K382" s="176"/>
      <c r="L382" s="176"/>
      <c r="M382" s="176"/>
      <c r="N382" s="176"/>
      <c r="O382" s="176"/>
      <c r="AB382" s="176"/>
      <c r="AC382" s="108"/>
      <c r="AD382" s="312"/>
      <c r="AE382" s="284"/>
    </row>
    <row r="383" spans="1:31" s="17" customFormat="1">
      <c r="A383" s="122"/>
      <c r="B383" s="122"/>
      <c r="D383" s="112"/>
      <c r="E383" s="112"/>
      <c r="I383" s="176"/>
      <c r="J383" s="176"/>
      <c r="K383" s="176"/>
      <c r="L383" s="176"/>
      <c r="M383" s="176"/>
      <c r="N383" s="176"/>
      <c r="O383" s="176"/>
      <c r="AB383" s="176"/>
      <c r="AC383" s="108"/>
      <c r="AD383" s="312"/>
      <c r="AE383" s="284"/>
    </row>
    <row r="384" spans="1:31" s="17" customFormat="1">
      <c r="A384" s="122"/>
      <c r="B384" s="122"/>
      <c r="D384" s="112"/>
      <c r="E384" s="112"/>
      <c r="I384" s="176"/>
      <c r="J384" s="176"/>
      <c r="K384" s="176"/>
      <c r="L384" s="176"/>
      <c r="M384" s="176"/>
      <c r="N384" s="176"/>
      <c r="O384" s="176"/>
      <c r="AB384" s="176"/>
      <c r="AC384" s="108"/>
      <c r="AD384" s="312"/>
      <c r="AE384" s="284"/>
    </row>
    <row r="385" spans="1:31" s="17" customFormat="1">
      <c r="A385" s="122"/>
      <c r="B385" s="122"/>
      <c r="D385" s="112"/>
      <c r="E385" s="112"/>
      <c r="I385" s="176"/>
      <c r="J385" s="176"/>
      <c r="K385" s="176"/>
      <c r="L385" s="176"/>
      <c r="M385" s="176"/>
      <c r="N385" s="176"/>
      <c r="O385" s="176"/>
      <c r="AB385" s="176"/>
      <c r="AC385" s="108"/>
      <c r="AD385" s="312"/>
      <c r="AE385" s="284"/>
    </row>
    <row r="386" spans="1:31" s="17" customFormat="1">
      <c r="A386" s="122"/>
      <c r="B386" s="122"/>
      <c r="D386" s="112"/>
      <c r="E386" s="112"/>
      <c r="I386" s="176"/>
      <c r="J386" s="176"/>
      <c r="K386" s="176"/>
      <c r="L386" s="176"/>
      <c r="M386" s="176"/>
      <c r="N386" s="176"/>
      <c r="O386" s="176"/>
      <c r="AB386" s="176"/>
      <c r="AC386" s="108"/>
      <c r="AD386" s="312"/>
      <c r="AE386" s="284"/>
    </row>
    <row r="387" spans="1:31" s="17" customFormat="1">
      <c r="A387" s="122"/>
      <c r="B387" s="122"/>
      <c r="D387" s="112"/>
      <c r="E387" s="112"/>
      <c r="I387" s="176"/>
      <c r="J387" s="176"/>
      <c r="K387" s="176"/>
      <c r="L387" s="176"/>
      <c r="M387" s="176"/>
      <c r="N387" s="176"/>
      <c r="O387" s="176"/>
      <c r="AB387" s="176"/>
      <c r="AC387" s="108"/>
      <c r="AD387" s="312"/>
      <c r="AE387" s="284"/>
    </row>
    <row r="388" spans="1:31" s="17" customFormat="1">
      <c r="A388" s="122"/>
      <c r="B388" s="122"/>
      <c r="D388" s="112"/>
      <c r="E388" s="112"/>
      <c r="I388" s="176"/>
      <c r="J388" s="176"/>
      <c r="K388" s="176"/>
      <c r="L388" s="176"/>
      <c r="M388" s="176"/>
      <c r="N388" s="176"/>
      <c r="O388" s="176"/>
      <c r="AB388" s="176"/>
      <c r="AC388" s="108"/>
      <c r="AD388" s="312"/>
      <c r="AE388" s="284"/>
    </row>
    <row r="389" spans="1:31" s="17" customFormat="1">
      <c r="A389" s="122"/>
      <c r="B389" s="122"/>
      <c r="D389" s="112"/>
      <c r="E389" s="112"/>
      <c r="I389" s="176"/>
      <c r="J389" s="176"/>
      <c r="K389" s="176"/>
      <c r="L389" s="176"/>
      <c r="M389" s="176"/>
      <c r="N389" s="176"/>
      <c r="O389" s="176"/>
      <c r="AB389" s="176"/>
      <c r="AC389" s="108"/>
      <c r="AD389" s="312"/>
      <c r="AE389" s="284"/>
    </row>
    <row r="390" spans="1:31" s="17" customFormat="1">
      <c r="A390" s="122"/>
      <c r="B390" s="122"/>
      <c r="D390" s="112"/>
      <c r="E390" s="112"/>
      <c r="I390" s="176"/>
      <c r="J390" s="176"/>
      <c r="K390" s="176"/>
      <c r="L390" s="176"/>
      <c r="M390" s="176"/>
      <c r="N390" s="176"/>
      <c r="O390" s="176"/>
      <c r="AB390" s="176"/>
      <c r="AC390" s="108"/>
      <c r="AD390" s="312"/>
      <c r="AE390" s="284"/>
    </row>
    <row r="391" spans="1:31" s="17" customFormat="1">
      <c r="A391" s="122"/>
      <c r="B391" s="122"/>
      <c r="D391" s="112"/>
      <c r="E391" s="112"/>
      <c r="I391" s="176"/>
      <c r="J391" s="176"/>
      <c r="K391" s="176"/>
      <c r="L391" s="176"/>
      <c r="M391" s="176"/>
      <c r="N391" s="176"/>
      <c r="O391" s="176"/>
      <c r="AB391" s="176"/>
      <c r="AC391" s="108"/>
      <c r="AD391" s="312"/>
      <c r="AE391" s="284"/>
    </row>
    <row r="392" spans="1:31" s="17" customFormat="1">
      <c r="A392" s="122"/>
      <c r="B392" s="122"/>
      <c r="D392" s="112"/>
      <c r="E392" s="112"/>
      <c r="I392" s="176"/>
      <c r="J392" s="176"/>
      <c r="K392" s="176"/>
      <c r="L392" s="176"/>
      <c r="M392" s="176"/>
      <c r="N392" s="176"/>
      <c r="O392" s="176"/>
      <c r="AB392" s="176"/>
      <c r="AC392" s="108"/>
      <c r="AD392" s="312"/>
      <c r="AE392" s="284"/>
    </row>
    <row r="393" spans="1:31" s="17" customFormat="1">
      <c r="A393" s="122"/>
      <c r="B393" s="122"/>
      <c r="D393" s="112"/>
      <c r="E393" s="112"/>
      <c r="I393" s="176"/>
      <c r="J393" s="176"/>
      <c r="K393" s="176"/>
      <c r="L393" s="176"/>
      <c r="M393" s="176"/>
      <c r="N393" s="176"/>
      <c r="O393" s="176"/>
      <c r="AB393" s="176"/>
      <c r="AC393" s="108"/>
      <c r="AD393" s="312"/>
      <c r="AE393" s="284"/>
    </row>
    <row r="394" spans="1:31" s="17" customFormat="1">
      <c r="A394" s="122"/>
      <c r="B394" s="122"/>
      <c r="D394" s="112"/>
      <c r="E394" s="112"/>
      <c r="I394" s="176"/>
      <c r="J394" s="176"/>
      <c r="K394" s="176"/>
      <c r="L394" s="176"/>
      <c r="M394" s="176"/>
      <c r="N394" s="176"/>
      <c r="O394" s="176"/>
      <c r="AB394" s="176"/>
      <c r="AC394" s="108"/>
      <c r="AD394" s="312"/>
      <c r="AE394" s="284"/>
    </row>
    <row r="395" spans="1:31" s="17" customFormat="1">
      <c r="A395" s="122"/>
      <c r="B395" s="122"/>
      <c r="D395" s="112"/>
      <c r="E395" s="112"/>
      <c r="I395" s="176"/>
      <c r="J395" s="176"/>
      <c r="K395" s="176"/>
      <c r="L395" s="176"/>
      <c r="M395" s="176"/>
      <c r="N395" s="176"/>
      <c r="O395" s="176"/>
      <c r="AB395" s="176"/>
      <c r="AC395" s="108"/>
      <c r="AD395" s="312"/>
      <c r="AE395" s="284"/>
    </row>
    <row r="396" spans="1:31" s="17" customFormat="1">
      <c r="A396" s="122"/>
      <c r="B396" s="122"/>
      <c r="D396" s="112"/>
      <c r="E396" s="112"/>
      <c r="I396" s="176"/>
      <c r="J396" s="176"/>
      <c r="K396" s="176"/>
      <c r="L396" s="176"/>
      <c r="M396" s="176"/>
      <c r="N396" s="176"/>
      <c r="O396" s="176"/>
      <c r="AB396" s="176"/>
      <c r="AC396" s="108"/>
      <c r="AD396" s="312"/>
      <c r="AE396" s="284"/>
    </row>
    <row r="397" spans="1:31" s="17" customFormat="1">
      <c r="A397" s="122"/>
      <c r="B397" s="122"/>
      <c r="D397" s="112"/>
      <c r="E397" s="112"/>
      <c r="I397" s="176"/>
      <c r="J397" s="176"/>
      <c r="K397" s="176"/>
      <c r="L397" s="176"/>
      <c r="M397" s="176"/>
      <c r="N397" s="176"/>
      <c r="O397" s="176"/>
      <c r="AB397" s="176"/>
      <c r="AC397" s="108"/>
      <c r="AD397" s="312"/>
      <c r="AE397" s="284"/>
    </row>
    <row r="398" spans="1:31" s="17" customFormat="1">
      <c r="A398" s="122"/>
      <c r="B398" s="122"/>
      <c r="D398" s="112"/>
      <c r="E398" s="112"/>
      <c r="I398" s="176"/>
      <c r="J398" s="176"/>
      <c r="K398" s="176"/>
      <c r="L398" s="176"/>
      <c r="M398" s="176"/>
      <c r="N398" s="176"/>
      <c r="O398" s="176"/>
      <c r="AB398" s="176"/>
      <c r="AC398" s="108"/>
      <c r="AD398" s="312"/>
      <c r="AE398" s="284"/>
    </row>
    <row r="399" spans="1:31" s="17" customFormat="1">
      <c r="A399" s="122"/>
      <c r="B399" s="122"/>
      <c r="D399" s="112"/>
      <c r="E399" s="112"/>
      <c r="I399" s="176"/>
      <c r="J399" s="176"/>
      <c r="K399" s="176"/>
      <c r="L399" s="176"/>
      <c r="M399" s="176"/>
      <c r="N399" s="176"/>
      <c r="O399" s="176"/>
      <c r="AB399" s="176"/>
      <c r="AC399" s="108"/>
      <c r="AD399" s="312"/>
      <c r="AE399" s="284"/>
    </row>
    <row r="400" spans="1:31" s="17" customFormat="1">
      <c r="A400" s="122"/>
      <c r="B400" s="122"/>
      <c r="D400" s="112"/>
      <c r="E400" s="112"/>
      <c r="I400" s="176"/>
      <c r="J400" s="176"/>
      <c r="K400" s="176"/>
      <c r="L400" s="176"/>
      <c r="M400" s="176"/>
      <c r="N400" s="176"/>
      <c r="O400" s="176"/>
      <c r="AB400" s="176"/>
      <c r="AC400" s="108"/>
      <c r="AD400" s="312"/>
      <c r="AE400" s="284"/>
    </row>
    <row r="401" spans="1:31" s="17" customFormat="1">
      <c r="A401" s="122"/>
      <c r="B401" s="122"/>
      <c r="D401" s="112"/>
      <c r="E401" s="112"/>
      <c r="I401" s="176"/>
      <c r="J401" s="176"/>
      <c r="K401" s="176"/>
      <c r="L401" s="176"/>
      <c r="M401" s="176"/>
      <c r="N401" s="176"/>
      <c r="O401" s="176"/>
      <c r="AB401" s="176"/>
      <c r="AC401" s="108"/>
      <c r="AD401" s="312"/>
      <c r="AE401" s="284"/>
    </row>
    <row r="402" spans="1:31" s="17" customFormat="1">
      <c r="A402" s="122"/>
      <c r="B402" s="122"/>
      <c r="D402" s="112"/>
      <c r="E402" s="112"/>
      <c r="I402" s="176"/>
      <c r="J402" s="176"/>
      <c r="K402" s="176"/>
      <c r="L402" s="176"/>
      <c r="M402" s="176"/>
      <c r="N402" s="176"/>
      <c r="O402" s="176"/>
      <c r="AB402" s="176"/>
      <c r="AC402" s="108"/>
      <c r="AD402" s="312"/>
      <c r="AE402" s="284"/>
    </row>
    <row r="403" spans="1:31" s="17" customFormat="1">
      <c r="A403" s="122"/>
      <c r="B403" s="122"/>
      <c r="D403" s="112"/>
      <c r="E403" s="112"/>
      <c r="I403" s="176"/>
      <c r="J403" s="176"/>
      <c r="K403" s="176"/>
      <c r="L403" s="176"/>
      <c r="M403" s="176"/>
      <c r="N403" s="176"/>
      <c r="O403" s="176"/>
      <c r="AB403" s="176"/>
      <c r="AC403" s="108"/>
      <c r="AD403" s="312"/>
      <c r="AE403" s="284"/>
    </row>
    <row r="404" spans="1:31" s="17" customFormat="1">
      <c r="A404" s="122"/>
      <c r="B404" s="122"/>
      <c r="D404" s="112"/>
      <c r="E404" s="112"/>
      <c r="I404" s="176"/>
      <c r="J404" s="176"/>
      <c r="K404" s="176"/>
      <c r="L404" s="176"/>
      <c r="M404" s="176"/>
      <c r="N404" s="176"/>
      <c r="O404" s="176"/>
      <c r="AB404" s="176"/>
      <c r="AC404" s="108"/>
      <c r="AD404" s="312"/>
      <c r="AE404" s="284"/>
    </row>
    <row r="405" spans="1:31" s="17" customFormat="1">
      <c r="A405" s="122"/>
      <c r="B405" s="122"/>
      <c r="D405" s="112"/>
      <c r="E405" s="112"/>
      <c r="I405" s="176"/>
      <c r="J405" s="176"/>
      <c r="K405" s="176"/>
      <c r="L405" s="176"/>
      <c r="M405" s="176"/>
      <c r="N405" s="176"/>
      <c r="O405" s="176"/>
      <c r="AB405" s="176"/>
      <c r="AC405" s="108"/>
      <c r="AD405" s="312"/>
      <c r="AE405" s="284"/>
    </row>
    <row r="406" spans="1:31" s="17" customFormat="1">
      <c r="A406" s="122"/>
      <c r="B406" s="122"/>
      <c r="D406" s="112"/>
      <c r="E406" s="112"/>
      <c r="I406" s="176"/>
      <c r="J406" s="176"/>
      <c r="K406" s="176"/>
      <c r="L406" s="176"/>
      <c r="M406" s="176"/>
      <c r="N406" s="176"/>
      <c r="O406" s="176"/>
      <c r="AB406" s="176"/>
      <c r="AC406" s="108"/>
      <c r="AD406" s="312"/>
      <c r="AE406" s="284"/>
    </row>
    <row r="407" spans="1:31" s="17" customFormat="1">
      <c r="A407" s="122"/>
      <c r="B407" s="122"/>
      <c r="D407" s="112"/>
      <c r="E407" s="112"/>
      <c r="I407" s="176"/>
      <c r="J407" s="176"/>
      <c r="K407" s="176"/>
      <c r="L407" s="176"/>
      <c r="M407" s="176"/>
      <c r="N407" s="176"/>
      <c r="O407" s="176"/>
      <c r="AB407" s="176"/>
      <c r="AC407" s="108"/>
      <c r="AD407" s="312"/>
      <c r="AE407" s="284"/>
    </row>
    <row r="408" spans="1:31" s="17" customFormat="1">
      <c r="A408" s="122"/>
      <c r="B408" s="122"/>
      <c r="D408" s="112"/>
      <c r="E408" s="112"/>
      <c r="I408" s="176"/>
      <c r="J408" s="176"/>
      <c r="K408" s="176"/>
      <c r="L408" s="176"/>
      <c r="M408" s="176"/>
      <c r="N408" s="176"/>
      <c r="O408" s="176"/>
      <c r="AB408" s="176"/>
      <c r="AC408" s="108"/>
      <c r="AD408" s="312"/>
      <c r="AE408" s="284"/>
    </row>
    <row r="409" spans="1:31" s="17" customFormat="1">
      <c r="A409" s="122"/>
      <c r="B409" s="122"/>
      <c r="D409" s="112"/>
      <c r="E409" s="112"/>
      <c r="I409" s="176"/>
      <c r="J409" s="176"/>
      <c r="K409" s="176"/>
      <c r="L409" s="176"/>
      <c r="M409" s="176"/>
      <c r="N409" s="176"/>
      <c r="O409" s="176"/>
      <c r="AB409" s="176"/>
      <c r="AC409" s="108"/>
      <c r="AD409" s="312"/>
      <c r="AE409" s="284"/>
    </row>
    <row r="410" spans="1:31" s="17" customFormat="1">
      <c r="A410" s="122"/>
      <c r="B410" s="122"/>
      <c r="D410" s="112"/>
      <c r="E410" s="112"/>
      <c r="I410" s="176"/>
      <c r="J410" s="176"/>
      <c r="K410" s="176"/>
      <c r="L410" s="176"/>
      <c r="M410" s="176"/>
      <c r="N410" s="176"/>
      <c r="O410" s="176"/>
      <c r="AB410" s="176"/>
      <c r="AC410" s="108"/>
      <c r="AD410" s="312"/>
      <c r="AE410" s="284"/>
    </row>
    <row r="411" spans="1:31" s="17" customFormat="1">
      <c r="A411" s="122"/>
      <c r="B411" s="122"/>
      <c r="D411" s="112"/>
      <c r="E411" s="112"/>
      <c r="I411" s="176"/>
      <c r="J411" s="176"/>
      <c r="K411" s="176"/>
      <c r="L411" s="176"/>
      <c r="M411" s="176"/>
      <c r="N411" s="176"/>
      <c r="O411" s="176"/>
      <c r="AB411" s="176"/>
      <c r="AC411" s="108"/>
      <c r="AD411" s="312"/>
      <c r="AE411" s="284"/>
    </row>
    <row r="412" spans="1:31" s="17" customFormat="1">
      <c r="A412" s="122"/>
      <c r="B412" s="122"/>
      <c r="D412" s="112"/>
      <c r="E412" s="112"/>
      <c r="I412" s="176"/>
      <c r="J412" s="176"/>
      <c r="K412" s="176"/>
      <c r="L412" s="176"/>
      <c r="M412" s="176"/>
      <c r="N412" s="176"/>
      <c r="O412" s="176"/>
      <c r="AB412" s="176"/>
      <c r="AC412" s="108"/>
      <c r="AD412" s="312"/>
      <c r="AE412" s="284"/>
    </row>
    <row r="413" spans="1:31" s="17" customFormat="1">
      <c r="A413" s="122"/>
      <c r="B413" s="122"/>
      <c r="D413" s="112"/>
      <c r="E413" s="112"/>
      <c r="I413" s="176"/>
      <c r="J413" s="176"/>
      <c r="K413" s="176"/>
      <c r="L413" s="176"/>
      <c r="M413" s="176"/>
      <c r="N413" s="176"/>
      <c r="O413" s="176"/>
      <c r="AB413" s="176"/>
      <c r="AC413" s="108"/>
      <c r="AD413" s="312"/>
      <c r="AE413" s="284"/>
    </row>
    <row r="414" spans="1:31" s="17" customFormat="1">
      <c r="A414" s="122"/>
      <c r="B414" s="122"/>
      <c r="D414" s="112"/>
      <c r="E414" s="112"/>
      <c r="I414" s="176"/>
      <c r="J414" s="176"/>
      <c r="K414" s="176"/>
      <c r="L414" s="176"/>
      <c r="M414" s="176"/>
      <c r="N414" s="176"/>
      <c r="O414" s="176"/>
      <c r="AB414" s="176"/>
      <c r="AC414" s="108"/>
      <c r="AD414" s="312"/>
      <c r="AE414" s="284"/>
    </row>
    <row r="415" spans="1:31" s="17" customFormat="1">
      <c r="A415" s="122"/>
      <c r="B415" s="122"/>
      <c r="D415" s="112"/>
      <c r="E415" s="112"/>
      <c r="I415" s="176"/>
      <c r="J415" s="176"/>
      <c r="K415" s="176"/>
      <c r="L415" s="176"/>
      <c r="M415" s="176"/>
      <c r="N415" s="176"/>
      <c r="O415" s="176"/>
      <c r="AB415" s="176"/>
      <c r="AC415" s="108"/>
      <c r="AD415" s="312"/>
      <c r="AE415" s="284"/>
    </row>
    <row r="416" spans="1:31" s="17" customFormat="1">
      <c r="A416" s="122"/>
      <c r="B416" s="122"/>
      <c r="D416" s="112"/>
      <c r="E416" s="112"/>
      <c r="I416" s="176"/>
      <c r="J416" s="176"/>
      <c r="K416" s="176"/>
      <c r="L416" s="176"/>
      <c r="M416" s="176"/>
      <c r="N416" s="176"/>
      <c r="O416" s="176"/>
      <c r="AB416" s="176"/>
      <c r="AC416" s="108"/>
      <c r="AD416" s="312"/>
      <c r="AE416" s="284"/>
    </row>
    <row r="417" spans="1:31" s="17" customFormat="1">
      <c r="A417" s="122"/>
      <c r="B417" s="122"/>
      <c r="D417" s="112"/>
      <c r="E417" s="112"/>
      <c r="I417" s="176"/>
      <c r="J417" s="176"/>
      <c r="K417" s="176"/>
      <c r="L417" s="176"/>
      <c r="M417" s="176"/>
      <c r="N417" s="176"/>
      <c r="O417" s="176"/>
      <c r="AB417" s="176"/>
      <c r="AC417" s="108"/>
      <c r="AD417" s="312"/>
      <c r="AE417" s="284"/>
    </row>
    <row r="418" spans="1:31" s="17" customFormat="1">
      <c r="A418" s="122"/>
      <c r="B418" s="122"/>
      <c r="D418" s="112"/>
      <c r="E418" s="112"/>
      <c r="I418" s="176"/>
      <c r="J418" s="176"/>
      <c r="K418" s="176"/>
      <c r="L418" s="176"/>
      <c r="M418" s="176"/>
      <c r="N418" s="176"/>
      <c r="O418" s="176"/>
      <c r="AB418" s="176"/>
      <c r="AC418" s="108"/>
      <c r="AD418" s="312"/>
      <c r="AE418" s="284"/>
    </row>
    <row r="419" spans="1:31" s="17" customFormat="1">
      <c r="A419" s="122"/>
      <c r="B419" s="122"/>
      <c r="D419" s="112"/>
      <c r="E419" s="112"/>
      <c r="I419" s="176"/>
      <c r="J419" s="176"/>
      <c r="K419" s="176"/>
      <c r="L419" s="176"/>
      <c r="M419" s="176"/>
      <c r="N419" s="176"/>
      <c r="O419" s="176"/>
      <c r="AB419" s="176"/>
      <c r="AC419" s="108"/>
      <c r="AD419" s="312"/>
      <c r="AE419" s="284"/>
    </row>
    <row r="420" spans="1:31" s="17" customFormat="1">
      <c r="A420" s="122"/>
      <c r="B420" s="122"/>
      <c r="D420" s="112"/>
      <c r="E420" s="112"/>
      <c r="I420" s="176"/>
      <c r="J420" s="176"/>
      <c r="K420" s="176"/>
      <c r="L420" s="176"/>
      <c r="M420" s="176"/>
      <c r="N420" s="176"/>
      <c r="O420" s="176"/>
      <c r="AB420" s="176"/>
      <c r="AC420" s="108"/>
      <c r="AD420" s="312"/>
      <c r="AE420" s="284"/>
    </row>
    <row r="421" spans="1:31" s="17" customFormat="1">
      <c r="A421" s="122"/>
      <c r="B421" s="122"/>
      <c r="D421" s="112"/>
      <c r="E421" s="112"/>
      <c r="I421" s="176"/>
      <c r="J421" s="176"/>
      <c r="K421" s="176"/>
      <c r="L421" s="176"/>
      <c r="M421" s="176"/>
      <c r="N421" s="176"/>
      <c r="O421" s="176"/>
      <c r="AB421" s="176"/>
      <c r="AC421" s="108"/>
      <c r="AD421" s="312"/>
      <c r="AE421" s="284"/>
    </row>
    <row r="422" spans="1:31" s="17" customFormat="1">
      <c r="A422" s="122"/>
      <c r="B422" s="122"/>
      <c r="D422" s="112"/>
      <c r="E422" s="112"/>
      <c r="I422" s="176"/>
      <c r="J422" s="176"/>
      <c r="K422" s="176"/>
      <c r="L422" s="176"/>
      <c r="M422" s="176"/>
      <c r="N422" s="176"/>
      <c r="O422" s="176"/>
      <c r="AB422" s="176"/>
      <c r="AC422" s="108"/>
      <c r="AD422" s="312"/>
      <c r="AE422" s="284"/>
    </row>
    <row r="423" spans="1:31" s="17" customFormat="1">
      <c r="A423" s="122"/>
      <c r="B423" s="122"/>
      <c r="D423" s="112"/>
      <c r="E423" s="112"/>
      <c r="I423" s="176"/>
      <c r="J423" s="176"/>
      <c r="K423" s="176"/>
      <c r="L423" s="176"/>
      <c r="M423" s="176"/>
      <c r="N423" s="176"/>
      <c r="O423" s="176"/>
      <c r="AB423" s="176"/>
      <c r="AC423" s="108"/>
      <c r="AD423" s="312"/>
      <c r="AE423" s="284"/>
    </row>
    <row r="424" spans="1:31" s="17" customFormat="1">
      <c r="A424" s="122"/>
      <c r="B424" s="122"/>
      <c r="D424" s="112"/>
      <c r="E424" s="112"/>
      <c r="I424" s="176"/>
      <c r="J424" s="176"/>
      <c r="K424" s="176"/>
      <c r="L424" s="176"/>
      <c r="M424" s="176"/>
      <c r="N424" s="176"/>
      <c r="O424" s="176"/>
      <c r="AB424" s="176"/>
      <c r="AC424" s="108"/>
      <c r="AD424" s="312"/>
      <c r="AE424" s="284"/>
    </row>
    <row r="425" spans="1:31" s="17" customFormat="1">
      <c r="A425" s="122"/>
      <c r="B425" s="122"/>
      <c r="D425" s="112"/>
      <c r="E425" s="112"/>
      <c r="I425" s="176"/>
      <c r="J425" s="176"/>
      <c r="K425" s="176"/>
      <c r="L425" s="176"/>
      <c r="M425" s="176"/>
      <c r="N425" s="176"/>
      <c r="O425" s="176"/>
      <c r="AB425" s="176"/>
      <c r="AC425" s="108"/>
      <c r="AD425" s="312"/>
      <c r="AE425" s="284"/>
    </row>
    <row r="426" spans="1:31" s="17" customFormat="1">
      <c r="A426" s="122"/>
      <c r="B426" s="122"/>
      <c r="D426" s="112"/>
      <c r="E426" s="112"/>
      <c r="I426" s="176"/>
      <c r="J426" s="176"/>
      <c r="K426" s="176"/>
      <c r="L426" s="176"/>
      <c r="M426" s="176"/>
      <c r="N426" s="176"/>
      <c r="O426" s="176"/>
      <c r="AB426" s="176"/>
      <c r="AC426" s="108"/>
      <c r="AD426" s="312"/>
      <c r="AE426" s="284"/>
    </row>
    <row r="427" spans="1:31" s="17" customFormat="1">
      <c r="A427" s="122"/>
      <c r="B427" s="122"/>
      <c r="D427" s="112"/>
      <c r="E427" s="112"/>
      <c r="I427" s="176"/>
      <c r="J427" s="176"/>
      <c r="K427" s="176"/>
      <c r="L427" s="176"/>
      <c r="M427" s="176"/>
      <c r="N427" s="176"/>
      <c r="O427" s="176"/>
      <c r="AB427" s="176"/>
      <c r="AC427" s="108"/>
      <c r="AD427" s="312"/>
      <c r="AE427" s="284"/>
    </row>
    <row r="428" spans="1:31" s="17" customFormat="1">
      <c r="A428" s="122"/>
      <c r="B428" s="122"/>
      <c r="D428" s="112"/>
      <c r="E428" s="112"/>
      <c r="I428" s="176"/>
      <c r="J428" s="176"/>
      <c r="K428" s="176"/>
      <c r="L428" s="176"/>
      <c r="M428" s="176"/>
      <c r="N428" s="176"/>
      <c r="O428" s="176"/>
      <c r="AB428" s="176"/>
      <c r="AC428" s="108"/>
      <c r="AD428" s="312"/>
      <c r="AE428" s="284"/>
    </row>
    <row r="429" spans="1:31" s="17" customFormat="1">
      <c r="A429" s="122"/>
      <c r="B429" s="122"/>
      <c r="D429" s="112"/>
      <c r="E429" s="112"/>
      <c r="I429" s="176"/>
      <c r="J429" s="176"/>
      <c r="K429" s="176"/>
      <c r="L429" s="176"/>
      <c r="M429" s="176"/>
      <c r="N429" s="176"/>
      <c r="O429" s="176"/>
      <c r="AB429" s="176"/>
      <c r="AC429" s="108"/>
      <c r="AD429" s="312"/>
      <c r="AE429" s="284"/>
    </row>
    <row r="430" spans="1:31" s="17" customFormat="1">
      <c r="A430" s="122"/>
      <c r="B430" s="122"/>
      <c r="D430" s="112"/>
      <c r="E430" s="112"/>
      <c r="I430" s="176"/>
      <c r="J430" s="176"/>
      <c r="K430" s="176"/>
      <c r="L430" s="176"/>
      <c r="M430" s="176"/>
      <c r="N430" s="176"/>
      <c r="O430" s="176"/>
      <c r="AB430" s="176"/>
      <c r="AC430" s="108"/>
      <c r="AD430" s="312"/>
      <c r="AE430" s="284"/>
    </row>
    <row r="431" spans="1:31" s="17" customFormat="1">
      <c r="A431" s="122"/>
      <c r="B431" s="122"/>
      <c r="D431" s="112"/>
      <c r="E431" s="112"/>
      <c r="I431" s="176"/>
      <c r="J431" s="176"/>
      <c r="K431" s="176"/>
      <c r="L431" s="176"/>
      <c r="M431" s="176"/>
      <c r="N431" s="176"/>
      <c r="O431" s="176"/>
      <c r="AB431" s="176"/>
      <c r="AC431" s="108"/>
      <c r="AD431" s="312"/>
      <c r="AE431" s="284"/>
    </row>
    <row r="432" spans="1:31" s="17" customFormat="1">
      <c r="A432" s="122"/>
      <c r="B432" s="122"/>
      <c r="D432" s="112"/>
      <c r="E432" s="112"/>
      <c r="I432" s="176"/>
      <c r="J432" s="176"/>
      <c r="K432" s="176"/>
      <c r="L432" s="176"/>
      <c r="M432" s="176"/>
      <c r="N432" s="176"/>
      <c r="O432" s="176"/>
      <c r="AB432" s="176"/>
      <c r="AC432" s="108"/>
      <c r="AD432" s="312"/>
      <c r="AE432" s="284"/>
    </row>
    <row r="433" spans="1:31" s="17" customFormat="1">
      <c r="A433" s="122"/>
      <c r="B433" s="122"/>
      <c r="D433" s="112"/>
      <c r="E433" s="112"/>
      <c r="I433" s="176"/>
      <c r="J433" s="176"/>
      <c r="K433" s="176"/>
      <c r="L433" s="176"/>
      <c r="M433" s="176"/>
      <c r="N433" s="176"/>
      <c r="O433" s="176"/>
      <c r="AB433" s="176"/>
      <c r="AC433" s="108"/>
      <c r="AD433" s="312"/>
      <c r="AE433" s="284"/>
    </row>
    <row r="434" spans="1:31" s="17" customFormat="1">
      <c r="A434" s="122"/>
      <c r="B434" s="122"/>
      <c r="D434" s="112"/>
      <c r="E434" s="112"/>
      <c r="I434" s="176"/>
      <c r="J434" s="176"/>
      <c r="K434" s="176"/>
      <c r="L434" s="176"/>
      <c r="M434" s="176"/>
      <c r="N434" s="176"/>
      <c r="O434" s="176"/>
      <c r="AB434" s="176"/>
      <c r="AC434" s="108"/>
      <c r="AD434" s="312"/>
      <c r="AE434" s="284"/>
    </row>
    <row r="435" spans="1:31" s="17" customFormat="1">
      <c r="A435" s="122"/>
      <c r="B435" s="122"/>
      <c r="D435" s="112"/>
      <c r="E435" s="112"/>
      <c r="I435" s="176"/>
      <c r="J435" s="176"/>
      <c r="K435" s="176"/>
      <c r="L435" s="176"/>
      <c r="M435" s="176"/>
      <c r="N435" s="176"/>
      <c r="O435" s="176"/>
      <c r="AB435" s="176"/>
      <c r="AC435" s="108"/>
      <c r="AD435" s="312"/>
      <c r="AE435" s="284"/>
    </row>
    <row r="436" spans="1:31" s="17" customFormat="1">
      <c r="A436" s="122"/>
      <c r="B436" s="122"/>
      <c r="D436" s="112"/>
      <c r="E436" s="112"/>
      <c r="I436" s="176"/>
      <c r="J436" s="176"/>
      <c r="K436" s="176"/>
      <c r="L436" s="176"/>
      <c r="M436" s="176"/>
      <c r="N436" s="176"/>
      <c r="O436" s="176"/>
      <c r="AB436" s="176"/>
      <c r="AC436" s="108"/>
      <c r="AD436" s="312"/>
      <c r="AE436" s="284"/>
    </row>
    <row r="437" spans="1:31" s="17" customFormat="1">
      <c r="A437" s="122"/>
      <c r="B437" s="122"/>
      <c r="D437" s="112"/>
      <c r="E437" s="112"/>
      <c r="I437" s="176"/>
      <c r="J437" s="176"/>
      <c r="K437" s="176"/>
      <c r="L437" s="176"/>
      <c r="M437" s="176"/>
      <c r="N437" s="176"/>
      <c r="O437" s="176"/>
      <c r="AB437" s="176"/>
      <c r="AC437" s="108"/>
      <c r="AD437" s="312"/>
      <c r="AE437" s="284"/>
    </row>
    <row r="438" spans="1:31" s="17" customFormat="1">
      <c r="A438" s="122"/>
      <c r="B438" s="122"/>
      <c r="D438" s="112"/>
      <c r="E438" s="112"/>
      <c r="I438" s="176"/>
      <c r="J438" s="176"/>
      <c r="K438" s="176"/>
      <c r="L438" s="176"/>
      <c r="M438" s="176"/>
      <c r="N438" s="176"/>
      <c r="O438" s="176"/>
      <c r="AB438" s="176"/>
      <c r="AC438" s="108"/>
      <c r="AD438" s="312"/>
      <c r="AE438" s="284"/>
    </row>
    <row r="439" spans="1:31" s="17" customFormat="1">
      <c r="A439" s="122"/>
      <c r="B439" s="122"/>
      <c r="D439" s="112"/>
      <c r="E439" s="112"/>
      <c r="I439" s="176"/>
      <c r="J439" s="176"/>
      <c r="K439" s="176"/>
      <c r="L439" s="176"/>
      <c r="M439" s="176"/>
      <c r="N439" s="176"/>
      <c r="O439" s="176"/>
      <c r="AB439" s="176"/>
      <c r="AC439" s="108"/>
      <c r="AD439" s="312"/>
      <c r="AE439" s="284"/>
    </row>
    <row r="440" spans="1:31" s="17" customFormat="1">
      <c r="A440" s="122"/>
      <c r="B440" s="122"/>
      <c r="D440" s="112"/>
      <c r="E440" s="112"/>
      <c r="I440" s="176"/>
      <c r="J440" s="176"/>
      <c r="K440" s="176"/>
      <c r="L440" s="176"/>
      <c r="M440" s="176"/>
      <c r="N440" s="176"/>
      <c r="O440" s="176"/>
      <c r="AB440" s="176"/>
      <c r="AC440" s="108"/>
      <c r="AD440" s="312"/>
      <c r="AE440" s="284"/>
    </row>
    <row r="441" spans="1:31" s="17" customFormat="1">
      <c r="A441" s="122"/>
      <c r="B441" s="122"/>
      <c r="D441" s="112"/>
      <c r="E441" s="112"/>
      <c r="I441" s="176"/>
      <c r="J441" s="176"/>
      <c r="K441" s="176"/>
      <c r="L441" s="176"/>
      <c r="M441" s="176"/>
      <c r="N441" s="176"/>
      <c r="O441" s="176"/>
      <c r="AB441" s="176"/>
      <c r="AC441" s="108"/>
      <c r="AD441" s="312"/>
      <c r="AE441" s="284"/>
    </row>
    <row r="442" spans="1:31" s="17" customFormat="1">
      <c r="A442" s="122"/>
      <c r="B442" s="122"/>
      <c r="D442" s="112"/>
      <c r="E442" s="112"/>
      <c r="I442" s="176"/>
      <c r="J442" s="176"/>
      <c r="K442" s="176"/>
      <c r="L442" s="176"/>
      <c r="M442" s="176"/>
      <c r="N442" s="176"/>
      <c r="O442" s="176"/>
      <c r="AB442" s="176"/>
      <c r="AC442" s="108"/>
      <c r="AD442" s="312"/>
      <c r="AE442" s="284"/>
    </row>
    <row r="443" spans="1:31" s="17" customFormat="1">
      <c r="A443" s="122"/>
      <c r="B443" s="122"/>
      <c r="D443" s="112"/>
      <c r="E443" s="112"/>
      <c r="I443" s="176"/>
      <c r="J443" s="176"/>
      <c r="K443" s="176"/>
      <c r="L443" s="176"/>
      <c r="M443" s="176"/>
      <c r="N443" s="176"/>
      <c r="O443" s="176"/>
      <c r="AB443" s="176"/>
      <c r="AC443" s="108"/>
      <c r="AD443" s="312"/>
      <c r="AE443" s="284"/>
    </row>
    <row r="444" spans="1:31" s="17" customFormat="1">
      <c r="A444" s="122"/>
      <c r="B444" s="122"/>
      <c r="D444" s="112"/>
      <c r="E444" s="112"/>
      <c r="I444" s="176"/>
      <c r="J444" s="176"/>
      <c r="K444" s="176"/>
      <c r="L444" s="176"/>
      <c r="M444" s="176"/>
      <c r="N444" s="176"/>
      <c r="O444" s="176"/>
      <c r="AB444" s="176"/>
      <c r="AC444" s="108"/>
      <c r="AD444" s="312"/>
      <c r="AE444" s="284"/>
    </row>
    <row r="445" spans="1:31" s="17" customFormat="1">
      <c r="A445" s="122"/>
      <c r="B445" s="122"/>
      <c r="D445" s="112"/>
      <c r="E445" s="112"/>
      <c r="I445" s="176"/>
      <c r="J445" s="176"/>
      <c r="K445" s="176"/>
      <c r="L445" s="176"/>
      <c r="M445" s="176"/>
      <c r="N445" s="176"/>
      <c r="O445" s="176"/>
      <c r="AB445" s="176"/>
      <c r="AC445" s="108"/>
      <c r="AD445" s="312"/>
      <c r="AE445" s="284"/>
    </row>
    <row r="446" spans="1:31" s="17" customFormat="1">
      <c r="A446" s="122"/>
      <c r="B446" s="122"/>
      <c r="D446" s="112"/>
      <c r="E446" s="112"/>
      <c r="I446" s="176"/>
      <c r="J446" s="176"/>
      <c r="K446" s="176"/>
      <c r="L446" s="176"/>
      <c r="M446" s="176"/>
      <c r="N446" s="176"/>
      <c r="O446" s="176"/>
      <c r="AB446" s="176"/>
      <c r="AC446" s="108"/>
      <c r="AD446" s="312"/>
      <c r="AE446" s="284"/>
    </row>
    <row r="447" spans="1:31" s="17" customFormat="1">
      <c r="A447" s="122"/>
      <c r="B447" s="122"/>
      <c r="D447" s="112"/>
      <c r="E447" s="112"/>
      <c r="I447" s="176"/>
      <c r="J447" s="176"/>
      <c r="K447" s="176"/>
      <c r="L447" s="176"/>
      <c r="M447" s="176"/>
      <c r="N447" s="176"/>
      <c r="O447" s="176"/>
      <c r="AB447" s="176"/>
      <c r="AC447" s="108"/>
      <c r="AD447" s="312"/>
      <c r="AE447" s="284"/>
    </row>
    <row r="448" spans="1:31" s="17" customFormat="1">
      <c r="A448" s="122"/>
      <c r="B448" s="122"/>
      <c r="D448" s="112"/>
      <c r="E448" s="112"/>
      <c r="I448" s="176"/>
      <c r="J448" s="176"/>
      <c r="K448" s="176"/>
      <c r="L448" s="176"/>
      <c r="M448" s="176"/>
      <c r="N448" s="176"/>
      <c r="O448" s="176"/>
      <c r="AB448" s="176"/>
      <c r="AC448" s="108"/>
      <c r="AD448" s="312"/>
      <c r="AE448" s="284"/>
    </row>
    <row r="449" spans="1:31" s="17" customFormat="1">
      <c r="A449" s="122"/>
      <c r="B449" s="122"/>
      <c r="D449" s="112"/>
      <c r="E449" s="112"/>
      <c r="I449" s="176"/>
      <c r="J449" s="176"/>
      <c r="K449" s="176"/>
      <c r="L449" s="176"/>
      <c r="M449" s="176"/>
      <c r="N449" s="176"/>
      <c r="O449" s="176"/>
      <c r="AB449" s="176"/>
      <c r="AC449" s="108"/>
      <c r="AD449" s="312"/>
      <c r="AE449" s="284"/>
    </row>
    <row r="450" spans="1:31" s="17" customFormat="1">
      <c r="A450" s="122"/>
      <c r="B450" s="122"/>
      <c r="D450" s="112"/>
      <c r="E450" s="112"/>
      <c r="I450" s="176"/>
      <c r="J450" s="176"/>
      <c r="K450" s="176"/>
      <c r="L450" s="176"/>
      <c r="M450" s="176"/>
      <c r="N450" s="176"/>
      <c r="O450" s="176"/>
      <c r="AB450" s="176"/>
      <c r="AC450" s="108"/>
      <c r="AD450" s="312"/>
      <c r="AE450" s="284"/>
    </row>
    <row r="451" spans="1:31" s="17" customFormat="1">
      <c r="A451" s="122"/>
      <c r="B451" s="122"/>
      <c r="D451" s="112"/>
      <c r="E451" s="112"/>
      <c r="I451" s="176"/>
      <c r="J451" s="176"/>
      <c r="K451" s="176"/>
      <c r="L451" s="176"/>
      <c r="M451" s="176"/>
      <c r="N451" s="176"/>
      <c r="O451" s="176"/>
      <c r="AB451" s="176"/>
      <c r="AC451" s="108"/>
      <c r="AD451" s="312"/>
      <c r="AE451" s="284"/>
    </row>
    <row r="452" spans="1:31" s="17" customFormat="1">
      <c r="A452" s="122"/>
      <c r="B452" s="122"/>
      <c r="D452" s="112"/>
      <c r="E452" s="112"/>
      <c r="I452" s="176"/>
      <c r="J452" s="176"/>
      <c r="K452" s="176"/>
      <c r="L452" s="176"/>
      <c r="M452" s="176"/>
      <c r="N452" s="176"/>
      <c r="O452" s="176"/>
      <c r="AB452" s="176"/>
      <c r="AC452" s="108"/>
      <c r="AD452" s="312"/>
      <c r="AE452" s="284"/>
    </row>
    <row r="453" spans="1:31" s="17" customFormat="1">
      <c r="A453" s="122"/>
      <c r="B453" s="122"/>
      <c r="D453" s="112"/>
      <c r="E453" s="112"/>
      <c r="I453" s="176"/>
      <c r="J453" s="176"/>
      <c r="K453" s="176"/>
      <c r="L453" s="176"/>
      <c r="M453" s="176"/>
      <c r="N453" s="176"/>
      <c r="O453" s="176"/>
      <c r="AB453" s="176"/>
      <c r="AC453" s="108"/>
      <c r="AD453" s="312"/>
      <c r="AE453" s="284"/>
    </row>
    <row r="454" spans="1:31" s="17" customFormat="1">
      <c r="A454" s="122"/>
      <c r="B454" s="122"/>
      <c r="D454" s="112"/>
      <c r="E454" s="112"/>
      <c r="I454" s="176"/>
      <c r="J454" s="176"/>
      <c r="K454" s="176"/>
      <c r="L454" s="176"/>
      <c r="M454" s="176"/>
      <c r="N454" s="176"/>
      <c r="O454" s="176"/>
      <c r="AB454" s="176"/>
      <c r="AC454" s="108"/>
      <c r="AD454" s="312"/>
      <c r="AE454" s="284"/>
    </row>
    <row r="455" spans="1:31" s="17" customFormat="1">
      <c r="A455" s="122"/>
      <c r="B455" s="122"/>
      <c r="D455" s="112"/>
      <c r="E455" s="112"/>
      <c r="I455" s="176"/>
      <c r="J455" s="176"/>
      <c r="K455" s="176"/>
      <c r="L455" s="176"/>
      <c r="M455" s="176"/>
      <c r="N455" s="176"/>
      <c r="O455" s="176"/>
      <c r="AB455" s="176"/>
      <c r="AC455" s="108"/>
      <c r="AD455" s="312"/>
      <c r="AE455" s="284"/>
    </row>
    <row r="456" spans="1:31" s="17" customFormat="1">
      <c r="A456" s="122"/>
      <c r="B456" s="122"/>
      <c r="D456" s="112"/>
      <c r="E456" s="112"/>
      <c r="I456" s="176"/>
      <c r="J456" s="176"/>
      <c r="K456" s="176"/>
      <c r="L456" s="176"/>
      <c r="M456" s="176"/>
      <c r="N456" s="176"/>
      <c r="O456" s="176"/>
      <c r="AB456" s="176"/>
      <c r="AC456" s="108"/>
      <c r="AD456" s="312"/>
      <c r="AE456" s="284"/>
    </row>
    <row r="457" spans="1:31" s="17" customFormat="1">
      <c r="A457" s="122"/>
      <c r="B457" s="122"/>
      <c r="D457" s="112"/>
      <c r="E457" s="112"/>
      <c r="I457" s="176"/>
      <c r="J457" s="176"/>
      <c r="K457" s="176"/>
      <c r="L457" s="176"/>
      <c r="M457" s="176"/>
      <c r="N457" s="176"/>
      <c r="O457" s="176"/>
      <c r="AB457" s="176"/>
      <c r="AC457" s="108"/>
      <c r="AD457" s="312"/>
      <c r="AE457" s="284"/>
    </row>
    <row r="458" spans="1:31" s="17" customFormat="1">
      <c r="A458" s="122"/>
      <c r="B458" s="122"/>
      <c r="D458" s="112"/>
      <c r="E458" s="112"/>
      <c r="I458" s="176"/>
      <c r="J458" s="176"/>
      <c r="K458" s="176"/>
      <c r="L458" s="176"/>
      <c r="M458" s="176"/>
      <c r="N458" s="176"/>
      <c r="O458" s="176"/>
      <c r="AB458" s="176"/>
      <c r="AC458" s="108"/>
      <c r="AD458" s="312"/>
      <c r="AE458" s="284"/>
    </row>
    <row r="459" spans="1:31" s="17" customFormat="1">
      <c r="A459" s="122"/>
      <c r="B459" s="122"/>
      <c r="D459" s="112"/>
      <c r="E459" s="112"/>
      <c r="I459" s="176"/>
      <c r="J459" s="176"/>
      <c r="K459" s="176"/>
      <c r="L459" s="176"/>
      <c r="M459" s="176"/>
      <c r="N459" s="176"/>
      <c r="O459" s="176"/>
      <c r="AB459" s="176"/>
      <c r="AC459" s="108"/>
      <c r="AD459" s="312"/>
      <c r="AE459" s="284"/>
    </row>
    <row r="460" spans="1:31" s="17" customFormat="1">
      <c r="A460" s="122"/>
      <c r="B460" s="122"/>
      <c r="D460" s="112"/>
      <c r="E460" s="112"/>
      <c r="I460" s="176"/>
      <c r="J460" s="176"/>
      <c r="K460" s="176"/>
      <c r="L460" s="176"/>
      <c r="M460" s="176"/>
      <c r="N460" s="176"/>
      <c r="O460" s="176"/>
      <c r="AB460" s="176"/>
      <c r="AC460" s="108"/>
      <c r="AD460" s="312"/>
      <c r="AE460" s="284"/>
    </row>
    <row r="461" spans="1:31" s="17" customFormat="1">
      <c r="A461" s="122"/>
      <c r="B461" s="122"/>
      <c r="D461" s="112"/>
      <c r="E461" s="112"/>
      <c r="I461" s="176"/>
      <c r="J461" s="176"/>
      <c r="K461" s="176"/>
      <c r="L461" s="176"/>
      <c r="M461" s="176"/>
      <c r="N461" s="176"/>
      <c r="O461" s="176"/>
      <c r="AB461" s="176"/>
      <c r="AC461" s="108"/>
      <c r="AD461" s="312"/>
      <c r="AE461" s="284"/>
    </row>
    <row r="462" spans="1:31" s="17" customFormat="1">
      <c r="A462" s="122"/>
      <c r="B462" s="122"/>
      <c r="D462" s="112"/>
      <c r="E462" s="112"/>
      <c r="I462" s="176"/>
      <c r="J462" s="176"/>
      <c r="K462" s="176"/>
      <c r="L462" s="176"/>
      <c r="M462" s="176"/>
      <c r="N462" s="176"/>
      <c r="O462" s="176"/>
      <c r="AB462" s="176"/>
      <c r="AC462" s="108"/>
      <c r="AD462" s="312"/>
      <c r="AE462" s="284"/>
    </row>
    <row r="463" spans="1:31" s="17" customFormat="1">
      <c r="A463" s="122"/>
      <c r="B463" s="122"/>
      <c r="D463" s="112"/>
      <c r="E463" s="112"/>
      <c r="I463" s="176"/>
      <c r="J463" s="176"/>
      <c r="K463" s="176"/>
      <c r="L463" s="176"/>
      <c r="M463" s="176"/>
      <c r="N463" s="176"/>
      <c r="O463" s="176"/>
      <c r="AB463" s="176"/>
      <c r="AC463" s="108"/>
      <c r="AD463" s="312"/>
      <c r="AE463" s="284"/>
    </row>
    <row r="464" spans="1:31" s="17" customFormat="1">
      <c r="A464" s="122"/>
      <c r="B464" s="122"/>
      <c r="D464" s="112"/>
      <c r="E464" s="112"/>
      <c r="I464" s="176"/>
      <c r="J464" s="176"/>
      <c r="K464" s="176"/>
      <c r="L464" s="176"/>
      <c r="M464" s="176"/>
      <c r="N464" s="176"/>
      <c r="O464" s="176"/>
      <c r="AB464" s="176"/>
      <c r="AC464" s="108"/>
      <c r="AD464" s="312"/>
      <c r="AE464" s="284"/>
    </row>
    <row r="465" spans="1:31" s="17" customFormat="1">
      <c r="A465" s="122"/>
      <c r="B465" s="122"/>
      <c r="D465" s="112"/>
      <c r="E465" s="112"/>
      <c r="I465" s="176"/>
      <c r="J465" s="176"/>
      <c r="K465" s="176"/>
      <c r="L465" s="176"/>
      <c r="M465" s="176"/>
      <c r="N465" s="176"/>
      <c r="O465" s="176"/>
      <c r="AB465" s="176"/>
      <c r="AC465" s="108"/>
      <c r="AD465" s="312"/>
      <c r="AE465" s="284"/>
    </row>
    <row r="466" spans="1:31" s="17" customFormat="1">
      <c r="A466" s="122"/>
      <c r="B466" s="122"/>
      <c r="D466" s="112"/>
      <c r="E466" s="112"/>
      <c r="I466" s="176"/>
      <c r="J466" s="176"/>
      <c r="K466" s="176"/>
      <c r="L466" s="176"/>
      <c r="M466" s="176"/>
      <c r="N466" s="176"/>
      <c r="O466" s="176"/>
      <c r="AB466" s="176"/>
      <c r="AC466" s="108"/>
      <c r="AD466" s="312"/>
      <c r="AE466" s="284"/>
    </row>
    <row r="467" spans="1:31" s="17" customFormat="1">
      <c r="A467" s="122"/>
      <c r="B467" s="122"/>
      <c r="D467" s="112"/>
      <c r="E467" s="112"/>
      <c r="I467" s="176"/>
      <c r="J467" s="176"/>
      <c r="K467" s="176"/>
      <c r="L467" s="176"/>
      <c r="M467" s="176"/>
      <c r="N467" s="176"/>
      <c r="O467" s="176"/>
      <c r="AB467" s="176"/>
      <c r="AC467" s="108"/>
      <c r="AD467" s="312"/>
      <c r="AE467" s="284"/>
    </row>
    <row r="468" spans="1:31" s="17" customFormat="1">
      <c r="A468" s="122"/>
      <c r="B468" s="122"/>
      <c r="D468" s="112"/>
      <c r="E468" s="112"/>
      <c r="I468" s="176"/>
      <c r="J468" s="176"/>
      <c r="K468" s="176"/>
      <c r="L468" s="176"/>
      <c r="M468" s="176"/>
      <c r="N468" s="176"/>
      <c r="O468" s="176"/>
      <c r="AB468" s="176"/>
      <c r="AC468" s="108"/>
      <c r="AD468" s="312"/>
      <c r="AE468" s="284"/>
    </row>
    <row r="469" spans="1:31" s="17" customFormat="1">
      <c r="A469" s="122"/>
      <c r="B469" s="122"/>
      <c r="D469" s="112"/>
      <c r="E469" s="112"/>
      <c r="I469" s="176"/>
      <c r="J469" s="176"/>
      <c r="K469" s="176"/>
      <c r="L469" s="176"/>
      <c r="M469" s="176"/>
      <c r="N469" s="176"/>
      <c r="O469" s="176"/>
      <c r="AB469" s="176"/>
      <c r="AC469" s="108"/>
      <c r="AD469" s="312"/>
      <c r="AE469" s="284"/>
    </row>
    <row r="470" spans="1:31" s="17" customFormat="1">
      <c r="A470" s="122"/>
      <c r="B470" s="122"/>
      <c r="D470" s="112"/>
      <c r="E470" s="112"/>
      <c r="I470" s="176"/>
      <c r="J470" s="176"/>
      <c r="K470" s="176"/>
      <c r="L470" s="176"/>
      <c r="M470" s="176"/>
      <c r="N470" s="176"/>
      <c r="O470" s="176"/>
      <c r="AB470" s="176"/>
      <c r="AC470" s="108"/>
      <c r="AD470" s="312"/>
      <c r="AE470" s="284"/>
    </row>
    <row r="471" spans="1:31" s="17" customFormat="1">
      <c r="A471" s="122"/>
      <c r="B471" s="122"/>
      <c r="D471" s="112"/>
      <c r="E471" s="112"/>
      <c r="I471" s="176"/>
      <c r="J471" s="176"/>
      <c r="K471" s="176"/>
      <c r="L471" s="176"/>
      <c r="M471" s="176"/>
      <c r="N471" s="176"/>
      <c r="O471" s="176"/>
      <c r="AB471" s="176"/>
      <c r="AC471" s="108"/>
      <c r="AD471" s="312"/>
      <c r="AE471" s="284"/>
    </row>
    <row r="472" spans="1:31" s="17" customFormat="1">
      <c r="A472" s="122"/>
      <c r="B472" s="122"/>
      <c r="D472" s="112"/>
      <c r="E472" s="112"/>
      <c r="I472" s="176"/>
      <c r="J472" s="176"/>
      <c r="K472" s="176"/>
      <c r="L472" s="176"/>
      <c r="M472" s="176"/>
      <c r="N472" s="176"/>
      <c r="O472" s="176"/>
      <c r="AB472" s="176"/>
      <c r="AC472" s="108"/>
      <c r="AD472" s="312"/>
      <c r="AE472" s="284"/>
    </row>
    <row r="473" spans="1:31" s="17" customFormat="1">
      <c r="A473" s="122"/>
      <c r="B473" s="122"/>
      <c r="D473" s="112"/>
      <c r="E473" s="112"/>
      <c r="I473" s="176"/>
      <c r="J473" s="176"/>
      <c r="K473" s="176"/>
      <c r="L473" s="176"/>
      <c r="M473" s="176"/>
      <c r="N473" s="176"/>
      <c r="O473" s="176"/>
      <c r="AB473" s="176"/>
      <c r="AC473" s="108"/>
      <c r="AD473" s="312"/>
      <c r="AE473" s="284"/>
    </row>
    <row r="474" spans="1:31" s="17" customFormat="1">
      <c r="A474" s="122"/>
      <c r="B474" s="122"/>
      <c r="D474" s="112"/>
      <c r="E474" s="112"/>
      <c r="I474" s="176"/>
      <c r="J474" s="176"/>
      <c r="K474" s="176"/>
      <c r="L474" s="176"/>
      <c r="M474" s="176"/>
      <c r="N474" s="176"/>
      <c r="O474" s="176"/>
      <c r="AB474" s="176"/>
      <c r="AC474" s="108"/>
      <c r="AD474" s="312"/>
      <c r="AE474" s="284"/>
    </row>
    <row r="475" spans="1:31" s="17" customFormat="1">
      <c r="A475" s="122"/>
      <c r="B475" s="122"/>
      <c r="D475" s="112"/>
      <c r="E475" s="112"/>
      <c r="I475" s="176"/>
      <c r="J475" s="176"/>
      <c r="K475" s="176"/>
      <c r="L475" s="176"/>
      <c r="M475" s="176"/>
      <c r="N475" s="176"/>
      <c r="O475" s="176"/>
      <c r="AB475" s="176"/>
      <c r="AC475" s="108"/>
      <c r="AD475" s="312"/>
      <c r="AE475" s="284"/>
    </row>
    <row r="476" spans="1:31" s="17" customFormat="1">
      <c r="A476" s="122"/>
      <c r="B476" s="122"/>
      <c r="D476" s="112"/>
      <c r="E476" s="112"/>
      <c r="I476" s="176"/>
      <c r="J476" s="176"/>
      <c r="K476" s="176"/>
      <c r="L476" s="176"/>
      <c r="M476" s="176"/>
      <c r="N476" s="176"/>
      <c r="O476" s="176"/>
      <c r="AB476" s="176"/>
      <c r="AC476" s="108"/>
      <c r="AD476" s="312"/>
      <c r="AE476" s="284"/>
    </row>
    <row r="477" spans="1:31" s="17" customFormat="1">
      <c r="A477" s="122"/>
      <c r="B477" s="122"/>
      <c r="D477" s="112"/>
      <c r="E477" s="112"/>
      <c r="I477" s="176"/>
      <c r="J477" s="176"/>
      <c r="K477" s="176"/>
      <c r="L477" s="176"/>
      <c r="M477" s="176"/>
      <c r="N477" s="176"/>
      <c r="O477" s="176"/>
      <c r="AB477" s="176"/>
      <c r="AC477" s="108"/>
      <c r="AD477" s="312"/>
      <c r="AE477" s="284"/>
    </row>
    <row r="478" spans="1:31" s="17" customFormat="1">
      <c r="A478" s="122"/>
      <c r="B478" s="122"/>
      <c r="D478" s="112"/>
      <c r="E478" s="112"/>
      <c r="I478" s="176"/>
      <c r="J478" s="176"/>
      <c r="K478" s="176"/>
      <c r="L478" s="176"/>
      <c r="M478" s="176"/>
      <c r="N478" s="176"/>
      <c r="O478" s="176"/>
      <c r="AB478" s="176"/>
      <c r="AC478" s="108"/>
      <c r="AD478" s="312"/>
      <c r="AE478" s="284"/>
    </row>
    <row r="479" spans="1:31" s="17" customFormat="1">
      <c r="A479" s="122"/>
      <c r="B479" s="122"/>
      <c r="D479" s="112"/>
      <c r="E479" s="112"/>
      <c r="I479" s="176"/>
      <c r="J479" s="176"/>
      <c r="K479" s="176"/>
      <c r="L479" s="176"/>
      <c r="M479" s="176"/>
      <c r="N479" s="176"/>
      <c r="O479" s="176"/>
      <c r="AB479" s="176"/>
      <c r="AC479" s="108"/>
      <c r="AD479" s="312"/>
      <c r="AE479" s="284"/>
    </row>
    <row r="480" spans="1:31" s="17" customFormat="1">
      <c r="A480" s="122"/>
      <c r="B480" s="122"/>
      <c r="D480" s="112"/>
      <c r="E480" s="112"/>
      <c r="I480" s="176"/>
      <c r="J480" s="176"/>
      <c r="K480" s="176"/>
      <c r="L480" s="176"/>
      <c r="M480" s="176"/>
      <c r="N480" s="176"/>
      <c r="O480" s="176"/>
      <c r="AB480" s="176"/>
      <c r="AC480" s="108"/>
      <c r="AD480" s="312"/>
      <c r="AE480" s="284"/>
    </row>
    <row r="481" spans="1:31" s="17" customFormat="1">
      <c r="A481" s="122"/>
      <c r="B481" s="122"/>
      <c r="D481" s="112"/>
      <c r="E481" s="112"/>
      <c r="I481" s="176"/>
      <c r="J481" s="176"/>
      <c r="K481" s="176"/>
      <c r="L481" s="176"/>
      <c r="M481" s="176"/>
      <c r="N481" s="176"/>
      <c r="O481" s="176"/>
      <c r="AB481" s="176"/>
      <c r="AC481" s="108"/>
      <c r="AD481" s="312"/>
      <c r="AE481" s="284"/>
    </row>
    <row r="482" spans="1:31" s="17" customFormat="1">
      <c r="A482" s="122"/>
      <c r="B482" s="122"/>
      <c r="D482" s="112"/>
      <c r="E482" s="112"/>
      <c r="I482" s="176"/>
      <c r="J482" s="176"/>
      <c r="K482" s="176"/>
      <c r="L482" s="176"/>
      <c r="M482" s="176"/>
      <c r="N482" s="176"/>
      <c r="O482" s="176"/>
      <c r="AB482" s="176"/>
      <c r="AC482" s="108"/>
      <c r="AD482" s="312"/>
      <c r="AE482" s="284"/>
    </row>
    <row r="483" spans="1:31" s="17" customFormat="1">
      <c r="A483" s="122"/>
      <c r="B483" s="122"/>
      <c r="D483" s="112"/>
      <c r="E483" s="112"/>
      <c r="I483" s="176"/>
      <c r="J483" s="176"/>
      <c r="K483" s="176"/>
      <c r="L483" s="176"/>
      <c r="M483" s="176"/>
      <c r="N483" s="176"/>
      <c r="O483" s="176"/>
      <c r="AB483" s="176"/>
      <c r="AC483" s="108"/>
      <c r="AD483" s="312"/>
      <c r="AE483" s="284"/>
    </row>
    <row r="484" spans="1:31" s="17" customFormat="1">
      <c r="A484" s="122"/>
      <c r="B484" s="122"/>
      <c r="D484" s="112"/>
      <c r="E484" s="112"/>
      <c r="I484" s="176"/>
      <c r="J484" s="176"/>
      <c r="K484" s="176"/>
      <c r="L484" s="176"/>
      <c r="M484" s="176"/>
      <c r="N484" s="176"/>
      <c r="O484" s="176"/>
      <c r="AB484" s="176"/>
      <c r="AC484" s="108"/>
      <c r="AD484" s="312"/>
      <c r="AE484" s="284"/>
    </row>
    <row r="485" spans="1:31" s="17" customFormat="1">
      <c r="A485" s="122"/>
      <c r="B485" s="122"/>
      <c r="D485" s="112"/>
      <c r="E485" s="112"/>
      <c r="I485" s="176"/>
      <c r="J485" s="176"/>
      <c r="K485" s="176"/>
      <c r="L485" s="176"/>
      <c r="M485" s="176"/>
      <c r="N485" s="176"/>
      <c r="O485" s="176"/>
      <c r="AB485" s="176"/>
      <c r="AC485" s="108"/>
      <c r="AD485" s="312"/>
      <c r="AE485" s="284"/>
    </row>
    <row r="486" spans="1:31" s="17" customFormat="1">
      <c r="A486" s="122"/>
      <c r="B486" s="122"/>
      <c r="D486" s="112"/>
      <c r="E486" s="112"/>
      <c r="I486" s="176"/>
      <c r="J486" s="176"/>
      <c r="K486" s="176"/>
      <c r="L486" s="176"/>
      <c r="M486" s="176"/>
      <c r="N486" s="176"/>
      <c r="O486" s="176"/>
      <c r="AB486" s="176"/>
      <c r="AC486" s="108"/>
      <c r="AD486" s="312"/>
      <c r="AE486" s="284"/>
    </row>
    <row r="487" spans="1:31" s="17" customFormat="1">
      <c r="A487" s="122"/>
      <c r="B487" s="122"/>
      <c r="D487" s="112"/>
      <c r="E487" s="112"/>
      <c r="I487" s="176"/>
      <c r="J487" s="176"/>
      <c r="K487" s="176"/>
      <c r="L487" s="176"/>
      <c r="M487" s="176"/>
      <c r="N487" s="176"/>
      <c r="O487" s="176"/>
      <c r="AB487" s="176"/>
      <c r="AC487" s="108"/>
      <c r="AD487" s="312"/>
      <c r="AE487" s="284"/>
    </row>
    <row r="488" spans="1:31" s="17" customFormat="1">
      <c r="A488" s="122"/>
      <c r="B488" s="122"/>
      <c r="D488" s="112"/>
      <c r="E488" s="112"/>
      <c r="I488" s="176"/>
      <c r="J488" s="176"/>
      <c r="K488" s="176"/>
      <c r="L488" s="176"/>
      <c r="M488" s="176"/>
      <c r="N488" s="176"/>
      <c r="O488" s="176"/>
      <c r="AB488" s="176"/>
      <c r="AC488" s="108"/>
      <c r="AD488" s="312"/>
      <c r="AE488" s="284"/>
    </row>
    <row r="489" spans="1:31" s="17" customFormat="1">
      <c r="A489" s="122"/>
      <c r="B489" s="122"/>
      <c r="D489" s="112"/>
      <c r="E489" s="112"/>
      <c r="I489" s="176"/>
      <c r="J489" s="176"/>
      <c r="K489" s="176"/>
      <c r="L489" s="176"/>
      <c r="M489" s="176"/>
      <c r="N489" s="176"/>
      <c r="O489" s="176"/>
      <c r="AB489" s="176"/>
      <c r="AC489" s="108"/>
      <c r="AD489" s="312"/>
      <c r="AE489" s="284"/>
    </row>
    <row r="490" spans="1:31" s="17" customFormat="1">
      <c r="A490" s="122"/>
      <c r="B490" s="122"/>
      <c r="D490" s="112"/>
      <c r="E490" s="112"/>
      <c r="I490" s="176"/>
      <c r="J490" s="176"/>
      <c r="K490" s="176"/>
      <c r="L490" s="176"/>
      <c r="M490" s="176"/>
      <c r="N490" s="176"/>
      <c r="O490" s="176"/>
      <c r="AB490" s="176"/>
      <c r="AC490" s="108"/>
      <c r="AD490" s="312"/>
      <c r="AE490" s="284"/>
    </row>
    <row r="491" spans="1:31" s="17" customFormat="1">
      <c r="A491" s="122"/>
      <c r="B491" s="122"/>
      <c r="D491" s="112"/>
      <c r="E491" s="112"/>
      <c r="I491" s="176"/>
      <c r="J491" s="176"/>
      <c r="K491" s="176"/>
      <c r="L491" s="176"/>
      <c r="M491" s="176"/>
      <c r="N491" s="176"/>
      <c r="O491" s="176"/>
      <c r="AB491" s="176"/>
      <c r="AC491" s="108"/>
      <c r="AD491" s="312"/>
      <c r="AE491" s="284"/>
    </row>
    <row r="492" spans="1:31" s="17" customFormat="1">
      <c r="A492" s="122"/>
      <c r="B492" s="122"/>
      <c r="D492" s="112"/>
      <c r="E492" s="112"/>
      <c r="I492" s="176"/>
      <c r="J492" s="176"/>
      <c r="K492" s="176"/>
      <c r="L492" s="176"/>
      <c r="M492" s="176"/>
      <c r="N492" s="176"/>
      <c r="O492" s="176"/>
      <c r="AB492" s="176"/>
      <c r="AC492" s="108"/>
      <c r="AD492" s="312"/>
      <c r="AE492" s="284"/>
    </row>
    <row r="493" spans="1:31" s="17" customFormat="1">
      <c r="A493" s="122"/>
      <c r="B493" s="122"/>
      <c r="D493" s="112"/>
      <c r="E493" s="112"/>
      <c r="I493" s="176"/>
      <c r="J493" s="176"/>
      <c r="K493" s="176"/>
      <c r="L493" s="176"/>
      <c r="M493" s="176"/>
      <c r="N493" s="176"/>
      <c r="O493" s="176"/>
      <c r="AB493" s="176"/>
      <c r="AC493" s="108"/>
      <c r="AD493" s="312"/>
      <c r="AE493" s="284"/>
    </row>
    <row r="494" spans="1:31" s="17" customFormat="1">
      <c r="A494" s="122"/>
      <c r="B494" s="122"/>
      <c r="D494" s="112"/>
      <c r="E494" s="112"/>
      <c r="I494" s="176"/>
      <c r="J494" s="176"/>
      <c r="K494" s="176"/>
      <c r="L494" s="176"/>
      <c r="M494" s="176"/>
      <c r="N494" s="176"/>
      <c r="O494" s="176"/>
      <c r="AB494" s="176"/>
      <c r="AC494" s="108"/>
      <c r="AD494" s="312"/>
      <c r="AE494" s="284"/>
    </row>
    <row r="495" spans="1:31" s="17" customFormat="1">
      <c r="A495" s="122"/>
      <c r="B495" s="122"/>
      <c r="D495" s="112"/>
      <c r="E495" s="112"/>
      <c r="I495" s="176"/>
      <c r="J495" s="176"/>
      <c r="K495" s="176"/>
      <c r="L495" s="176"/>
      <c r="M495" s="176"/>
      <c r="N495" s="176"/>
      <c r="O495" s="176"/>
      <c r="AB495" s="176"/>
      <c r="AC495" s="108"/>
      <c r="AD495" s="312"/>
      <c r="AE495" s="284"/>
    </row>
    <row r="496" spans="1:31" s="17" customFormat="1">
      <c r="A496" s="122"/>
      <c r="B496" s="122"/>
      <c r="D496" s="112"/>
      <c r="E496" s="112"/>
      <c r="I496" s="176"/>
      <c r="J496" s="176"/>
      <c r="K496" s="176"/>
      <c r="L496" s="176"/>
      <c r="M496" s="176"/>
      <c r="N496" s="176"/>
      <c r="O496" s="176"/>
      <c r="AB496" s="176"/>
      <c r="AC496" s="108"/>
      <c r="AD496" s="312"/>
      <c r="AE496" s="284"/>
    </row>
    <row r="497" spans="1:31" s="17" customFormat="1">
      <c r="A497" s="122"/>
      <c r="B497" s="122"/>
      <c r="D497" s="112"/>
      <c r="E497" s="112"/>
      <c r="I497" s="176"/>
      <c r="J497" s="176"/>
      <c r="K497" s="176"/>
      <c r="L497" s="176"/>
      <c r="M497" s="176"/>
      <c r="N497" s="176"/>
      <c r="O497" s="176"/>
      <c r="AB497" s="176"/>
      <c r="AC497" s="108"/>
      <c r="AD497" s="312"/>
      <c r="AE497" s="284"/>
    </row>
    <row r="498" spans="1:31" s="17" customFormat="1">
      <c r="A498" s="122"/>
      <c r="B498" s="122"/>
      <c r="D498" s="112"/>
      <c r="E498" s="112"/>
      <c r="I498" s="176"/>
      <c r="J498" s="176"/>
      <c r="K498" s="176"/>
      <c r="L498" s="176"/>
      <c r="M498" s="176"/>
      <c r="N498" s="176"/>
      <c r="O498" s="176"/>
      <c r="AB498" s="176"/>
      <c r="AC498" s="108"/>
      <c r="AD498" s="312"/>
      <c r="AE498" s="284"/>
    </row>
    <row r="499" spans="1:31" s="17" customFormat="1">
      <c r="A499" s="122"/>
      <c r="B499" s="122"/>
      <c r="D499" s="112"/>
      <c r="E499" s="112"/>
      <c r="I499" s="176"/>
      <c r="J499" s="176"/>
      <c r="K499" s="176"/>
      <c r="L499" s="176"/>
      <c r="M499" s="176"/>
      <c r="N499" s="176"/>
      <c r="O499" s="176"/>
      <c r="AB499" s="176"/>
      <c r="AC499" s="108"/>
      <c r="AD499" s="312"/>
      <c r="AE499" s="284"/>
    </row>
    <row r="500" spans="1:31" s="17" customFormat="1">
      <c r="A500" s="122"/>
      <c r="B500" s="122"/>
      <c r="D500" s="112"/>
      <c r="E500" s="112"/>
      <c r="I500" s="176"/>
      <c r="J500" s="176"/>
      <c r="K500" s="176"/>
      <c r="L500" s="176"/>
      <c r="M500" s="176"/>
      <c r="N500" s="176"/>
      <c r="O500" s="176"/>
      <c r="AB500" s="176"/>
      <c r="AC500" s="108"/>
      <c r="AD500" s="312"/>
      <c r="AE500" s="284"/>
    </row>
    <row r="501" spans="1:31" s="17" customFormat="1">
      <c r="A501" s="122"/>
      <c r="B501" s="122"/>
      <c r="D501" s="112"/>
      <c r="E501" s="112"/>
      <c r="I501" s="176"/>
      <c r="J501" s="176"/>
      <c r="K501" s="176"/>
      <c r="L501" s="176"/>
      <c r="M501" s="176"/>
      <c r="N501" s="176"/>
      <c r="O501" s="176"/>
      <c r="AB501" s="176"/>
      <c r="AC501" s="108"/>
      <c r="AD501" s="312"/>
      <c r="AE501" s="284"/>
    </row>
    <row r="502" spans="1:31" s="17" customFormat="1">
      <c r="A502" s="122"/>
      <c r="B502" s="122"/>
      <c r="D502" s="112"/>
      <c r="E502" s="112"/>
      <c r="I502" s="176"/>
      <c r="J502" s="176"/>
      <c r="K502" s="176"/>
      <c r="L502" s="176"/>
      <c r="M502" s="176"/>
      <c r="N502" s="176"/>
      <c r="O502" s="176"/>
      <c r="AB502" s="176"/>
      <c r="AC502" s="108"/>
      <c r="AD502" s="312"/>
      <c r="AE502" s="284"/>
    </row>
    <row r="503" spans="1:31" s="17" customFormat="1">
      <c r="A503" s="122"/>
      <c r="B503" s="122"/>
      <c r="D503" s="112"/>
      <c r="E503" s="112"/>
      <c r="I503" s="176"/>
      <c r="J503" s="176"/>
      <c r="K503" s="176"/>
      <c r="L503" s="176"/>
      <c r="M503" s="176"/>
      <c r="N503" s="176"/>
      <c r="O503" s="176"/>
      <c r="AB503" s="176"/>
      <c r="AC503" s="108"/>
      <c r="AD503" s="312"/>
      <c r="AE503" s="284"/>
    </row>
    <row r="504" spans="1:31" s="17" customFormat="1">
      <c r="A504" s="122"/>
      <c r="B504" s="122"/>
      <c r="D504" s="112"/>
      <c r="E504" s="112"/>
      <c r="I504" s="176"/>
      <c r="J504" s="176"/>
      <c r="K504" s="176"/>
      <c r="L504" s="176"/>
      <c r="M504" s="176"/>
      <c r="N504" s="176"/>
      <c r="O504" s="176"/>
      <c r="AB504" s="176"/>
      <c r="AC504" s="108"/>
      <c r="AD504" s="312"/>
      <c r="AE504" s="284"/>
    </row>
    <row r="505" spans="1:31" s="17" customFormat="1">
      <c r="A505" s="122"/>
      <c r="B505" s="122"/>
      <c r="D505" s="112"/>
      <c r="E505" s="112"/>
      <c r="I505" s="176"/>
      <c r="J505" s="176"/>
      <c r="K505" s="176"/>
      <c r="L505" s="176"/>
      <c r="M505" s="176"/>
      <c r="N505" s="176"/>
      <c r="O505" s="176"/>
      <c r="AB505" s="176"/>
      <c r="AC505" s="108"/>
      <c r="AD505" s="312"/>
      <c r="AE505" s="284"/>
    </row>
    <row r="506" spans="1:31" s="17" customFormat="1">
      <c r="A506" s="122"/>
      <c r="B506" s="122"/>
      <c r="D506" s="112"/>
      <c r="E506" s="112"/>
      <c r="I506" s="176"/>
      <c r="J506" s="176"/>
      <c r="K506" s="176"/>
      <c r="L506" s="176"/>
      <c r="M506" s="176"/>
      <c r="N506" s="176"/>
      <c r="O506" s="176"/>
      <c r="AB506" s="176"/>
      <c r="AC506" s="108"/>
      <c r="AD506" s="312"/>
      <c r="AE506" s="284"/>
    </row>
    <row r="507" spans="1:31" s="17" customFormat="1">
      <c r="A507" s="122"/>
      <c r="B507" s="122"/>
      <c r="D507" s="112"/>
      <c r="E507" s="112"/>
      <c r="I507" s="176"/>
      <c r="J507" s="176"/>
      <c r="K507" s="176"/>
      <c r="L507" s="176"/>
      <c r="M507" s="176"/>
      <c r="N507" s="176"/>
      <c r="O507" s="176"/>
      <c r="AB507" s="176"/>
      <c r="AC507" s="108"/>
      <c r="AD507" s="312"/>
      <c r="AE507" s="284"/>
    </row>
    <row r="508" spans="1:31" s="17" customFormat="1">
      <c r="A508" s="122"/>
      <c r="B508" s="122"/>
      <c r="D508" s="112"/>
      <c r="E508" s="112"/>
      <c r="I508" s="176"/>
      <c r="J508" s="176"/>
      <c r="K508" s="176"/>
      <c r="L508" s="176"/>
      <c r="M508" s="176"/>
      <c r="N508" s="176"/>
      <c r="O508" s="176"/>
      <c r="AB508" s="176"/>
      <c r="AC508" s="108"/>
      <c r="AD508" s="312"/>
      <c r="AE508" s="284"/>
    </row>
    <row r="509" spans="1:31" s="17" customFormat="1">
      <c r="A509" s="122"/>
      <c r="B509" s="122"/>
      <c r="D509" s="112"/>
      <c r="E509" s="112"/>
      <c r="I509" s="176"/>
      <c r="J509" s="176"/>
      <c r="K509" s="176"/>
      <c r="L509" s="176"/>
      <c r="M509" s="176"/>
      <c r="N509" s="176"/>
      <c r="O509" s="176"/>
      <c r="AB509" s="176"/>
      <c r="AC509" s="108"/>
      <c r="AD509" s="312"/>
      <c r="AE509" s="284"/>
    </row>
    <row r="510" spans="1:31" s="17" customFormat="1">
      <c r="A510" s="122"/>
      <c r="B510" s="122"/>
      <c r="D510" s="112"/>
      <c r="E510" s="112"/>
      <c r="I510" s="176"/>
      <c r="J510" s="176"/>
      <c r="K510" s="176"/>
      <c r="L510" s="176"/>
      <c r="M510" s="176"/>
      <c r="N510" s="176"/>
      <c r="O510" s="176"/>
      <c r="AB510" s="176"/>
      <c r="AC510" s="108"/>
      <c r="AD510" s="312"/>
      <c r="AE510" s="284"/>
    </row>
    <row r="511" spans="1:31" s="17" customFormat="1">
      <c r="A511" s="122"/>
      <c r="B511" s="122"/>
      <c r="D511" s="112"/>
      <c r="E511" s="112"/>
      <c r="I511" s="176"/>
      <c r="J511" s="176"/>
      <c r="K511" s="176"/>
      <c r="L511" s="176"/>
      <c r="M511" s="176"/>
      <c r="N511" s="176"/>
      <c r="O511" s="176"/>
      <c r="AB511" s="176"/>
      <c r="AC511" s="108"/>
      <c r="AD511" s="312"/>
      <c r="AE511" s="284"/>
    </row>
    <row r="512" spans="1:31" s="17" customFormat="1">
      <c r="A512" s="122"/>
      <c r="B512" s="122"/>
      <c r="D512" s="112"/>
      <c r="E512" s="112"/>
      <c r="I512" s="176"/>
      <c r="J512" s="176"/>
      <c r="K512" s="176"/>
      <c r="L512" s="176"/>
      <c r="M512" s="176"/>
      <c r="N512" s="176"/>
      <c r="O512" s="176"/>
      <c r="AB512" s="176"/>
      <c r="AC512" s="108"/>
      <c r="AD512" s="312"/>
      <c r="AE512" s="284"/>
    </row>
    <row r="513" spans="1:31" s="17" customFormat="1">
      <c r="A513" s="122"/>
      <c r="B513" s="122"/>
      <c r="D513" s="112"/>
      <c r="E513" s="112"/>
      <c r="I513" s="176"/>
      <c r="J513" s="176"/>
      <c r="K513" s="176"/>
      <c r="L513" s="176"/>
      <c r="M513" s="176"/>
      <c r="N513" s="176"/>
      <c r="O513" s="176"/>
      <c r="AB513" s="176"/>
      <c r="AC513" s="108"/>
      <c r="AD513" s="312"/>
      <c r="AE513" s="284"/>
    </row>
    <row r="514" spans="1:31" s="17" customFormat="1">
      <c r="A514" s="122"/>
      <c r="B514" s="122"/>
      <c r="D514" s="112"/>
      <c r="E514" s="112"/>
      <c r="I514" s="176"/>
      <c r="J514" s="176"/>
      <c r="K514" s="176"/>
      <c r="L514" s="176"/>
      <c r="M514" s="176"/>
      <c r="N514" s="176"/>
      <c r="O514" s="176"/>
      <c r="AB514" s="176"/>
      <c r="AC514" s="108"/>
      <c r="AD514" s="312"/>
      <c r="AE514" s="284"/>
    </row>
    <row r="515" spans="1:31" s="17" customFormat="1">
      <c r="A515" s="122"/>
      <c r="B515" s="122"/>
      <c r="D515" s="112"/>
      <c r="E515" s="112"/>
      <c r="I515" s="176"/>
      <c r="J515" s="176"/>
      <c r="K515" s="176"/>
      <c r="L515" s="176"/>
      <c r="M515" s="176"/>
      <c r="N515" s="176"/>
      <c r="O515" s="176"/>
      <c r="AB515" s="176"/>
      <c r="AC515" s="108"/>
      <c r="AD515" s="312"/>
      <c r="AE515" s="284"/>
    </row>
    <row r="516" spans="1:31" s="17" customFormat="1">
      <c r="A516" s="122"/>
      <c r="B516" s="122"/>
      <c r="D516" s="112"/>
      <c r="E516" s="112"/>
      <c r="I516" s="176"/>
      <c r="J516" s="176"/>
      <c r="K516" s="176"/>
      <c r="L516" s="176"/>
      <c r="M516" s="176"/>
      <c r="N516" s="176"/>
      <c r="O516" s="176"/>
      <c r="AB516" s="176"/>
      <c r="AC516" s="108"/>
      <c r="AD516" s="312"/>
      <c r="AE516" s="284"/>
    </row>
    <row r="517" spans="1:31" s="17" customFormat="1">
      <c r="A517" s="122"/>
      <c r="B517" s="122"/>
      <c r="D517" s="112"/>
      <c r="E517" s="112"/>
      <c r="I517" s="176"/>
      <c r="J517" s="176"/>
      <c r="K517" s="176"/>
      <c r="L517" s="176"/>
      <c r="M517" s="176"/>
      <c r="N517" s="176"/>
      <c r="O517" s="176"/>
      <c r="AB517" s="176"/>
      <c r="AC517" s="108"/>
      <c r="AD517" s="312"/>
      <c r="AE517" s="284"/>
    </row>
    <row r="518" spans="1:31" s="17" customFormat="1">
      <c r="A518" s="122"/>
      <c r="B518" s="122"/>
      <c r="D518" s="112"/>
      <c r="E518" s="112"/>
      <c r="I518" s="176"/>
      <c r="J518" s="176"/>
      <c r="K518" s="176"/>
      <c r="L518" s="176"/>
      <c r="M518" s="176"/>
      <c r="N518" s="176"/>
      <c r="O518" s="176"/>
      <c r="AB518" s="176"/>
      <c r="AC518" s="108"/>
      <c r="AD518" s="312"/>
      <c r="AE518" s="284"/>
    </row>
    <row r="519" spans="1:31" s="17" customFormat="1">
      <c r="A519" s="122"/>
      <c r="B519" s="122"/>
      <c r="D519" s="112"/>
      <c r="E519" s="112"/>
      <c r="I519" s="176"/>
      <c r="J519" s="176"/>
      <c r="K519" s="176"/>
      <c r="L519" s="176"/>
      <c r="M519" s="176"/>
      <c r="N519" s="176"/>
      <c r="O519" s="176"/>
      <c r="AB519" s="176"/>
      <c r="AC519" s="108"/>
      <c r="AD519" s="312"/>
      <c r="AE519" s="284"/>
    </row>
    <row r="520" spans="1:31" s="17" customFormat="1">
      <c r="A520" s="122"/>
      <c r="B520" s="122"/>
      <c r="D520" s="112"/>
      <c r="E520" s="112"/>
      <c r="I520" s="176"/>
      <c r="J520" s="176"/>
      <c r="K520" s="176"/>
      <c r="L520" s="176"/>
      <c r="M520" s="176"/>
      <c r="N520" s="176"/>
      <c r="O520" s="176"/>
      <c r="AB520" s="176"/>
      <c r="AC520" s="108"/>
      <c r="AD520" s="312"/>
      <c r="AE520" s="284"/>
    </row>
    <row r="521" spans="1:31" s="17" customFormat="1">
      <c r="A521" s="122"/>
      <c r="B521" s="122"/>
      <c r="D521" s="112"/>
      <c r="E521" s="112"/>
      <c r="I521" s="176"/>
      <c r="J521" s="176"/>
      <c r="K521" s="176"/>
      <c r="L521" s="176"/>
      <c r="M521" s="176"/>
      <c r="N521" s="176"/>
      <c r="O521" s="176"/>
      <c r="AB521" s="176"/>
      <c r="AC521" s="108"/>
      <c r="AD521" s="312"/>
      <c r="AE521" s="284"/>
    </row>
    <row r="522" spans="1:31" s="17" customFormat="1">
      <c r="A522" s="122"/>
      <c r="B522" s="122"/>
      <c r="D522" s="112"/>
      <c r="E522" s="112"/>
      <c r="I522" s="176"/>
      <c r="J522" s="176"/>
      <c r="K522" s="176"/>
      <c r="L522" s="176"/>
      <c r="M522" s="176"/>
      <c r="N522" s="176"/>
      <c r="O522" s="176"/>
      <c r="AB522" s="176"/>
      <c r="AC522" s="108"/>
      <c r="AD522" s="312"/>
      <c r="AE522" s="284"/>
    </row>
    <row r="523" spans="1:31" s="17" customFormat="1">
      <c r="A523" s="122"/>
      <c r="B523" s="122"/>
      <c r="D523" s="112"/>
      <c r="E523" s="112"/>
      <c r="I523" s="176"/>
      <c r="J523" s="176"/>
      <c r="K523" s="176"/>
      <c r="L523" s="176"/>
      <c r="M523" s="176"/>
      <c r="N523" s="176"/>
      <c r="O523" s="176"/>
      <c r="AB523" s="176"/>
      <c r="AC523" s="108"/>
      <c r="AD523" s="312"/>
      <c r="AE523" s="284"/>
    </row>
    <row r="524" spans="1:31" s="17" customFormat="1">
      <c r="A524" s="122"/>
      <c r="B524" s="122"/>
      <c r="D524" s="112"/>
      <c r="E524" s="112"/>
      <c r="I524" s="176"/>
      <c r="J524" s="176"/>
      <c r="K524" s="176"/>
      <c r="L524" s="176"/>
      <c r="M524" s="176"/>
      <c r="N524" s="176"/>
      <c r="O524" s="176"/>
      <c r="AB524" s="176"/>
      <c r="AC524" s="108"/>
      <c r="AD524" s="312"/>
      <c r="AE524" s="284"/>
    </row>
    <row r="525" spans="1:31" s="17" customFormat="1">
      <c r="A525" s="122"/>
      <c r="B525" s="122"/>
      <c r="D525" s="112"/>
      <c r="E525" s="112"/>
      <c r="I525" s="176"/>
      <c r="J525" s="176"/>
      <c r="K525" s="176"/>
      <c r="L525" s="176"/>
      <c r="M525" s="176"/>
      <c r="N525" s="176"/>
      <c r="O525" s="176"/>
      <c r="AB525" s="176"/>
      <c r="AC525" s="108"/>
      <c r="AD525" s="312"/>
      <c r="AE525" s="284"/>
    </row>
    <row r="526" spans="1:31" s="17" customFormat="1">
      <c r="A526" s="122"/>
      <c r="B526" s="122"/>
      <c r="D526" s="112"/>
      <c r="E526" s="112"/>
      <c r="I526" s="176"/>
      <c r="J526" s="176"/>
      <c r="K526" s="176"/>
      <c r="L526" s="176"/>
      <c r="M526" s="176"/>
      <c r="N526" s="176"/>
      <c r="O526" s="176"/>
      <c r="AB526" s="176"/>
      <c r="AC526" s="108"/>
      <c r="AD526" s="312"/>
      <c r="AE526" s="284"/>
    </row>
    <row r="527" spans="1:31" s="17" customFormat="1">
      <c r="A527" s="122"/>
      <c r="B527" s="122"/>
      <c r="D527" s="112"/>
      <c r="E527" s="112"/>
      <c r="I527" s="176"/>
      <c r="J527" s="176"/>
      <c r="K527" s="176"/>
      <c r="L527" s="176"/>
      <c r="M527" s="176"/>
      <c r="N527" s="176"/>
      <c r="O527" s="176"/>
      <c r="AB527" s="176"/>
      <c r="AC527" s="108"/>
      <c r="AD527" s="312"/>
      <c r="AE527" s="284"/>
    </row>
    <row r="528" spans="1:31" s="17" customFormat="1">
      <c r="A528" s="122"/>
      <c r="B528" s="122"/>
      <c r="D528" s="112"/>
      <c r="E528" s="112"/>
      <c r="I528" s="176"/>
      <c r="J528" s="176"/>
      <c r="K528" s="176"/>
      <c r="L528" s="176"/>
      <c r="M528" s="176"/>
      <c r="N528" s="176"/>
      <c r="O528" s="176"/>
      <c r="AB528" s="176"/>
      <c r="AC528" s="108"/>
      <c r="AD528" s="312"/>
      <c r="AE528" s="284"/>
    </row>
    <row r="529" spans="1:31" s="17" customFormat="1">
      <c r="A529" s="122"/>
      <c r="B529" s="122"/>
      <c r="D529" s="112"/>
      <c r="E529" s="112"/>
      <c r="I529" s="176"/>
      <c r="J529" s="176"/>
      <c r="K529" s="176"/>
      <c r="L529" s="176"/>
      <c r="M529" s="176"/>
      <c r="N529" s="176"/>
      <c r="O529" s="176"/>
      <c r="AB529" s="176"/>
      <c r="AC529" s="108"/>
      <c r="AD529" s="312"/>
      <c r="AE529" s="284"/>
    </row>
    <row r="530" spans="1:31" s="17" customFormat="1">
      <c r="A530" s="122"/>
      <c r="B530" s="122"/>
      <c r="D530" s="112"/>
      <c r="E530" s="112"/>
      <c r="I530" s="176"/>
      <c r="J530" s="176"/>
      <c r="K530" s="176"/>
      <c r="L530" s="176"/>
      <c r="M530" s="176"/>
      <c r="N530" s="176"/>
      <c r="O530" s="176"/>
      <c r="AB530" s="176"/>
      <c r="AC530" s="108"/>
      <c r="AD530" s="312"/>
      <c r="AE530" s="284"/>
    </row>
    <row r="531" spans="1:31" s="17" customFormat="1">
      <c r="A531" s="122"/>
      <c r="B531" s="122"/>
      <c r="D531" s="112"/>
      <c r="E531" s="112"/>
      <c r="I531" s="176"/>
      <c r="J531" s="176"/>
      <c r="K531" s="176"/>
      <c r="L531" s="176"/>
      <c r="M531" s="176"/>
      <c r="N531" s="176"/>
      <c r="O531" s="176"/>
      <c r="AB531" s="176"/>
      <c r="AC531" s="108"/>
      <c r="AD531" s="312"/>
      <c r="AE531" s="284"/>
    </row>
    <row r="532" spans="1:31" s="17" customFormat="1">
      <c r="A532" s="122"/>
      <c r="B532" s="122"/>
      <c r="D532" s="112"/>
      <c r="E532" s="112"/>
      <c r="I532" s="176"/>
      <c r="J532" s="176"/>
      <c r="K532" s="176"/>
      <c r="L532" s="176"/>
      <c r="M532" s="176"/>
      <c r="N532" s="176"/>
      <c r="O532" s="176"/>
      <c r="AB532" s="176"/>
      <c r="AC532" s="108"/>
      <c r="AD532" s="312"/>
      <c r="AE532" s="284"/>
    </row>
    <row r="533" spans="1:31" s="17" customFormat="1">
      <c r="A533" s="122"/>
      <c r="B533" s="122"/>
      <c r="D533" s="112"/>
      <c r="E533" s="112"/>
      <c r="I533" s="176"/>
      <c r="J533" s="176"/>
      <c r="K533" s="176"/>
      <c r="L533" s="176"/>
      <c r="M533" s="176"/>
      <c r="N533" s="176"/>
      <c r="O533" s="176"/>
      <c r="AB533" s="176"/>
      <c r="AC533" s="108"/>
      <c r="AD533" s="312"/>
      <c r="AE533" s="284"/>
    </row>
    <row r="534" spans="1:31" s="17" customFormat="1">
      <c r="A534" s="122"/>
      <c r="B534" s="122"/>
      <c r="D534" s="112"/>
      <c r="E534" s="112"/>
      <c r="I534" s="176"/>
      <c r="J534" s="176"/>
      <c r="K534" s="176"/>
      <c r="L534" s="176"/>
      <c r="M534" s="176"/>
      <c r="N534" s="176"/>
      <c r="O534" s="176"/>
      <c r="AB534" s="176"/>
      <c r="AC534" s="108"/>
      <c r="AD534" s="312"/>
      <c r="AE534" s="284"/>
    </row>
    <row r="535" spans="1:31" s="17" customFormat="1">
      <c r="A535" s="122"/>
      <c r="B535" s="122"/>
      <c r="D535" s="112"/>
      <c r="E535" s="112"/>
      <c r="I535" s="176"/>
      <c r="J535" s="176"/>
      <c r="K535" s="176"/>
      <c r="L535" s="176"/>
      <c r="M535" s="176"/>
      <c r="N535" s="176"/>
      <c r="O535" s="176"/>
      <c r="AB535" s="176"/>
      <c r="AC535" s="108"/>
      <c r="AD535" s="312"/>
      <c r="AE535" s="284"/>
    </row>
    <row r="536" spans="1:31" s="17" customFormat="1">
      <c r="A536" s="122"/>
      <c r="B536" s="122"/>
      <c r="D536" s="112"/>
      <c r="E536" s="112"/>
      <c r="I536" s="176"/>
      <c r="J536" s="176"/>
      <c r="K536" s="176"/>
      <c r="L536" s="176"/>
      <c r="M536" s="176"/>
      <c r="N536" s="176"/>
      <c r="O536" s="176"/>
      <c r="AB536" s="176"/>
      <c r="AC536" s="108"/>
      <c r="AD536" s="312"/>
      <c r="AE536" s="284"/>
    </row>
    <row r="537" spans="1:31" s="17" customFormat="1">
      <c r="A537" s="122"/>
      <c r="B537" s="122"/>
      <c r="D537" s="112"/>
      <c r="E537" s="112"/>
      <c r="I537" s="176"/>
      <c r="J537" s="176"/>
      <c r="K537" s="176"/>
      <c r="L537" s="176"/>
      <c r="M537" s="176"/>
      <c r="N537" s="176"/>
      <c r="O537" s="176"/>
      <c r="AB537" s="176"/>
      <c r="AC537" s="108"/>
      <c r="AD537" s="312"/>
      <c r="AE537" s="284"/>
    </row>
    <row r="538" spans="1:31" s="17" customFormat="1">
      <c r="A538" s="122"/>
      <c r="B538" s="122"/>
      <c r="D538" s="112"/>
      <c r="E538" s="112"/>
      <c r="I538" s="176"/>
      <c r="J538" s="176"/>
      <c r="K538" s="176"/>
      <c r="L538" s="176"/>
      <c r="M538" s="176"/>
      <c r="N538" s="176"/>
      <c r="O538" s="176"/>
      <c r="AB538" s="176"/>
      <c r="AC538" s="108"/>
      <c r="AD538" s="312"/>
      <c r="AE538" s="284"/>
    </row>
    <row r="539" spans="1:31" s="17" customFormat="1">
      <c r="A539" s="122"/>
      <c r="B539" s="122"/>
      <c r="D539" s="112"/>
      <c r="E539" s="112"/>
      <c r="I539" s="176"/>
      <c r="J539" s="176"/>
      <c r="K539" s="176"/>
      <c r="L539" s="176"/>
      <c r="M539" s="176"/>
      <c r="N539" s="176"/>
      <c r="O539" s="176"/>
      <c r="AB539" s="176"/>
      <c r="AC539" s="108"/>
      <c r="AD539" s="312"/>
      <c r="AE539" s="284"/>
    </row>
    <row r="540" spans="1:31" s="17" customFormat="1">
      <c r="A540" s="122"/>
      <c r="B540" s="122"/>
      <c r="D540" s="112"/>
      <c r="E540" s="112"/>
      <c r="I540" s="176"/>
      <c r="J540" s="176"/>
      <c r="K540" s="176"/>
      <c r="L540" s="176"/>
      <c r="M540" s="176"/>
      <c r="N540" s="176"/>
      <c r="O540" s="176"/>
      <c r="AB540" s="176"/>
      <c r="AC540" s="108"/>
      <c r="AD540" s="312"/>
      <c r="AE540" s="284"/>
    </row>
    <row r="541" spans="1:31" s="17" customFormat="1">
      <c r="A541" s="122"/>
      <c r="B541" s="122"/>
      <c r="D541" s="112"/>
      <c r="E541" s="112"/>
      <c r="I541" s="176"/>
      <c r="J541" s="176"/>
      <c r="K541" s="176"/>
      <c r="L541" s="176"/>
      <c r="M541" s="176"/>
      <c r="N541" s="176"/>
      <c r="O541" s="176"/>
      <c r="AB541" s="176"/>
      <c r="AC541" s="108"/>
      <c r="AD541" s="312"/>
      <c r="AE541" s="284"/>
    </row>
    <row r="542" spans="1:31" s="17" customFormat="1">
      <c r="A542" s="122"/>
      <c r="B542" s="122"/>
      <c r="D542" s="112"/>
      <c r="E542" s="112"/>
      <c r="I542" s="176"/>
      <c r="J542" s="176"/>
      <c r="K542" s="176"/>
      <c r="L542" s="176"/>
      <c r="M542" s="176"/>
      <c r="N542" s="176"/>
      <c r="O542" s="176"/>
      <c r="AB542" s="176"/>
      <c r="AC542" s="108"/>
      <c r="AD542" s="312"/>
      <c r="AE542" s="284"/>
    </row>
    <row r="543" spans="1:31" s="17" customFormat="1">
      <c r="A543" s="122"/>
      <c r="B543" s="122"/>
      <c r="D543" s="112"/>
      <c r="E543" s="112"/>
      <c r="I543" s="176"/>
      <c r="J543" s="176"/>
      <c r="K543" s="176"/>
      <c r="L543" s="176"/>
      <c r="M543" s="176"/>
      <c r="N543" s="176"/>
      <c r="O543" s="176"/>
      <c r="AB543" s="176"/>
      <c r="AC543" s="108"/>
      <c r="AD543" s="312"/>
      <c r="AE543" s="284"/>
    </row>
    <row r="544" spans="1:31" s="17" customFormat="1">
      <c r="A544" s="122"/>
      <c r="B544" s="122"/>
      <c r="D544" s="112"/>
      <c r="E544" s="112"/>
      <c r="I544" s="176"/>
      <c r="J544" s="176"/>
      <c r="K544" s="176"/>
      <c r="L544" s="176"/>
      <c r="M544" s="176"/>
      <c r="N544" s="176"/>
      <c r="O544" s="176"/>
      <c r="AB544" s="176"/>
      <c r="AC544" s="108"/>
      <c r="AD544" s="312"/>
      <c r="AE544" s="284"/>
    </row>
    <row r="545" spans="1:31" s="17" customFormat="1">
      <c r="A545" s="122"/>
      <c r="B545" s="122"/>
      <c r="D545" s="112"/>
      <c r="E545" s="112"/>
      <c r="I545" s="176"/>
      <c r="J545" s="176"/>
      <c r="K545" s="176"/>
      <c r="L545" s="176"/>
      <c r="M545" s="176"/>
      <c r="N545" s="176"/>
      <c r="O545" s="176"/>
      <c r="AB545" s="176"/>
      <c r="AC545" s="108"/>
      <c r="AD545" s="312"/>
      <c r="AE545" s="284"/>
    </row>
    <row r="546" spans="1:31" s="17" customFormat="1">
      <c r="A546" s="122"/>
      <c r="B546" s="122"/>
      <c r="D546" s="112"/>
      <c r="E546" s="112"/>
      <c r="I546" s="176"/>
      <c r="J546" s="176"/>
      <c r="K546" s="176"/>
      <c r="L546" s="176"/>
      <c r="M546" s="176"/>
      <c r="N546" s="176"/>
      <c r="O546" s="176"/>
      <c r="AB546" s="176"/>
      <c r="AC546" s="108"/>
      <c r="AD546" s="312"/>
      <c r="AE546" s="284"/>
    </row>
    <row r="547" spans="1:31" s="17" customFormat="1">
      <c r="A547" s="122"/>
      <c r="B547" s="122"/>
      <c r="D547" s="112"/>
      <c r="E547" s="112"/>
      <c r="I547" s="176"/>
      <c r="J547" s="176"/>
      <c r="K547" s="176"/>
      <c r="L547" s="176"/>
      <c r="M547" s="176"/>
      <c r="N547" s="176"/>
      <c r="O547" s="176"/>
      <c r="AB547" s="176"/>
      <c r="AC547" s="108"/>
      <c r="AD547" s="312"/>
      <c r="AE547" s="284"/>
    </row>
    <row r="548" spans="1:31" s="17" customFormat="1">
      <c r="A548" s="122"/>
      <c r="B548" s="122"/>
      <c r="D548" s="112"/>
      <c r="E548" s="112"/>
      <c r="I548" s="176"/>
      <c r="J548" s="176"/>
      <c r="K548" s="176"/>
      <c r="L548" s="176"/>
      <c r="M548" s="176"/>
      <c r="N548" s="176"/>
      <c r="O548" s="176"/>
      <c r="AB548" s="176"/>
      <c r="AC548" s="108"/>
      <c r="AD548" s="312"/>
      <c r="AE548" s="284"/>
    </row>
    <row r="549" spans="1:31" s="17" customFormat="1">
      <c r="A549" s="122"/>
      <c r="B549" s="122"/>
      <c r="D549" s="112"/>
      <c r="E549" s="112"/>
      <c r="I549" s="176"/>
      <c r="J549" s="176"/>
      <c r="K549" s="176"/>
      <c r="L549" s="176"/>
      <c r="M549" s="176"/>
      <c r="N549" s="176"/>
      <c r="O549" s="176"/>
      <c r="AB549" s="176"/>
      <c r="AC549" s="108"/>
      <c r="AD549" s="312"/>
      <c r="AE549" s="284"/>
    </row>
    <row r="550" spans="1:31" s="17" customFormat="1">
      <c r="A550" s="122"/>
      <c r="B550" s="122"/>
      <c r="D550" s="112"/>
      <c r="E550" s="112"/>
      <c r="I550" s="176"/>
      <c r="J550" s="176"/>
      <c r="K550" s="176"/>
      <c r="L550" s="176"/>
      <c r="M550" s="176"/>
      <c r="N550" s="176"/>
      <c r="O550" s="176"/>
      <c r="AB550" s="176"/>
      <c r="AC550" s="108"/>
      <c r="AD550" s="312"/>
      <c r="AE550" s="284"/>
    </row>
    <row r="551" spans="1:31" s="17" customFormat="1">
      <c r="A551" s="122"/>
      <c r="B551" s="122"/>
      <c r="D551" s="112"/>
      <c r="E551" s="112"/>
      <c r="I551" s="176"/>
      <c r="J551" s="176"/>
      <c r="K551" s="176"/>
      <c r="L551" s="176"/>
      <c r="M551" s="176"/>
      <c r="N551" s="176"/>
      <c r="O551" s="176"/>
      <c r="AB551" s="176"/>
      <c r="AC551" s="108"/>
      <c r="AD551" s="312"/>
      <c r="AE551" s="284"/>
    </row>
    <row r="552" spans="1:31" s="17" customFormat="1">
      <c r="A552" s="122"/>
      <c r="B552" s="122"/>
      <c r="D552" s="112"/>
      <c r="E552" s="112"/>
      <c r="I552" s="176"/>
      <c r="J552" s="176"/>
      <c r="K552" s="176"/>
      <c r="L552" s="176"/>
      <c r="M552" s="176"/>
      <c r="N552" s="176"/>
      <c r="O552" s="176"/>
      <c r="AB552" s="176"/>
      <c r="AC552" s="108"/>
      <c r="AD552" s="312"/>
      <c r="AE552" s="284"/>
    </row>
    <row r="553" spans="1:31" s="17" customFormat="1">
      <c r="A553" s="122"/>
      <c r="B553" s="122"/>
      <c r="D553" s="112"/>
      <c r="E553" s="112"/>
      <c r="I553" s="176"/>
      <c r="J553" s="176"/>
      <c r="K553" s="176"/>
      <c r="L553" s="176"/>
      <c r="M553" s="176"/>
      <c r="N553" s="176"/>
      <c r="O553" s="176"/>
      <c r="AB553" s="176"/>
      <c r="AC553" s="108"/>
      <c r="AD553" s="312"/>
      <c r="AE553" s="284"/>
    </row>
    <row r="554" spans="1:31" s="17" customFormat="1">
      <c r="A554" s="122"/>
      <c r="B554" s="122"/>
      <c r="D554" s="112"/>
      <c r="E554" s="112"/>
      <c r="I554" s="176"/>
      <c r="J554" s="176"/>
      <c r="K554" s="176"/>
      <c r="L554" s="176"/>
      <c r="M554" s="176"/>
      <c r="N554" s="176"/>
      <c r="O554" s="176"/>
      <c r="AB554" s="176"/>
      <c r="AC554" s="108"/>
      <c r="AD554" s="312"/>
      <c r="AE554" s="284"/>
    </row>
    <row r="555" spans="1:31" s="17" customFormat="1">
      <c r="A555" s="122"/>
      <c r="B555" s="122"/>
      <c r="D555" s="112"/>
      <c r="E555" s="112"/>
      <c r="I555" s="176"/>
      <c r="J555" s="176"/>
      <c r="K555" s="176"/>
      <c r="L555" s="176"/>
      <c r="M555" s="176"/>
      <c r="N555" s="176"/>
      <c r="O555" s="176"/>
      <c r="AB555" s="176"/>
      <c r="AC555" s="108"/>
      <c r="AD555" s="312"/>
      <c r="AE555" s="284"/>
    </row>
    <row r="556" spans="1:31" s="17" customFormat="1">
      <c r="A556" s="122"/>
      <c r="B556" s="122"/>
      <c r="D556" s="112"/>
      <c r="E556" s="112"/>
      <c r="I556" s="176"/>
      <c r="J556" s="176"/>
      <c r="K556" s="176"/>
      <c r="L556" s="176"/>
      <c r="M556" s="176"/>
      <c r="N556" s="176"/>
      <c r="O556" s="176"/>
      <c r="AB556" s="176"/>
      <c r="AC556" s="108"/>
      <c r="AD556" s="312"/>
      <c r="AE556" s="284"/>
    </row>
    <row r="557" spans="1:31" s="17" customFormat="1">
      <c r="A557" s="122"/>
      <c r="B557" s="122"/>
      <c r="D557" s="112"/>
      <c r="E557" s="112"/>
      <c r="I557" s="176"/>
      <c r="J557" s="176"/>
      <c r="K557" s="176"/>
      <c r="L557" s="176"/>
      <c r="M557" s="176"/>
      <c r="N557" s="176"/>
      <c r="O557" s="176"/>
      <c r="AB557" s="176"/>
      <c r="AC557" s="108"/>
      <c r="AD557" s="312"/>
      <c r="AE557" s="284"/>
    </row>
    <row r="558" spans="1:31" s="17" customFormat="1">
      <c r="A558" s="122"/>
      <c r="B558" s="122"/>
      <c r="D558" s="112"/>
      <c r="E558" s="112"/>
      <c r="I558" s="176"/>
      <c r="J558" s="176"/>
      <c r="K558" s="176"/>
      <c r="L558" s="176"/>
      <c r="M558" s="176"/>
      <c r="N558" s="176"/>
      <c r="O558" s="176"/>
      <c r="AB558" s="176"/>
      <c r="AC558" s="108"/>
      <c r="AD558" s="312"/>
      <c r="AE558" s="284"/>
    </row>
    <row r="559" spans="1:31" s="17" customFormat="1">
      <c r="A559" s="122"/>
      <c r="B559" s="122"/>
      <c r="D559" s="112"/>
      <c r="E559" s="112"/>
      <c r="I559" s="176"/>
      <c r="J559" s="176"/>
      <c r="K559" s="176"/>
      <c r="L559" s="176"/>
      <c r="M559" s="176"/>
      <c r="N559" s="176"/>
      <c r="O559" s="176"/>
      <c r="AB559" s="176"/>
      <c r="AC559" s="108"/>
      <c r="AD559" s="312"/>
      <c r="AE559" s="284"/>
    </row>
    <row r="560" spans="1:31" s="17" customFormat="1">
      <c r="A560" s="122"/>
      <c r="B560" s="122"/>
      <c r="D560" s="112"/>
      <c r="E560" s="112"/>
      <c r="I560" s="176"/>
      <c r="J560" s="176"/>
      <c r="K560" s="176"/>
      <c r="L560" s="176"/>
      <c r="M560" s="176"/>
      <c r="N560" s="176"/>
      <c r="O560" s="176"/>
      <c r="AB560" s="176"/>
      <c r="AC560" s="108"/>
      <c r="AD560" s="312"/>
      <c r="AE560" s="284"/>
    </row>
    <row r="561" spans="1:31" s="17" customFormat="1">
      <c r="A561" s="122"/>
      <c r="B561" s="122"/>
      <c r="D561" s="112"/>
      <c r="E561" s="112"/>
      <c r="I561" s="176"/>
      <c r="J561" s="176"/>
      <c r="K561" s="176"/>
      <c r="L561" s="176"/>
      <c r="M561" s="176"/>
      <c r="N561" s="176"/>
      <c r="O561" s="176"/>
      <c r="AB561" s="176"/>
      <c r="AC561" s="108"/>
      <c r="AD561" s="312"/>
      <c r="AE561" s="284"/>
    </row>
    <row r="562" spans="1:31" s="17" customFormat="1">
      <c r="A562" s="122"/>
      <c r="B562" s="122"/>
      <c r="D562" s="112"/>
      <c r="E562" s="112"/>
      <c r="I562" s="176"/>
      <c r="J562" s="176"/>
      <c r="K562" s="176"/>
      <c r="L562" s="176"/>
      <c r="M562" s="176"/>
      <c r="N562" s="176"/>
      <c r="O562" s="176"/>
      <c r="AB562" s="176"/>
      <c r="AC562" s="108"/>
      <c r="AD562" s="312"/>
      <c r="AE562" s="284"/>
    </row>
    <row r="563" spans="1:31" s="17" customFormat="1">
      <c r="A563" s="122"/>
      <c r="B563" s="122"/>
      <c r="D563" s="112"/>
      <c r="E563" s="112"/>
      <c r="I563" s="176"/>
      <c r="J563" s="176"/>
      <c r="K563" s="176"/>
      <c r="L563" s="176"/>
      <c r="M563" s="176"/>
      <c r="N563" s="176"/>
      <c r="O563" s="176"/>
      <c r="AB563" s="176"/>
      <c r="AC563" s="108"/>
      <c r="AD563" s="312"/>
      <c r="AE563" s="284"/>
    </row>
    <row r="564" spans="1:31" s="17" customFormat="1">
      <c r="A564" s="122"/>
      <c r="B564" s="122"/>
      <c r="D564" s="112"/>
      <c r="E564" s="112"/>
      <c r="I564" s="176"/>
      <c r="J564" s="176"/>
      <c r="K564" s="176"/>
      <c r="L564" s="176"/>
      <c r="M564" s="176"/>
      <c r="N564" s="176"/>
      <c r="O564" s="176"/>
      <c r="AB564" s="176"/>
      <c r="AC564" s="108"/>
      <c r="AD564" s="312"/>
      <c r="AE564" s="284"/>
    </row>
    <row r="565" spans="1:31" s="17" customFormat="1">
      <c r="A565" s="122"/>
      <c r="B565" s="122"/>
      <c r="D565" s="112"/>
      <c r="E565" s="112"/>
      <c r="I565" s="176"/>
      <c r="J565" s="176"/>
      <c r="K565" s="176"/>
      <c r="L565" s="176"/>
      <c r="M565" s="176"/>
      <c r="N565" s="176"/>
      <c r="O565" s="176"/>
      <c r="AB565" s="176"/>
      <c r="AC565" s="108"/>
      <c r="AD565" s="312"/>
      <c r="AE565" s="284"/>
    </row>
    <row r="566" spans="1:31" s="17" customFormat="1">
      <c r="A566" s="122"/>
      <c r="B566" s="122"/>
      <c r="D566" s="112"/>
      <c r="E566" s="112"/>
      <c r="I566" s="176"/>
      <c r="J566" s="176"/>
      <c r="K566" s="176"/>
      <c r="L566" s="176"/>
      <c r="M566" s="176"/>
      <c r="N566" s="176"/>
      <c r="O566" s="176"/>
      <c r="AB566" s="176"/>
      <c r="AC566" s="108"/>
      <c r="AD566" s="312"/>
      <c r="AE566" s="284"/>
    </row>
    <row r="567" spans="1:31" s="17" customFormat="1">
      <c r="A567" s="122"/>
      <c r="B567" s="122"/>
      <c r="D567" s="112"/>
      <c r="E567" s="112"/>
      <c r="I567" s="176"/>
      <c r="J567" s="176"/>
      <c r="K567" s="176"/>
      <c r="L567" s="176"/>
      <c r="M567" s="176"/>
      <c r="N567" s="176"/>
      <c r="O567" s="176"/>
      <c r="AB567" s="176"/>
      <c r="AC567" s="108"/>
      <c r="AD567" s="312"/>
      <c r="AE567" s="284"/>
    </row>
    <row r="568" spans="1:31" s="17" customFormat="1">
      <c r="A568" s="122"/>
      <c r="B568" s="122"/>
      <c r="D568" s="112"/>
      <c r="E568" s="112"/>
      <c r="I568" s="176"/>
      <c r="J568" s="176"/>
      <c r="K568" s="176"/>
      <c r="L568" s="176"/>
      <c r="M568" s="176"/>
      <c r="N568" s="176"/>
      <c r="O568" s="176"/>
      <c r="AB568" s="176"/>
      <c r="AC568" s="108"/>
      <c r="AD568" s="312"/>
      <c r="AE568" s="284"/>
    </row>
    <row r="569" spans="1:31" s="17" customFormat="1">
      <c r="A569" s="122"/>
      <c r="B569" s="122"/>
      <c r="D569" s="112"/>
      <c r="E569" s="112"/>
      <c r="I569" s="176"/>
      <c r="J569" s="176"/>
      <c r="K569" s="176"/>
      <c r="L569" s="176"/>
      <c r="M569" s="176"/>
      <c r="N569" s="176"/>
      <c r="O569" s="176"/>
      <c r="AB569" s="176"/>
      <c r="AC569" s="108"/>
      <c r="AD569" s="312"/>
      <c r="AE569" s="284"/>
    </row>
    <row r="570" spans="1:31" s="17" customFormat="1">
      <c r="A570" s="122"/>
      <c r="B570" s="122"/>
      <c r="D570" s="112"/>
      <c r="E570" s="112"/>
      <c r="I570" s="176"/>
      <c r="J570" s="176"/>
      <c r="K570" s="176"/>
      <c r="L570" s="176"/>
      <c r="M570" s="176"/>
      <c r="N570" s="176"/>
      <c r="O570" s="176"/>
      <c r="AB570" s="176"/>
      <c r="AC570" s="108"/>
      <c r="AD570" s="312"/>
      <c r="AE570" s="284"/>
    </row>
    <row r="571" spans="1:31" s="17" customFormat="1">
      <c r="A571" s="122"/>
      <c r="B571" s="122"/>
      <c r="D571" s="112"/>
      <c r="E571" s="112"/>
      <c r="I571" s="176"/>
      <c r="J571" s="176"/>
      <c r="K571" s="176"/>
      <c r="L571" s="176"/>
      <c r="M571" s="176"/>
      <c r="N571" s="176"/>
      <c r="O571" s="176"/>
      <c r="AB571" s="176"/>
      <c r="AC571" s="108"/>
      <c r="AD571" s="312"/>
      <c r="AE571" s="284"/>
    </row>
    <row r="572" spans="1:31" s="17" customFormat="1">
      <c r="A572" s="122"/>
      <c r="B572" s="122"/>
      <c r="D572" s="112"/>
      <c r="E572" s="112"/>
      <c r="I572" s="176"/>
      <c r="J572" s="176"/>
      <c r="K572" s="176"/>
      <c r="L572" s="176"/>
      <c r="M572" s="176"/>
      <c r="N572" s="176"/>
      <c r="O572" s="176"/>
      <c r="AB572" s="176"/>
      <c r="AC572" s="108"/>
      <c r="AD572" s="312"/>
      <c r="AE572" s="284"/>
    </row>
    <row r="573" spans="1:31" s="17" customFormat="1">
      <c r="A573" s="122"/>
      <c r="B573" s="122"/>
      <c r="D573" s="112"/>
      <c r="E573" s="112"/>
      <c r="I573" s="176"/>
      <c r="J573" s="176"/>
      <c r="K573" s="176"/>
      <c r="L573" s="176"/>
      <c r="M573" s="176"/>
      <c r="N573" s="176"/>
      <c r="O573" s="176"/>
      <c r="AB573" s="176"/>
      <c r="AC573" s="108"/>
      <c r="AD573" s="312"/>
      <c r="AE573" s="284"/>
    </row>
    <row r="574" spans="1:31" s="17" customFormat="1">
      <c r="A574" s="122"/>
      <c r="B574" s="122"/>
      <c r="D574" s="112"/>
      <c r="E574" s="112"/>
      <c r="I574" s="176"/>
      <c r="J574" s="176"/>
      <c r="K574" s="176"/>
      <c r="L574" s="176"/>
      <c r="M574" s="176"/>
      <c r="N574" s="176"/>
      <c r="O574" s="176"/>
      <c r="AB574" s="176"/>
      <c r="AC574" s="108"/>
      <c r="AD574" s="312"/>
      <c r="AE574" s="284"/>
    </row>
    <row r="575" spans="1:31" s="17" customFormat="1">
      <c r="A575" s="122"/>
      <c r="B575" s="122"/>
      <c r="D575" s="112"/>
      <c r="E575" s="112"/>
      <c r="I575" s="176"/>
      <c r="J575" s="176"/>
      <c r="K575" s="176"/>
      <c r="L575" s="176"/>
      <c r="M575" s="176"/>
      <c r="N575" s="176"/>
      <c r="O575" s="176"/>
      <c r="AB575" s="176"/>
      <c r="AC575" s="108"/>
      <c r="AD575" s="312"/>
      <c r="AE575" s="284"/>
    </row>
    <row r="576" spans="1:31" s="17" customFormat="1">
      <c r="A576" s="122"/>
      <c r="B576" s="122"/>
      <c r="D576" s="112"/>
      <c r="E576" s="112"/>
      <c r="I576" s="176"/>
      <c r="J576" s="176"/>
      <c r="K576" s="176"/>
      <c r="L576" s="176"/>
      <c r="M576" s="176"/>
      <c r="N576" s="176"/>
      <c r="O576" s="176"/>
      <c r="AB576" s="176"/>
      <c r="AC576" s="108"/>
      <c r="AD576" s="312"/>
      <c r="AE576" s="284"/>
    </row>
    <row r="577" spans="1:31" s="17" customFormat="1">
      <c r="A577" s="122"/>
      <c r="B577" s="122"/>
      <c r="D577" s="112"/>
      <c r="E577" s="112"/>
      <c r="I577" s="176"/>
      <c r="J577" s="176"/>
      <c r="K577" s="176"/>
      <c r="L577" s="176"/>
      <c r="M577" s="176"/>
      <c r="N577" s="176"/>
      <c r="O577" s="176"/>
      <c r="AB577" s="176"/>
      <c r="AC577" s="108"/>
      <c r="AD577" s="312"/>
      <c r="AE577" s="284"/>
    </row>
    <row r="578" spans="1:31" s="17" customFormat="1">
      <c r="A578" s="122"/>
      <c r="B578" s="122"/>
      <c r="D578" s="112"/>
      <c r="E578" s="112"/>
      <c r="I578" s="176"/>
      <c r="J578" s="176"/>
      <c r="K578" s="176"/>
      <c r="L578" s="176"/>
      <c r="M578" s="176"/>
      <c r="N578" s="176"/>
      <c r="O578" s="176"/>
      <c r="AB578" s="176"/>
      <c r="AC578" s="108"/>
      <c r="AD578" s="312"/>
      <c r="AE578" s="284"/>
    </row>
    <row r="579" spans="1:31" s="17" customFormat="1">
      <c r="A579" s="122"/>
      <c r="B579" s="122"/>
      <c r="D579" s="112"/>
      <c r="E579" s="112"/>
      <c r="I579" s="176"/>
      <c r="J579" s="176"/>
      <c r="K579" s="176"/>
      <c r="L579" s="176"/>
      <c r="M579" s="176"/>
      <c r="N579" s="176"/>
      <c r="O579" s="176"/>
      <c r="AB579" s="176"/>
      <c r="AC579" s="108"/>
      <c r="AD579" s="312"/>
      <c r="AE579" s="284"/>
    </row>
    <row r="580" spans="1:31" s="17" customFormat="1">
      <c r="A580" s="122"/>
      <c r="B580" s="122"/>
      <c r="D580" s="112"/>
      <c r="E580" s="112"/>
      <c r="I580" s="176"/>
      <c r="J580" s="176"/>
      <c r="K580" s="176"/>
      <c r="L580" s="176"/>
      <c r="M580" s="176"/>
      <c r="N580" s="176"/>
      <c r="O580" s="176"/>
      <c r="AB580" s="176"/>
      <c r="AC580" s="108"/>
      <c r="AD580" s="312"/>
      <c r="AE580" s="284"/>
    </row>
    <row r="581" spans="1:31" s="17" customFormat="1">
      <c r="A581" s="122"/>
      <c r="B581" s="122"/>
      <c r="D581" s="112"/>
      <c r="E581" s="112"/>
      <c r="I581" s="176"/>
      <c r="J581" s="176"/>
      <c r="K581" s="176"/>
      <c r="L581" s="176"/>
      <c r="M581" s="176"/>
      <c r="N581" s="176"/>
      <c r="O581" s="176"/>
      <c r="AB581" s="176"/>
      <c r="AC581" s="108"/>
      <c r="AD581" s="312"/>
      <c r="AE581" s="284"/>
    </row>
    <row r="582" spans="1:31" s="17" customFormat="1">
      <c r="A582" s="122"/>
      <c r="B582" s="122"/>
      <c r="D582" s="112"/>
      <c r="E582" s="112"/>
      <c r="I582" s="176"/>
      <c r="J582" s="176"/>
      <c r="K582" s="176"/>
      <c r="L582" s="176"/>
      <c r="M582" s="176"/>
      <c r="N582" s="176"/>
      <c r="O582" s="176"/>
      <c r="AB582" s="176"/>
      <c r="AC582" s="108"/>
      <c r="AD582" s="312"/>
      <c r="AE582" s="284"/>
    </row>
    <row r="583" spans="1:31" s="17" customFormat="1">
      <c r="A583" s="122"/>
      <c r="B583" s="122"/>
      <c r="D583" s="112"/>
      <c r="E583" s="112"/>
      <c r="I583" s="176"/>
      <c r="J583" s="176"/>
      <c r="K583" s="176"/>
      <c r="L583" s="176"/>
      <c r="M583" s="176"/>
      <c r="N583" s="176"/>
      <c r="O583" s="176"/>
      <c r="AB583" s="176"/>
      <c r="AC583" s="108"/>
      <c r="AD583" s="312"/>
      <c r="AE583" s="284"/>
    </row>
    <row r="584" spans="1:31" s="17" customFormat="1">
      <c r="A584" s="122"/>
      <c r="B584" s="122"/>
      <c r="D584" s="112"/>
      <c r="E584" s="112"/>
      <c r="I584" s="176"/>
      <c r="J584" s="176"/>
      <c r="K584" s="176"/>
      <c r="L584" s="176"/>
      <c r="M584" s="176"/>
      <c r="N584" s="176"/>
      <c r="O584" s="176"/>
      <c r="AB584" s="176"/>
      <c r="AC584" s="108"/>
      <c r="AD584" s="312"/>
      <c r="AE584" s="284"/>
    </row>
    <row r="585" spans="1:31" s="17" customFormat="1">
      <c r="A585" s="122"/>
      <c r="B585" s="122"/>
      <c r="D585" s="112"/>
      <c r="E585" s="112"/>
      <c r="I585" s="176"/>
      <c r="J585" s="176"/>
      <c r="K585" s="176"/>
      <c r="L585" s="176"/>
      <c r="M585" s="176"/>
      <c r="N585" s="176"/>
      <c r="O585" s="176"/>
      <c r="AB585" s="176"/>
      <c r="AC585" s="108"/>
      <c r="AD585" s="312"/>
      <c r="AE585" s="284"/>
    </row>
    <row r="586" spans="1:31" s="17" customFormat="1">
      <c r="A586" s="122"/>
      <c r="B586" s="122"/>
      <c r="D586" s="112"/>
      <c r="E586" s="112"/>
      <c r="I586" s="176"/>
      <c r="J586" s="176"/>
      <c r="K586" s="176"/>
      <c r="L586" s="176"/>
      <c r="M586" s="176"/>
      <c r="N586" s="176"/>
      <c r="O586" s="176"/>
      <c r="AB586" s="176"/>
      <c r="AC586" s="108"/>
      <c r="AD586" s="312"/>
      <c r="AE586" s="284"/>
    </row>
    <row r="587" spans="1:31" s="17" customFormat="1">
      <c r="A587" s="122"/>
      <c r="B587" s="122"/>
      <c r="D587" s="112"/>
      <c r="E587" s="112"/>
      <c r="I587" s="176"/>
      <c r="J587" s="176"/>
      <c r="K587" s="176"/>
      <c r="L587" s="176"/>
      <c r="M587" s="176"/>
      <c r="N587" s="176"/>
      <c r="O587" s="176"/>
      <c r="AB587" s="176"/>
      <c r="AC587" s="108"/>
      <c r="AD587" s="312"/>
      <c r="AE587" s="284"/>
    </row>
    <row r="588" spans="1:31" s="17" customFormat="1">
      <c r="A588" s="122"/>
      <c r="B588" s="122"/>
      <c r="D588" s="112"/>
      <c r="E588" s="112"/>
      <c r="I588" s="176"/>
      <c r="J588" s="176"/>
      <c r="K588" s="176"/>
      <c r="L588" s="176"/>
      <c r="M588" s="176"/>
      <c r="N588" s="176"/>
      <c r="O588" s="176"/>
      <c r="AB588" s="176"/>
      <c r="AC588" s="108"/>
      <c r="AD588" s="312"/>
      <c r="AE588" s="284"/>
    </row>
    <row r="589" spans="1:31" s="17" customFormat="1">
      <c r="A589" s="122"/>
      <c r="B589" s="122"/>
      <c r="D589" s="112"/>
      <c r="E589" s="112"/>
      <c r="I589" s="176"/>
      <c r="J589" s="176"/>
      <c r="K589" s="176"/>
      <c r="L589" s="176"/>
      <c r="M589" s="176"/>
      <c r="N589" s="176"/>
      <c r="O589" s="176"/>
      <c r="AB589" s="176"/>
      <c r="AC589" s="108"/>
      <c r="AD589" s="312"/>
      <c r="AE589" s="284"/>
    </row>
    <row r="590" spans="1:31" s="17" customFormat="1">
      <c r="A590" s="122"/>
      <c r="B590" s="122"/>
      <c r="D590" s="112"/>
      <c r="E590" s="112"/>
      <c r="I590" s="176"/>
      <c r="J590" s="176"/>
      <c r="K590" s="176"/>
      <c r="L590" s="176"/>
      <c r="M590" s="176"/>
      <c r="N590" s="176"/>
      <c r="O590" s="176"/>
      <c r="AB590" s="176"/>
      <c r="AC590" s="108"/>
      <c r="AD590" s="312"/>
      <c r="AE590" s="284"/>
    </row>
    <row r="591" spans="1:31" s="17" customFormat="1">
      <c r="A591" s="122"/>
      <c r="B591" s="122"/>
      <c r="D591" s="112"/>
      <c r="E591" s="112"/>
      <c r="I591" s="176"/>
      <c r="J591" s="176"/>
      <c r="K591" s="176"/>
      <c r="L591" s="176"/>
      <c r="M591" s="176"/>
      <c r="N591" s="176"/>
      <c r="O591" s="176"/>
      <c r="AB591" s="176"/>
      <c r="AC591" s="108"/>
      <c r="AD591" s="312"/>
      <c r="AE591" s="284"/>
    </row>
    <row r="592" spans="1:31" s="17" customFormat="1">
      <c r="A592" s="122"/>
      <c r="B592" s="122"/>
      <c r="D592" s="112"/>
      <c r="E592" s="112"/>
      <c r="I592" s="176"/>
      <c r="J592" s="176"/>
      <c r="K592" s="176"/>
      <c r="L592" s="176"/>
      <c r="M592" s="176"/>
      <c r="N592" s="176"/>
      <c r="O592" s="176"/>
      <c r="AB592" s="176"/>
      <c r="AC592" s="108"/>
      <c r="AD592" s="312"/>
      <c r="AE592" s="284"/>
    </row>
    <row r="593" spans="1:31" s="17" customFormat="1">
      <c r="A593" s="122"/>
      <c r="B593" s="122"/>
      <c r="D593" s="112"/>
      <c r="E593" s="112"/>
      <c r="I593" s="176"/>
      <c r="J593" s="176"/>
      <c r="K593" s="176"/>
      <c r="L593" s="176"/>
      <c r="M593" s="176"/>
      <c r="N593" s="176"/>
      <c r="O593" s="176"/>
      <c r="AB593" s="176"/>
      <c r="AC593" s="108"/>
      <c r="AD593" s="312"/>
      <c r="AE593" s="284"/>
    </row>
    <row r="594" spans="1:31" s="17" customFormat="1">
      <c r="A594" s="122"/>
      <c r="B594" s="122"/>
      <c r="D594" s="112"/>
      <c r="E594" s="112"/>
      <c r="I594" s="176"/>
      <c r="J594" s="176"/>
      <c r="K594" s="176"/>
      <c r="L594" s="176"/>
      <c r="M594" s="176"/>
      <c r="N594" s="176"/>
      <c r="O594" s="176"/>
      <c r="AB594" s="176"/>
      <c r="AC594" s="108"/>
      <c r="AD594" s="312"/>
      <c r="AE594" s="284"/>
    </row>
    <row r="595" spans="1:31" s="17" customFormat="1">
      <c r="A595" s="122"/>
      <c r="B595" s="122"/>
      <c r="D595" s="112"/>
      <c r="E595" s="112"/>
      <c r="I595" s="176"/>
      <c r="J595" s="176"/>
      <c r="K595" s="176"/>
      <c r="L595" s="176"/>
      <c r="M595" s="176"/>
      <c r="N595" s="176"/>
      <c r="O595" s="176"/>
      <c r="AB595" s="176"/>
      <c r="AC595" s="108"/>
      <c r="AD595" s="312"/>
      <c r="AE595" s="284"/>
    </row>
    <row r="596" spans="1:31" s="17" customFormat="1">
      <c r="A596" s="122"/>
      <c r="B596" s="122"/>
      <c r="D596" s="112"/>
      <c r="E596" s="112"/>
      <c r="I596" s="176"/>
      <c r="J596" s="176"/>
      <c r="K596" s="176"/>
      <c r="L596" s="176"/>
      <c r="M596" s="176"/>
      <c r="N596" s="176"/>
      <c r="O596" s="176"/>
      <c r="AB596" s="176"/>
      <c r="AC596" s="108"/>
      <c r="AD596" s="312"/>
      <c r="AE596" s="284"/>
    </row>
    <row r="597" spans="1:31" s="17" customFormat="1">
      <c r="A597" s="122"/>
      <c r="B597" s="122"/>
      <c r="D597" s="112"/>
      <c r="E597" s="112"/>
      <c r="I597" s="176"/>
      <c r="J597" s="176"/>
      <c r="K597" s="176"/>
      <c r="L597" s="176"/>
      <c r="M597" s="176"/>
      <c r="N597" s="176"/>
      <c r="O597" s="176"/>
      <c r="AB597" s="176"/>
      <c r="AC597" s="108"/>
      <c r="AD597" s="312"/>
      <c r="AE597" s="284"/>
    </row>
    <row r="598" spans="1:31" s="17" customFormat="1">
      <c r="A598" s="122"/>
      <c r="B598" s="122"/>
      <c r="D598" s="112"/>
      <c r="E598" s="112"/>
      <c r="I598" s="176"/>
      <c r="J598" s="176"/>
      <c r="K598" s="176"/>
      <c r="L598" s="176"/>
      <c r="M598" s="176"/>
      <c r="N598" s="176"/>
      <c r="O598" s="176"/>
      <c r="AB598" s="176"/>
      <c r="AC598" s="108"/>
      <c r="AD598" s="312"/>
      <c r="AE598" s="284"/>
    </row>
    <row r="599" spans="1:31" s="17" customFormat="1">
      <c r="A599" s="122"/>
      <c r="B599" s="122"/>
      <c r="D599" s="112"/>
      <c r="E599" s="112"/>
      <c r="I599" s="176"/>
      <c r="J599" s="176"/>
      <c r="K599" s="176"/>
      <c r="L599" s="176"/>
      <c r="M599" s="176"/>
      <c r="N599" s="176"/>
      <c r="O599" s="176"/>
      <c r="AB599" s="176"/>
      <c r="AC599" s="108"/>
      <c r="AD599" s="312"/>
      <c r="AE599" s="284"/>
    </row>
    <row r="600" spans="1:31" s="17" customFormat="1">
      <c r="A600" s="122"/>
      <c r="B600" s="122"/>
      <c r="D600" s="112"/>
      <c r="E600" s="112"/>
      <c r="I600" s="176"/>
      <c r="J600" s="176"/>
      <c r="K600" s="176"/>
      <c r="L600" s="176"/>
      <c r="M600" s="176"/>
      <c r="N600" s="176"/>
      <c r="O600" s="176"/>
      <c r="AB600" s="176"/>
      <c r="AC600" s="108"/>
      <c r="AD600" s="312"/>
      <c r="AE600" s="284"/>
    </row>
    <row r="601" spans="1:31" s="17" customFormat="1">
      <c r="A601" s="122"/>
      <c r="B601" s="122"/>
      <c r="D601" s="112"/>
      <c r="E601" s="112"/>
      <c r="I601" s="176"/>
      <c r="J601" s="176"/>
      <c r="K601" s="176"/>
      <c r="L601" s="176"/>
      <c r="M601" s="176"/>
      <c r="N601" s="176"/>
      <c r="O601" s="176"/>
      <c r="AB601" s="176"/>
      <c r="AC601" s="108"/>
      <c r="AD601" s="312"/>
      <c r="AE601" s="284"/>
    </row>
    <row r="602" spans="1:31" s="17" customFormat="1">
      <c r="A602" s="122"/>
      <c r="B602" s="122"/>
      <c r="D602" s="112"/>
      <c r="E602" s="112"/>
      <c r="I602" s="176"/>
      <c r="J602" s="176"/>
      <c r="K602" s="176"/>
      <c r="L602" s="176"/>
      <c r="M602" s="176"/>
      <c r="N602" s="176"/>
      <c r="O602" s="176"/>
      <c r="AB602" s="176"/>
      <c r="AC602" s="108"/>
      <c r="AD602" s="312"/>
      <c r="AE602" s="284"/>
    </row>
    <row r="603" spans="1:31" s="17" customFormat="1">
      <c r="A603" s="122"/>
      <c r="B603" s="122"/>
      <c r="D603" s="112"/>
      <c r="E603" s="112"/>
      <c r="I603" s="176"/>
      <c r="J603" s="176"/>
      <c r="K603" s="176"/>
      <c r="L603" s="176"/>
      <c r="M603" s="176"/>
      <c r="N603" s="176"/>
      <c r="O603" s="176"/>
      <c r="AB603" s="176"/>
      <c r="AC603" s="108"/>
      <c r="AD603" s="312"/>
      <c r="AE603" s="284"/>
    </row>
    <row r="604" spans="1:31" s="17" customFormat="1">
      <c r="A604" s="122"/>
      <c r="B604" s="122"/>
      <c r="D604" s="112"/>
      <c r="E604" s="112"/>
      <c r="I604" s="176"/>
      <c r="J604" s="176"/>
      <c r="K604" s="176"/>
      <c r="L604" s="176"/>
      <c r="M604" s="176"/>
      <c r="N604" s="176"/>
      <c r="O604" s="176"/>
      <c r="AB604" s="176"/>
      <c r="AC604" s="108"/>
      <c r="AD604" s="312"/>
      <c r="AE604" s="284"/>
    </row>
    <row r="605" spans="1:31" s="17" customFormat="1">
      <c r="A605" s="122"/>
      <c r="B605" s="122"/>
      <c r="D605" s="112"/>
      <c r="E605" s="112"/>
      <c r="I605" s="176"/>
      <c r="J605" s="176"/>
      <c r="K605" s="176"/>
      <c r="L605" s="176"/>
      <c r="M605" s="176"/>
      <c r="N605" s="176"/>
      <c r="O605" s="176"/>
      <c r="AB605" s="176"/>
      <c r="AC605" s="108"/>
      <c r="AD605" s="312"/>
      <c r="AE605" s="284"/>
    </row>
    <row r="606" spans="1:31" s="17" customFormat="1">
      <c r="A606" s="122"/>
      <c r="B606" s="122"/>
      <c r="D606" s="112"/>
      <c r="E606" s="112"/>
      <c r="I606" s="176"/>
      <c r="J606" s="176"/>
      <c r="K606" s="176"/>
      <c r="L606" s="176"/>
      <c r="M606" s="176"/>
      <c r="N606" s="176"/>
      <c r="O606" s="176"/>
      <c r="AB606" s="176"/>
      <c r="AC606" s="108"/>
      <c r="AD606" s="312"/>
      <c r="AE606" s="284"/>
    </row>
    <row r="607" spans="1:31" s="17" customFormat="1">
      <c r="A607" s="122"/>
      <c r="B607" s="122"/>
      <c r="D607" s="112"/>
      <c r="E607" s="112"/>
      <c r="I607" s="176"/>
      <c r="J607" s="176"/>
      <c r="K607" s="176"/>
      <c r="L607" s="176"/>
      <c r="M607" s="176"/>
      <c r="N607" s="176"/>
      <c r="O607" s="176"/>
      <c r="AB607" s="176"/>
      <c r="AC607" s="108"/>
      <c r="AD607" s="312"/>
      <c r="AE607" s="284"/>
    </row>
    <row r="608" spans="1:31" s="17" customFormat="1">
      <c r="A608" s="122"/>
      <c r="B608" s="122"/>
      <c r="D608" s="112"/>
      <c r="E608" s="112"/>
      <c r="I608" s="176"/>
      <c r="J608" s="176"/>
      <c r="K608" s="176"/>
      <c r="L608" s="176"/>
      <c r="M608" s="176"/>
      <c r="N608" s="176"/>
      <c r="O608" s="176"/>
      <c r="AB608" s="176"/>
      <c r="AC608" s="108"/>
      <c r="AD608" s="312"/>
      <c r="AE608" s="284"/>
    </row>
    <row r="609" spans="1:31" s="17" customFormat="1">
      <c r="A609" s="122"/>
      <c r="B609" s="122"/>
      <c r="D609" s="112"/>
      <c r="E609" s="112"/>
      <c r="I609" s="176"/>
      <c r="J609" s="176"/>
      <c r="K609" s="176"/>
      <c r="L609" s="176"/>
      <c r="M609" s="176"/>
      <c r="N609" s="176"/>
      <c r="O609" s="176"/>
      <c r="AB609" s="176"/>
      <c r="AC609" s="108"/>
      <c r="AD609" s="312"/>
      <c r="AE609" s="284"/>
    </row>
    <row r="610" spans="1:31" s="17" customFormat="1">
      <c r="A610" s="122"/>
      <c r="B610" s="122"/>
      <c r="D610" s="112"/>
      <c r="E610" s="112"/>
      <c r="I610" s="176"/>
      <c r="J610" s="176"/>
      <c r="K610" s="176"/>
      <c r="L610" s="176"/>
      <c r="M610" s="176"/>
      <c r="N610" s="176"/>
      <c r="O610" s="176"/>
      <c r="AB610" s="176"/>
      <c r="AC610" s="108"/>
      <c r="AD610" s="312"/>
      <c r="AE610" s="284"/>
    </row>
    <row r="611" spans="1:31" s="17" customFormat="1">
      <c r="A611" s="122"/>
      <c r="B611" s="122"/>
      <c r="D611" s="112"/>
      <c r="E611" s="112"/>
      <c r="I611" s="176"/>
      <c r="J611" s="176"/>
      <c r="K611" s="176"/>
      <c r="L611" s="176"/>
      <c r="M611" s="176"/>
      <c r="N611" s="176"/>
      <c r="O611" s="176"/>
      <c r="AB611" s="176"/>
      <c r="AC611" s="108"/>
      <c r="AD611" s="312"/>
      <c r="AE611" s="284"/>
    </row>
    <row r="612" spans="1:31" s="17" customFormat="1">
      <c r="A612" s="122"/>
      <c r="B612" s="122"/>
      <c r="D612" s="112"/>
      <c r="E612" s="112"/>
      <c r="I612" s="176"/>
      <c r="J612" s="176"/>
      <c r="K612" s="176"/>
      <c r="L612" s="176"/>
      <c r="M612" s="176"/>
      <c r="N612" s="176"/>
      <c r="O612" s="176"/>
      <c r="AB612" s="176"/>
      <c r="AC612" s="108"/>
      <c r="AD612" s="312"/>
      <c r="AE612" s="284"/>
    </row>
    <row r="613" spans="1:31" s="17" customFormat="1">
      <c r="A613" s="122"/>
      <c r="B613" s="122"/>
      <c r="D613" s="112"/>
      <c r="E613" s="112"/>
      <c r="I613" s="176"/>
      <c r="J613" s="176"/>
      <c r="K613" s="176"/>
      <c r="L613" s="176"/>
      <c r="M613" s="176"/>
      <c r="N613" s="176"/>
      <c r="O613" s="176"/>
      <c r="AB613" s="176"/>
      <c r="AC613" s="108"/>
      <c r="AD613" s="312"/>
      <c r="AE613" s="284"/>
    </row>
    <row r="614" spans="1:31" s="17" customFormat="1">
      <c r="A614" s="122"/>
      <c r="B614" s="122"/>
      <c r="D614" s="112"/>
      <c r="E614" s="112"/>
      <c r="I614" s="176"/>
      <c r="J614" s="176"/>
      <c r="K614" s="176"/>
      <c r="L614" s="176"/>
      <c r="M614" s="176"/>
      <c r="N614" s="176"/>
      <c r="O614" s="176"/>
      <c r="AB614" s="176"/>
      <c r="AC614" s="108"/>
      <c r="AD614" s="312"/>
      <c r="AE614" s="284"/>
    </row>
    <row r="615" spans="1:31" s="17" customFormat="1">
      <c r="A615" s="122"/>
      <c r="B615" s="122"/>
      <c r="D615" s="112"/>
      <c r="E615" s="112"/>
      <c r="I615" s="176"/>
      <c r="J615" s="176"/>
      <c r="K615" s="176"/>
      <c r="L615" s="176"/>
      <c r="M615" s="176"/>
      <c r="N615" s="176"/>
      <c r="O615" s="176"/>
      <c r="AB615" s="176"/>
      <c r="AC615" s="108"/>
      <c r="AD615" s="312"/>
      <c r="AE615" s="284"/>
    </row>
    <row r="616" spans="1:31" s="17" customFormat="1">
      <c r="A616" s="122"/>
      <c r="B616" s="122"/>
      <c r="D616" s="112"/>
      <c r="E616" s="112"/>
      <c r="I616" s="176"/>
      <c r="J616" s="176"/>
      <c r="K616" s="176"/>
      <c r="L616" s="176"/>
      <c r="M616" s="176"/>
      <c r="N616" s="176"/>
      <c r="O616" s="176"/>
      <c r="AB616" s="176"/>
      <c r="AC616" s="108"/>
      <c r="AD616" s="312"/>
      <c r="AE616" s="284"/>
    </row>
    <row r="617" spans="1:31" s="17" customFormat="1">
      <c r="A617" s="122"/>
      <c r="B617" s="122"/>
      <c r="D617" s="112"/>
      <c r="E617" s="112"/>
      <c r="I617" s="176"/>
      <c r="J617" s="176"/>
      <c r="K617" s="176"/>
      <c r="L617" s="176"/>
      <c r="M617" s="176"/>
      <c r="N617" s="176"/>
      <c r="O617" s="176"/>
      <c r="AB617" s="176"/>
      <c r="AC617" s="108"/>
      <c r="AD617" s="312"/>
      <c r="AE617" s="284"/>
    </row>
    <row r="618" spans="1:31" s="17" customFormat="1">
      <c r="A618" s="122"/>
      <c r="B618" s="122"/>
      <c r="D618" s="112"/>
      <c r="E618" s="112"/>
      <c r="I618" s="176"/>
      <c r="J618" s="176"/>
      <c r="K618" s="176"/>
      <c r="L618" s="176"/>
      <c r="M618" s="176"/>
      <c r="N618" s="176"/>
      <c r="O618" s="176"/>
      <c r="AB618" s="176"/>
      <c r="AC618" s="108"/>
      <c r="AD618" s="312"/>
      <c r="AE618" s="284"/>
    </row>
    <row r="619" spans="1:31" s="17" customFormat="1">
      <c r="A619" s="122"/>
      <c r="B619" s="122"/>
      <c r="D619" s="112"/>
      <c r="E619" s="112"/>
      <c r="I619" s="176"/>
      <c r="J619" s="176"/>
      <c r="K619" s="176"/>
      <c r="L619" s="176"/>
      <c r="M619" s="176"/>
      <c r="N619" s="176"/>
      <c r="O619" s="176"/>
      <c r="AB619" s="176"/>
      <c r="AC619" s="108"/>
      <c r="AD619" s="312"/>
      <c r="AE619" s="284"/>
    </row>
    <row r="620" spans="1:31" s="17" customFormat="1">
      <c r="A620" s="122"/>
      <c r="B620" s="122"/>
      <c r="D620" s="112"/>
      <c r="E620" s="112"/>
      <c r="I620" s="176"/>
      <c r="J620" s="176"/>
      <c r="K620" s="176"/>
      <c r="L620" s="176"/>
      <c r="M620" s="176"/>
      <c r="N620" s="176"/>
      <c r="O620" s="176"/>
      <c r="AB620" s="176"/>
      <c r="AC620" s="108"/>
      <c r="AD620" s="312"/>
      <c r="AE620" s="284"/>
    </row>
    <row r="621" spans="1:31" s="17" customFormat="1">
      <c r="A621" s="122"/>
      <c r="B621" s="122"/>
      <c r="D621" s="112"/>
      <c r="E621" s="112"/>
      <c r="I621" s="176"/>
      <c r="J621" s="176"/>
      <c r="K621" s="176"/>
      <c r="L621" s="176"/>
      <c r="M621" s="176"/>
      <c r="N621" s="176"/>
      <c r="O621" s="176"/>
      <c r="AB621" s="176"/>
      <c r="AC621" s="108"/>
      <c r="AD621" s="312"/>
      <c r="AE621" s="284"/>
    </row>
    <row r="622" spans="1:31" s="17" customFormat="1">
      <c r="A622" s="122"/>
      <c r="B622" s="122"/>
      <c r="D622" s="112"/>
      <c r="E622" s="112"/>
      <c r="I622" s="176"/>
      <c r="J622" s="176"/>
      <c r="K622" s="176"/>
      <c r="L622" s="176"/>
      <c r="M622" s="176"/>
      <c r="N622" s="176"/>
      <c r="O622" s="176"/>
      <c r="AB622" s="176"/>
      <c r="AC622" s="108"/>
      <c r="AD622" s="312"/>
      <c r="AE622" s="284"/>
    </row>
    <row r="623" spans="1:31" s="17" customFormat="1">
      <c r="A623" s="122"/>
      <c r="B623" s="122"/>
      <c r="D623" s="112"/>
      <c r="E623" s="112"/>
      <c r="I623" s="176"/>
      <c r="J623" s="176"/>
      <c r="K623" s="176"/>
      <c r="L623" s="176"/>
      <c r="M623" s="176"/>
      <c r="N623" s="176"/>
      <c r="O623" s="176"/>
      <c r="AB623" s="176"/>
      <c r="AC623" s="108"/>
      <c r="AD623" s="312"/>
      <c r="AE623" s="284"/>
    </row>
    <row r="624" spans="1:31" s="17" customFormat="1">
      <c r="A624" s="122"/>
      <c r="B624" s="122"/>
      <c r="D624" s="112"/>
      <c r="E624" s="112"/>
      <c r="I624" s="176"/>
      <c r="J624" s="176"/>
      <c r="K624" s="176"/>
      <c r="L624" s="176"/>
      <c r="M624" s="176"/>
      <c r="N624" s="176"/>
      <c r="O624" s="176"/>
      <c r="AB624" s="176"/>
      <c r="AC624" s="108"/>
      <c r="AD624" s="312"/>
      <c r="AE624" s="284"/>
    </row>
    <row r="625" spans="1:31" s="17" customFormat="1">
      <c r="A625" s="122"/>
      <c r="B625" s="122"/>
      <c r="D625" s="112"/>
      <c r="E625" s="112"/>
      <c r="I625" s="176"/>
      <c r="J625" s="176"/>
      <c r="K625" s="176"/>
      <c r="L625" s="176"/>
      <c r="M625" s="176"/>
      <c r="N625" s="176"/>
      <c r="O625" s="176"/>
      <c r="AB625" s="176"/>
      <c r="AC625" s="108"/>
      <c r="AD625" s="312"/>
      <c r="AE625" s="284"/>
    </row>
    <row r="626" spans="1:31" s="17" customFormat="1">
      <c r="A626" s="122"/>
      <c r="B626" s="122"/>
      <c r="D626" s="112"/>
      <c r="E626" s="112"/>
      <c r="I626" s="176"/>
      <c r="J626" s="176"/>
      <c r="K626" s="176"/>
      <c r="L626" s="176"/>
      <c r="M626" s="176"/>
      <c r="N626" s="176"/>
      <c r="O626" s="176"/>
      <c r="AB626" s="176"/>
      <c r="AC626" s="108"/>
      <c r="AD626" s="312"/>
      <c r="AE626" s="284"/>
    </row>
    <row r="627" spans="1:31" s="17" customFormat="1">
      <c r="A627" s="122"/>
      <c r="B627" s="122"/>
      <c r="D627" s="112"/>
      <c r="E627" s="112"/>
      <c r="I627" s="176"/>
      <c r="J627" s="176"/>
      <c r="K627" s="176"/>
      <c r="L627" s="176"/>
      <c r="M627" s="176"/>
      <c r="N627" s="176"/>
      <c r="O627" s="176"/>
      <c r="AB627" s="176"/>
      <c r="AC627" s="108"/>
      <c r="AD627" s="312"/>
      <c r="AE627" s="284"/>
    </row>
    <row r="628" spans="1:31" s="17" customFormat="1">
      <c r="A628" s="122"/>
      <c r="B628" s="122"/>
      <c r="D628" s="112"/>
      <c r="E628" s="112"/>
      <c r="I628" s="176"/>
      <c r="J628" s="176"/>
      <c r="K628" s="176"/>
      <c r="L628" s="176"/>
      <c r="M628" s="176"/>
      <c r="N628" s="176"/>
      <c r="O628" s="176"/>
      <c r="AB628" s="176"/>
      <c r="AC628" s="108"/>
      <c r="AD628" s="312"/>
      <c r="AE628" s="284"/>
    </row>
    <row r="629" spans="1:31" s="17" customFormat="1">
      <c r="A629" s="122"/>
      <c r="B629" s="122"/>
      <c r="D629" s="112"/>
      <c r="E629" s="112"/>
      <c r="I629" s="176"/>
      <c r="J629" s="176"/>
      <c r="K629" s="176"/>
      <c r="L629" s="176"/>
      <c r="M629" s="176"/>
      <c r="N629" s="176"/>
      <c r="O629" s="176"/>
      <c r="AB629" s="176"/>
      <c r="AC629" s="108"/>
      <c r="AD629" s="312"/>
      <c r="AE629" s="284"/>
    </row>
    <row r="630" spans="1:31" s="17" customFormat="1">
      <c r="A630" s="122"/>
      <c r="B630" s="122"/>
      <c r="D630" s="112"/>
      <c r="E630" s="112"/>
      <c r="I630" s="176"/>
      <c r="J630" s="176"/>
      <c r="K630" s="176"/>
      <c r="L630" s="176"/>
      <c r="M630" s="176"/>
      <c r="N630" s="176"/>
      <c r="O630" s="176"/>
      <c r="AB630" s="176"/>
      <c r="AC630" s="108"/>
      <c r="AD630" s="312"/>
      <c r="AE630" s="284"/>
    </row>
    <row r="631" spans="1:31" s="17" customFormat="1">
      <c r="A631" s="122"/>
      <c r="B631" s="122"/>
      <c r="D631" s="112"/>
      <c r="E631" s="112"/>
      <c r="I631" s="176"/>
      <c r="J631" s="176"/>
      <c r="K631" s="176"/>
      <c r="L631" s="176"/>
      <c r="M631" s="176"/>
      <c r="N631" s="176"/>
      <c r="O631" s="176"/>
      <c r="AB631" s="176"/>
      <c r="AC631" s="108"/>
      <c r="AD631" s="312"/>
      <c r="AE631" s="284"/>
    </row>
    <row r="632" spans="1:31" s="17" customFormat="1">
      <c r="A632" s="122"/>
      <c r="B632" s="122"/>
      <c r="D632" s="112"/>
      <c r="E632" s="112"/>
      <c r="I632" s="176"/>
      <c r="J632" s="176"/>
      <c r="K632" s="176"/>
      <c r="L632" s="176"/>
      <c r="M632" s="176"/>
      <c r="N632" s="176"/>
      <c r="O632" s="176"/>
      <c r="AB632" s="176"/>
      <c r="AC632" s="108"/>
      <c r="AD632" s="312"/>
      <c r="AE632" s="284"/>
    </row>
    <row r="633" spans="1:31" s="17" customFormat="1">
      <c r="A633" s="122"/>
      <c r="B633" s="122"/>
      <c r="D633" s="112"/>
      <c r="E633" s="112"/>
      <c r="I633" s="176"/>
      <c r="J633" s="176"/>
      <c r="K633" s="176"/>
      <c r="L633" s="176"/>
      <c r="M633" s="176"/>
      <c r="N633" s="176"/>
      <c r="O633" s="176"/>
      <c r="AB633" s="176"/>
      <c r="AC633" s="108"/>
      <c r="AD633" s="312"/>
      <c r="AE633" s="284"/>
    </row>
    <row r="634" spans="1:31" s="17" customFormat="1">
      <c r="A634" s="122"/>
      <c r="B634" s="122"/>
      <c r="D634" s="112"/>
      <c r="E634" s="112"/>
      <c r="I634" s="176"/>
      <c r="J634" s="176"/>
      <c r="K634" s="176"/>
      <c r="L634" s="176"/>
      <c r="M634" s="176"/>
      <c r="N634" s="176"/>
      <c r="O634" s="176"/>
      <c r="AB634" s="176"/>
      <c r="AC634" s="108"/>
      <c r="AD634" s="312"/>
      <c r="AE634" s="284"/>
    </row>
    <row r="635" spans="1:31" s="17" customFormat="1">
      <c r="A635" s="122"/>
      <c r="B635" s="122"/>
      <c r="D635" s="112"/>
      <c r="E635" s="112"/>
      <c r="I635" s="176"/>
      <c r="J635" s="176"/>
      <c r="K635" s="176"/>
      <c r="L635" s="176"/>
      <c r="M635" s="176"/>
      <c r="N635" s="176"/>
      <c r="O635" s="176"/>
      <c r="AB635" s="176"/>
      <c r="AC635" s="108"/>
      <c r="AD635" s="312"/>
      <c r="AE635" s="284"/>
    </row>
    <row r="636" spans="1:31" s="17" customFormat="1">
      <c r="A636" s="122"/>
      <c r="B636" s="122"/>
      <c r="D636" s="112"/>
      <c r="E636" s="112"/>
      <c r="I636" s="176"/>
      <c r="J636" s="176"/>
      <c r="K636" s="176"/>
      <c r="L636" s="176"/>
      <c r="M636" s="176"/>
      <c r="N636" s="176"/>
      <c r="O636" s="176"/>
      <c r="AB636" s="176"/>
      <c r="AC636" s="108"/>
      <c r="AD636" s="312"/>
      <c r="AE636" s="284"/>
    </row>
    <row r="637" spans="1:31" s="17" customFormat="1">
      <c r="A637" s="122"/>
      <c r="B637" s="122"/>
      <c r="D637" s="112"/>
      <c r="E637" s="112"/>
      <c r="I637" s="176"/>
      <c r="J637" s="176"/>
      <c r="K637" s="176"/>
      <c r="L637" s="176"/>
      <c r="M637" s="176"/>
      <c r="N637" s="176"/>
      <c r="O637" s="176"/>
      <c r="AB637" s="176"/>
      <c r="AC637" s="108"/>
      <c r="AD637" s="312"/>
      <c r="AE637" s="284"/>
    </row>
    <row r="638" spans="1:31" s="17" customFormat="1">
      <c r="A638" s="122"/>
      <c r="B638" s="122"/>
      <c r="D638" s="112"/>
      <c r="E638" s="112"/>
      <c r="I638" s="176"/>
      <c r="J638" s="176"/>
      <c r="K638" s="176"/>
      <c r="L638" s="176"/>
      <c r="M638" s="176"/>
      <c r="N638" s="176"/>
      <c r="O638" s="176"/>
      <c r="AB638" s="176"/>
      <c r="AC638" s="108"/>
      <c r="AD638" s="312"/>
      <c r="AE638" s="284"/>
    </row>
    <row r="639" spans="1:31" s="17" customFormat="1">
      <c r="A639" s="122"/>
      <c r="B639" s="122"/>
      <c r="D639" s="112"/>
      <c r="E639" s="112"/>
      <c r="I639" s="176"/>
      <c r="J639" s="176"/>
      <c r="K639" s="176"/>
      <c r="L639" s="176"/>
      <c r="M639" s="176"/>
      <c r="N639" s="176"/>
      <c r="O639" s="176"/>
      <c r="AB639" s="176"/>
      <c r="AC639" s="108"/>
      <c r="AD639" s="312"/>
      <c r="AE639" s="284"/>
    </row>
    <row r="640" spans="1:31" s="17" customFormat="1">
      <c r="A640" s="122"/>
      <c r="B640" s="122"/>
      <c r="D640" s="112"/>
      <c r="E640" s="112"/>
      <c r="I640" s="176"/>
      <c r="J640" s="176"/>
      <c r="K640" s="176"/>
      <c r="L640" s="176"/>
      <c r="M640" s="176"/>
      <c r="N640" s="176"/>
      <c r="O640" s="176"/>
      <c r="AB640" s="176"/>
      <c r="AC640" s="108"/>
      <c r="AD640" s="312"/>
      <c r="AE640" s="284"/>
    </row>
    <row r="641" spans="1:31" s="17" customFormat="1">
      <c r="A641" s="122"/>
      <c r="B641" s="122"/>
      <c r="D641" s="112"/>
      <c r="E641" s="112"/>
      <c r="I641" s="176"/>
      <c r="J641" s="176"/>
      <c r="K641" s="176"/>
      <c r="L641" s="176"/>
      <c r="M641" s="176"/>
      <c r="N641" s="176"/>
      <c r="O641" s="176"/>
      <c r="AB641" s="176"/>
      <c r="AC641" s="108"/>
      <c r="AD641" s="312"/>
      <c r="AE641" s="284"/>
    </row>
    <row r="642" spans="1:31" s="17" customFormat="1">
      <c r="A642" s="122"/>
      <c r="B642" s="122"/>
      <c r="D642" s="112"/>
      <c r="E642" s="112"/>
      <c r="I642" s="176"/>
      <c r="J642" s="176"/>
      <c r="K642" s="176"/>
      <c r="L642" s="176"/>
      <c r="M642" s="176"/>
      <c r="N642" s="176"/>
      <c r="O642" s="176"/>
      <c r="AB642" s="176"/>
      <c r="AC642" s="108"/>
      <c r="AD642" s="312"/>
      <c r="AE642" s="284"/>
    </row>
    <row r="643" spans="1:31" s="17" customFormat="1">
      <c r="A643" s="122"/>
      <c r="B643" s="122"/>
      <c r="D643" s="112"/>
      <c r="E643" s="112"/>
      <c r="I643" s="176"/>
      <c r="J643" s="176"/>
      <c r="K643" s="176"/>
      <c r="L643" s="176"/>
      <c r="M643" s="176"/>
      <c r="N643" s="176"/>
      <c r="O643" s="176"/>
      <c r="AB643" s="176"/>
      <c r="AC643" s="108"/>
      <c r="AD643" s="312"/>
      <c r="AE643" s="284"/>
    </row>
    <row r="644" spans="1:31" s="17" customFormat="1">
      <c r="A644" s="122"/>
      <c r="B644" s="122"/>
      <c r="D644" s="112"/>
      <c r="E644" s="112"/>
      <c r="I644" s="176"/>
      <c r="J644" s="176"/>
      <c r="K644" s="176"/>
      <c r="L644" s="176"/>
      <c r="M644" s="176"/>
      <c r="N644" s="176"/>
      <c r="O644" s="176"/>
      <c r="AB644" s="176"/>
      <c r="AC644" s="108"/>
      <c r="AD644" s="312"/>
      <c r="AE644" s="284"/>
    </row>
    <row r="645" spans="1:31" s="17" customFormat="1">
      <c r="A645" s="122"/>
      <c r="B645" s="122"/>
      <c r="D645" s="112"/>
      <c r="E645" s="112"/>
      <c r="I645" s="176"/>
      <c r="J645" s="176"/>
      <c r="K645" s="176"/>
      <c r="L645" s="176"/>
      <c r="M645" s="176"/>
      <c r="N645" s="176"/>
      <c r="O645" s="176"/>
      <c r="AB645" s="176"/>
      <c r="AC645" s="108"/>
      <c r="AD645" s="312"/>
      <c r="AE645" s="284"/>
    </row>
    <row r="646" spans="1:31" s="17" customFormat="1">
      <c r="A646" s="122"/>
      <c r="B646" s="122"/>
      <c r="D646" s="112"/>
      <c r="E646" s="112"/>
      <c r="I646" s="176"/>
      <c r="J646" s="176"/>
      <c r="K646" s="176"/>
      <c r="L646" s="176"/>
      <c r="M646" s="176"/>
      <c r="N646" s="176"/>
      <c r="O646" s="176"/>
      <c r="AB646" s="176"/>
      <c r="AC646" s="108"/>
      <c r="AD646" s="312"/>
      <c r="AE646" s="284"/>
    </row>
    <row r="647" spans="1:31" s="17" customFormat="1">
      <c r="A647" s="122"/>
      <c r="B647" s="122"/>
      <c r="D647" s="112"/>
      <c r="E647" s="112"/>
      <c r="I647" s="176"/>
      <c r="J647" s="176"/>
      <c r="K647" s="176"/>
      <c r="L647" s="176"/>
      <c r="M647" s="176"/>
      <c r="N647" s="176"/>
      <c r="O647" s="176"/>
      <c r="AB647" s="176"/>
      <c r="AC647" s="108"/>
      <c r="AD647" s="312"/>
      <c r="AE647" s="284"/>
    </row>
    <row r="648" spans="1:31" s="17" customFormat="1">
      <c r="A648" s="122"/>
      <c r="B648" s="122"/>
      <c r="D648" s="112"/>
      <c r="E648" s="112"/>
      <c r="I648" s="176"/>
      <c r="J648" s="176"/>
      <c r="K648" s="176"/>
      <c r="L648" s="176"/>
      <c r="M648" s="176"/>
      <c r="N648" s="176"/>
      <c r="O648" s="176"/>
      <c r="AB648" s="176"/>
      <c r="AC648" s="108"/>
      <c r="AD648" s="312"/>
      <c r="AE648" s="284"/>
    </row>
    <row r="649" spans="1:31" s="17" customFormat="1">
      <c r="A649" s="122"/>
      <c r="B649" s="122"/>
      <c r="D649" s="112"/>
      <c r="E649" s="112"/>
      <c r="I649" s="176"/>
      <c r="J649" s="176"/>
      <c r="K649" s="176"/>
      <c r="L649" s="176"/>
      <c r="M649" s="176"/>
      <c r="N649" s="176"/>
      <c r="O649" s="176"/>
      <c r="AB649" s="176"/>
      <c r="AC649" s="108"/>
      <c r="AD649" s="312"/>
      <c r="AE649" s="284"/>
    </row>
    <row r="650" spans="1:31" s="17" customFormat="1">
      <c r="A650" s="122"/>
      <c r="B650" s="122"/>
      <c r="D650" s="112"/>
      <c r="E650" s="112"/>
      <c r="I650" s="176"/>
      <c r="J650" s="176"/>
      <c r="K650" s="176"/>
      <c r="L650" s="176"/>
      <c r="M650" s="176"/>
      <c r="N650" s="176"/>
      <c r="O650" s="176"/>
      <c r="AB650" s="176"/>
      <c r="AC650" s="108"/>
      <c r="AD650" s="312"/>
      <c r="AE650" s="284"/>
    </row>
    <row r="651" spans="1:31" s="17" customFormat="1">
      <c r="A651" s="122"/>
      <c r="B651" s="122"/>
      <c r="D651" s="112"/>
      <c r="E651" s="112"/>
      <c r="I651" s="176"/>
      <c r="J651" s="176"/>
      <c r="K651" s="176"/>
      <c r="L651" s="176"/>
      <c r="M651" s="176"/>
      <c r="N651" s="176"/>
      <c r="O651" s="176"/>
      <c r="AB651" s="176"/>
      <c r="AC651" s="108"/>
      <c r="AD651" s="312"/>
      <c r="AE651" s="284"/>
    </row>
    <row r="652" spans="1:31" s="17" customFormat="1">
      <c r="A652" s="122"/>
      <c r="B652" s="122"/>
      <c r="D652" s="112"/>
      <c r="E652" s="112"/>
      <c r="I652" s="176"/>
      <c r="J652" s="176"/>
      <c r="K652" s="176"/>
      <c r="L652" s="176"/>
      <c r="M652" s="176"/>
      <c r="N652" s="176"/>
      <c r="O652" s="176"/>
      <c r="AB652" s="176"/>
      <c r="AC652" s="108"/>
      <c r="AD652" s="312"/>
      <c r="AE652" s="284"/>
    </row>
    <row r="653" spans="1:31" s="17" customFormat="1">
      <c r="A653" s="122"/>
      <c r="B653" s="122"/>
      <c r="D653" s="112"/>
      <c r="E653" s="112"/>
      <c r="I653" s="176"/>
      <c r="J653" s="176"/>
      <c r="K653" s="176"/>
      <c r="L653" s="176"/>
      <c r="M653" s="176"/>
      <c r="N653" s="176"/>
      <c r="O653" s="176"/>
      <c r="AB653" s="176"/>
      <c r="AC653" s="108"/>
      <c r="AD653" s="312"/>
      <c r="AE653" s="284"/>
    </row>
    <row r="654" spans="1:31" s="17" customFormat="1">
      <c r="A654" s="122"/>
      <c r="B654" s="122"/>
      <c r="D654" s="112"/>
      <c r="E654" s="112"/>
      <c r="I654" s="176"/>
      <c r="J654" s="176"/>
      <c r="K654" s="176"/>
      <c r="L654" s="176"/>
      <c r="M654" s="176"/>
      <c r="N654" s="176"/>
      <c r="O654" s="176"/>
      <c r="AB654" s="176"/>
      <c r="AC654" s="108"/>
      <c r="AD654" s="312"/>
      <c r="AE654" s="284"/>
    </row>
    <row r="655" spans="1:31" s="17" customFormat="1">
      <c r="A655" s="122"/>
      <c r="B655" s="122"/>
      <c r="D655" s="112"/>
      <c r="E655" s="112"/>
      <c r="I655" s="176"/>
      <c r="J655" s="176"/>
      <c r="K655" s="176"/>
      <c r="L655" s="176"/>
      <c r="M655" s="176"/>
      <c r="N655" s="176"/>
      <c r="O655" s="176"/>
      <c r="AB655" s="176"/>
      <c r="AC655" s="108"/>
      <c r="AD655" s="312"/>
      <c r="AE655" s="284"/>
    </row>
    <row r="656" spans="1:31" s="17" customFormat="1">
      <c r="A656" s="122"/>
      <c r="B656" s="122"/>
      <c r="D656" s="112"/>
      <c r="E656" s="112"/>
      <c r="I656" s="176"/>
      <c r="J656" s="176"/>
      <c r="K656" s="176"/>
      <c r="L656" s="176"/>
      <c r="M656" s="176"/>
      <c r="N656" s="176"/>
      <c r="O656" s="176"/>
      <c r="AB656" s="176"/>
      <c r="AC656" s="108"/>
      <c r="AD656" s="312"/>
      <c r="AE656" s="284"/>
    </row>
    <row r="657" spans="1:31" s="17" customFormat="1">
      <c r="A657" s="122"/>
      <c r="B657" s="122"/>
      <c r="D657" s="112"/>
      <c r="E657" s="112"/>
      <c r="I657" s="176"/>
      <c r="J657" s="176"/>
      <c r="K657" s="176"/>
      <c r="L657" s="176"/>
      <c r="M657" s="176"/>
      <c r="N657" s="176"/>
      <c r="O657" s="176"/>
      <c r="AB657" s="176"/>
      <c r="AC657" s="108"/>
      <c r="AD657" s="312"/>
      <c r="AE657" s="284"/>
    </row>
    <row r="658" spans="1:31" s="17" customFormat="1">
      <c r="A658" s="122"/>
      <c r="B658" s="122"/>
      <c r="D658" s="112"/>
      <c r="E658" s="112"/>
      <c r="I658" s="176"/>
      <c r="J658" s="176"/>
      <c r="K658" s="176"/>
      <c r="L658" s="176"/>
      <c r="M658" s="176"/>
      <c r="N658" s="176"/>
      <c r="O658" s="176"/>
      <c r="AB658" s="176"/>
      <c r="AC658" s="108"/>
      <c r="AD658" s="312"/>
      <c r="AE658" s="284"/>
    </row>
    <row r="659" spans="1:31" s="17" customFormat="1">
      <c r="A659" s="122"/>
      <c r="B659" s="122"/>
      <c r="D659" s="112"/>
      <c r="E659" s="112"/>
      <c r="I659" s="176"/>
      <c r="J659" s="176"/>
      <c r="K659" s="176"/>
      <c r="L659" s="176"/>
      <c r="M659" s="176"/>
      <c r="N659" s="176"/>
      <c r="O659" s="176"/>
      <c r="AB659" s="176"/>
      <c r="AC659" s="108"/>
      <c r="AD659" s="312"/>
      <c r="AE659" s="284"/>
    </row>
    <row r="660" spans="1:31" s="17" customFormat="1">
      <c r="A660" s="122"/>
      <c r="B660" s="122"/>
      <c r="D660" s="112"/>
      <c r="E660" s="112"/>
      <c r="I660" s="176"/>
      <c r="J660" s="176"/>
      <c r="K660" s="176"/>
      <c r="L660" s="176"/>
      <c r="M660" s="176"/>
      <c r="N660" s="176"/>
      <c r="O660" s="176"/>
      <c r="AB660" s="176"/>
      <c r="AC660" s="108"/>
      <c r="AD660" s="312"/>
      <c r="AE660" s="284"/>
    </row>
    <row r="661" spans="1:31" s="17" customFormat="1">
      <c r="A661" s="122"/>
      <c r="B661" s="122"/>
      <c r="D661" s="112"/>
      <c r="E661" s="112"/>
      <c r="I661" s="176"/>
      <c r="J661" s="176"/>
      <c r="K661" s="176"/>
      <c r="L661" s="176"/>
      <c r="M661" s="176"/>
      <c r="N661" s="176"/>
      <c r="O661" s="176"/>
      <c r="AB661" s="176"/>
      <c r="AC661" s="108"/>
      <c r="AD661" s="312"/>
      <c r="AE661" s="284"/>
    </row>
    <row r="662" spans="1:31" s="17" customFormat="1">
      <c r="A662" s="122"/>
      <c r="B662" s="122"/>
      <c r="D662" s="112"/>
      <c r="E662" s="112"/>
      <c r="I662" s="176"/>
      <c r="J662" s="176"/>
      <c r="K662" s="176"/>
      <c r="L662" s="176"/>
      <c r="M662" s="176"/>
      <c r="N662" s="176"/>
      <c r="O662" s="176"/>
      <c r="AB662" s="176"/>
      <c r="AC662" s="108"/>
      <c r="AD662" s="312"/>
      <c r="AE662" s="284"/>
    </row>
    <row r="663" spans="1:31" s="17" customFormat="1">
      <c r="A663" s="122"/>
      <c r="B663" s="122"/>
      <c r="D663" s="112"/>
      <c r="E663" s="112"/>
      <c r="I663" s="176"/>
      <c r="J663" s="176"/>
      <c r="K663" s="176"/>
      <c r="L663" s="176"/>
      <c r="M663" s="176"/>
      <c r="N663" s="176"/>
      <c r="O663" s="176"/>
      <c r="AB663" s="176"/>
      <c r="AC663" s="108"/>
      <c r="AD663" s="312"/>
      <c r="AE663" s="284"/>
    </row>
    <row r="664" spans="1:31" s="17" customFormat="1">
      <c r="A664" s="122"/>
      <c r="B664" s="122"/>
      <c r="D664" s="112"/>
      <c r="E664" s="112"/>
      <c r="I664" s="176"/>
      <c r="J664" s="176"/>
      <c r="K664" s="176"/>
      <c r="L664" s="176"/>
      <c r="M664" s="176"/>
      <c r="N664" s="176"/>
      <c r="O664" s="176"/>
      <c r="AB664" s="176"/>
      <c r="AC664" s="108"/>
      <c r="AD664" s="312"/>
      <c r="AE664" s="284"/>
    </row>
    <row r="665" spans="1:31" s="17" customFormat="1">
      <c r="A665" s="122"/>
      <c r="B665" s="122"/>
      <c r="D665" s="112"/>
      <c r="E665" s="112"/>
      <c r="I665" s="176"/>
      <c r="J665" s="176"/>
      <c r="K665" s="176"/>
      <c r="L665" s="176"/>
      <c r="M665" s="176"/>
      <c r="N665" s="176"/>
      <c r="O665" s="176"/>
      <c r="AB665" s="176"/>
      <c r="AC665" s="108"/>
      <c r="AD665" s="312"/>
      <c r="AE665" s="284"/>
    </row>
    <row r="666" spans="1:31" s="17" customFormat="1">
      <c r="A666" s="122"/>
      <c r="B666" s="122"/>
      <c r="D666" s="112"/>
      <c r="E666" s="112"/>
      <c r="I666" s="176"/>
      <c r="J666" s="176"/>
      <c r="K666" s="176"/>
      <c r="L666" s="176"/>
      <c r="M666" s="176"/>
      <c r="N666" s="176"/>
      <c r="O666" s="176"/>
      <c r="AB666" s="176"/>
      <c r="AC666" s="108"/>
      <c r="AD666" s="312"/>
      <c r="AE666" s="284"/>
    </row>
    <row r="667" spans="1:31" s="17" customFormat="1">
      <c r="A667" s="122"/>
      <c r="B667" s="122"/>
      <c r="D667" s="112"/>
      <c r="E667" s="112"/>
      <c r="I667" s="176"/>
      <c r="J667" s="176"/>
      <c r="K667" s="176"/>
      <c r="L667" s="176"/>
      <c r="M667" s="176"/>
      <c r="N667" s="176"/>
      <c r="O667" s="176"/>
      <c r="AB667" s="176"/>
      <c r="AC667" s="108"/>
      <c r="AD667" s="312"/>
      <c r="AE667" s="284"/>
    </row>
    <row r="668" spans="1:31" s="17" customFormat="1">
      <c r="A668" s="122"/>
      <c r="B668" s="122"/>
      <c r="D668" s="112"/>
      <c r="E668" s="112"/>
      <c r="I668" s="176"/>
      <c r="J668" s="176"/>
      <c r="K668" s="176"/>
      <c r="L668" s="176"/>
      <c r="M668" s="176"/>
      <c r="N668" s="176"/>
      <c r="O668" s="176"/>
      <c r="AB668" s="176"/>
      <c r="AC668" s="108"/>
      <c r="AD668" s="312"/>
      <c r="AE668" s="284"/>
    </row>
    <row r="669" spans="1:31" s="17" customFormat="1">
      <c r="A669" s="122"/>
      <c r="B669" s="122"/>
      <c r="D669" s="112"/>
      <c r="E669" s="112"/>
      <c r="I669" s="176"/>
      <c r="J669" s="176"/>
      <c r="K669" s="176"/>
      <c r="L669" s="176"/>
      <c r="M669" s="176"/>
      <c r="N669" s="176"/>
      <c r="O669" s="176"/>
      <c r="AB669" s="176"/>
      <c r="AC669" s="108"/>
      <c r="AD669" s="312"/>
      <c r="AE669" s="284"/>
    </row>
    <row r="670" spans="1:31" s="17" customFormat="1">
      <c r="A670" s="122"/>
      <c r="B670" s="122"/>
      <c r="D670" s="112"/>
      <c r="E670" s="112"/>
      <c r="I670" s="176"/>
      <c r="J670" s="176"/>
      <c r="K670" s="176"/>
      <c r="L670" s="176"/>
      <c r="M670" s="176"/>
      <c r="N670" s="176"/>
      <c r="O670" s="176"/>
      <c r="AB670" s="176"/>
      <c r="AC670" s="108"/>
      <c r="AD670" s="312"/>
      <c r="AE670" s="284"/>
    </row>
    <row r="671" spans="1:31" s="17" customFormat="1">
      <c r="A671" s="122"/>
      <c r="B671" s="122"/>
      <c r="D671" s="112"/>
      <c r="E671" s="112"/>
      <c r="I671" s="176"/>
      <c r="J671" s="176"/>
      <c r="K671" s="176"/>
      <c r="L671" s="176"/>
      <c r="M671" s="176"/>
      <c r="N671" s="176"/>
      <c r="O671" s="176"/>
      <c r="AB671" s="176"/>
      <c r="AC671" s="108"/>
      <c r="AD671" s="312"/>
      <c r="AE671" s="284"/>
    </row>
    <row r="672" spans="1:31" s="17" customFormat="1">
      <c r="A672" s="122"/>
      <c r="B672" s="122"/>
      <c r="D672" s="112"/>
      <c r="E672" s="112"/>
      <c r="I672" s="176"/>
      <c r="J672" s="176"/>
      <c r="K672" s="176"/>
      <c r="L672" s="176"/>
      <c r="M672" s="176"/>
      <c r="N672" s="176"/>
      <c r="O672" s="176"/>
      <c r="AB672" s="176"/>
      <c r="AC672" s="108"/>
      <c r="AD672" s="312"/>
      <c r="AE672" s="284"/>
    </row>
    <row r="673" spans="1:31" s="17" customFormat="1">
      <c r="A673" s="122"/>
      <c r="B673" s="122"/>
      <c r="D673" s="112"/>
      <c r="E673" s="112"/>
      <c r="I673" s="176"/>
      <c r="J673" s="176"/>
      <c r="K673" s="176"/>
      <c r="L673" s="176"/>
      <c r="M673" s="176"/>
      <c r="N673" s="176"/>
      <c r="O673" s="176"/>
      <c r="AB673" s="176"/>
      <c r="AC673" s="108"/>
      <c r="AD673" s="312"/>
      <c r="AE673" s="284"/>
    </row>
    <row r="674" spans="1:31" s="17" customFormat="1">
      <c r="A674" s="122"/>
      <c r="B674" s="122"/>
      <c r="D674" s="112"/>
      <c r="E674" s="112"/>
      <c r="I674" s="176"/>
      <c r="J674" s="176"/>
      <c r="K674" s="176"/>
      <c r="L674" s="176"/>
      <c r="M674" s="176"/>
      <c r="N674" s="176"/>
      <c r="O674" s="176"/>
      <c r="AB674" s="176"/>
      <c r="AC674" s="108"/>
      <c r="AD674" s="312"/>
      <c r="AE674" s="284"/>
    </row>
    <row r="675" spans="1:31" s="17" customFormat="1">
      <c r="A675" s="122"/>
      <c r="B675" s="122"/>
      <c r="D675" s="112"/>
      <c r="E675" s="112"/>
      <c r="I675" s="176"/>
      <c r="J675" s="176"/>
      <c r="K675" s="176"/>
      <c r="L675" s="176"/>
      <c r="M675" s="176"/>
      <c r="N675" s="176"/>
      <c r="O675" s="176"/>
      <c r="AB675" s="176"/>
      <c r="AC675" s="108"/>
      <c r="AD675" s="312"/>
      <c r="AE675" s="284"/>
    </row>
    <row r="676" spans="1:31" s="17" customFormat="1">
      <c r="A676" s="122"/>
      <c r="B676" s="122"/>
      <c r="D676" s="112"/>
      <c r="E676" s="112"/>
      <c r="I676" s="176"/>
      <c r="J676" s="176"/>
      <c r="K676" s="176"/>
      <c r="L676" s="176"/>
      <c r="M676" s="176"/>
      <c r="N676" s="176"/>
      <c r="O676" s="176"/>
      <c r="AB676" s="176"/>
      <c r="AC676" s="108"/>
      <c r="AD676" s="312"/>
      <c r="AE676" s="284"/>
    </row>
    <row r="677" spans="1:31" s="17" customFormat="1">
      <c r="A677" s="122"/>
      <c r="B677" s="122"/>
      <c r="D677" s="112"/>
      <c r="E677" s="112"/>
      <c r="I677" s="176"/>
      <c r="J677" s="176"/>
      <c r="K677" s="176"/>
      <c r="L677" s="176"/>
      <c r="M677" s="176"/>
      <c r="N677" s="176"/>
      <c r="O677" s="176"/>
      <c r="AB677" s="176"/>
      <c r="AC677" s="108"/>
      <c r="AD677" s="312"/>
      <c r="AE677" s="284"/>
    </row>
    <row r="678" spans="1:31" s="17" customFormat="1">
      <c r="A678" s="122"/>
      <c r="B678" s="122"/>
      <c r="D678" s="112"/>
      <c r="E678" s="112"/>
      <c r="I678" s="176"/>
      <c r="J678" s="176"/>
      <c r="K678" s="176"/>
      <c r="L678" s="176"/>
      <c r="M678" s="176"/>
      <c r="N678" s="176"/>
      <c r="O678" s="176"/>
      <c r="AB678" s="176"/>
      <c r="AC678" s="108"/>
      <c r="AD678" s="312"/>
      <c r="AE678" s="284"/>
    </row>
    <row r="679" spans="1:31" s="17" customFormat="1">
      <c r="A679" s="122"/>
      <c r="B679" s="122"/>
      <c r="D679" s="112"/>
      <c r="E679" s="112"/>
      <c r="I679" s="176"/>
      <c r="J679" s="176"/>
      <c r="K679" s="176"/>
      <c r="L679" s="176"/>
      <c r="M679" s="176"/>
      <c r="N679" s="176"/>
      <c r="O679" s="176"/>
      <c r="AB679" s="176"/>
      <c r="AC679" s="108"/>
      <c r="AD679" s="312"/>
      <c r="AE679" s="284"/>
    </row>
    <row r="680" spans="1:31" s="17" customFormat="1">
      <c r="A680" s="122"/>
      <c r="B680" s="122"/>
      <c r="D680" s="112"/>
      <c r="E680" s="112"/>
      <c r="I680" s="176"/>
      <c r="J680" s="176"/>
      <c r="K680" s="176"/>
      <c r="L680" s="176"/>
      <c r="M680" s="176"/>
      <c r="N680" s="176"/>
      <c r="O680" s="176"/>
      <c r="AB680" s="176"/>
      <c r="AC680" s="108"/>
      <c r="AD680" s="312"/>
      <c r="AE680" s="284"/>
    </row>
    <row r="681" spans="1:31" s="17" customFormat="1">
      <c r="A681" s="122"/>
      <c r="B681" s="122"/>
      <c r="D681" s="112"/>
      <c r="E681" s="112"/>
      <c r="I681" s="176"/>
      <c r="J681" s="176"/>
      <c r="K681" s="176"/>
      <c r="L681" s="176"/>
      <c r="M681" s="176"/>
      <c r="N681" s="176"/>
      <c r="O681" s="176"/>
      <c r="AB681" s="176"/>
      <c r="AC681" s="108"/>
      <c r="AD681" s="312"/>
      <c r="AE681" s="284"/>
    </row>
    <row r="682" spans="1:31" s="17" customFormat="1">
      <c r="A682" s="122"/>
      <c r="B682" s="122"/>
      <c r="D682" s="112"/>
      <c r="E682" s="112"/>
      <c r="I682" s="176"/>
      <c r="J682" s="176"/>
      <c r="K682" s="176"/>
      <c r="L682" s="176"/>
      <c r="M682" s="176"/>
      <c r="N682" s="176"/>
      <c r="O682" s="176"/>
      <c r="AB682" s="176"/>
      <c r="AC682" s="108"/>
      <c r="AD682" s="312"/>
      <c r="AE682" s="284"/>
    </row>
    <row r="683" spans="1:31" s="17" customFormat="1">
      <c r="A683" s="122"/>
      <c r="B683" s="122"/>
      <c r="D683" s="112"/>
      <c r="E683" s="112"/>
      <c r="I683" s="176"/>
      <c r="J683" s="176"/>
      <c r="K683" s="176"/>
      <c r="L683" s="176"/>
      <c r="M683" s="176"/>
      <c r="N683" s="176"/>
      <c r="O683" s="176"/>
      <c r="AB683" s="176"/>
      <c r="AC683" s="108"/>
      <c r="AD683" s="312"/>
      <c r="AE683" s="284"/>
    </row>
    <row r="684" spans="1:31" s="17" customFormat="1">
      <c r="A684" s="122"/>
      <c r="B684" s="122"/>
      <c r="D684" s="112"/>
      <c r="E684" s="112"/>
      <c r="I684" s="176"/>
      <c r="J684" s="176"/>
      <c r="K684" s="176"/>
      <c r="L684" s="176"/>
      <c r="M684" s="176"/>
      <c r="N684" s="176"/>
      <c r="O684" s="176"/>
      <c r="AB684" s="176"/>
      <c r="AC684" s="108"/>
      <c r="AD684" s="312"/>
      <c r="AE684" s="284"/>
    </row>
    <row r="685" spans="1:31" s="17" customFormat="1">
      <c r="A685" s="122"/>
      <c r="B685" s="122"/>
      <c r="D685" s="112"/>
      <c r="E685" s="112"/>
      <c r="I685" s="176"/>
      <c r="J685" s="176"/>
      <c r="K685" s="176"/>
      <c r="L685" s="176"/>
      <c r="M685" s="176"/>
      <c r="N685" s="176"/>
      <c r="O685" s="176"/>
      <c r="AB685" s="176"/>
      <c r="AC685" s="108"/>
      <c r="AD685" s="312"/>
      <c r="AE685" s="284"/>
    </row>
    <row r="686" spans="1:31" s="17" customFormat="1">
      <c r="A686" s="122"/>
      <c r="B686" s="122"/>
      <c r="D686" s="112"/>
      <c r="E686" s="112"/>
      <c r="I686" s="176"/>
      <c r="J686" s="176"/>
      <c r="K686" s="176"/>
      <c r="L686" s="176"/>
      <c r="M686" s="176"/>
      <c r="N686" s="176"/>
      <c r="O686" s="176"/>
      <c r="AB686" s="176"/>
      <c r="AC686" s="108"/>
      <c r="AD686" s="312"/>
      <c r="AE686" s="284"/>
    </row>
    <row r="687" spans="1:31" s="17" customFormat="1">
      <c r="A687" s="122"/>
      <c r="B687" s="122"/>
      <c r="D687" s="112"/>
      <c r="E687" s="112"/>
      <c r="I687" s="176"/>
      <c r="J687" s="176"/>
      <c r="K687" s="176"/>
      <c r="L687" s="176"/>
      <c r="M687" s="176"/>
      <c r="N687" s="176"/>
      <c r="O687" s="176"/>
      <c r="AB687" s="176"/>
      <c r="AC687" s="108"/>
      <c r="AD687" s="312"/>
      <c r="AE687" s="284"/>
    </row>
    <row r="688" spans="1:31" s="17" customFormat="1">
      <c r="A688" s="122"/>
      <c r="B688" s="122"/>
      <c r="D688" s="112"/>
      <c r="E688" s="112"/>
      <c r="I688" s="176"/>
      <c r="J688" s="176"/>
      <c r="K688" s="176"/>
      <c r="L688" s="176"/>
      <c r="M688" s="176"/>
      <c r="N688" s="176"/>
      <c r="O688" s="176"/>
      <c r="AB688" s="176"/>
      <c r="AC688" s="108"/>
      <c r="AD688" s="312"/>
      <c r="AE688" s="284"/>
    </row>
    <row r="689" spans="1:31" s="17" customFormat="1">
      <c r="A689" s="122"/>
      <c r="B689" s="122"/>
      <c r="D689" s="112"/>
      <c r="E689" s="112"/>
      <c r="I689" s="176"/>
      <c r="J689" s="176"/>
      <c r="K689" s="176"/>
      <c r="L689" s="176"/>
      <c r="M689" s="176"/>
      <c r="N689" s="176"/>
      <c r="O689" s="176"/>
      <c r="AB689" s="176"/>
      <c r="AC689" s="108"/>
      <c r="AD689" s="312"/>
      <c r="AE689" s="284"/>
    </row>
    <row r="690" spans="1:31" s="17" customFormat="1">
      <c r="A690" s="122"/>
      <c r="B690" s="122"/>
      <c r="D690" s="112"/>
      <c r="E690" s="112"/>
      <c r="I690" s="176"/>
      <c r="J690" s="176"/>
      <c r="K690" s="176"/>
      <c r="L690" s="176"/>
      <c r="M690" s="176"/>
      <c r="N690" s="176"/>
      <c r="O690" s="176"/>
      <c r="AB690" s="176"/>
      <c r="AC690" s="108"/>
      <c r="AD690" s="312"/>
      <c r="AE690" s="284"/>
    </row>
    <row r="691" spans="1:31" s="17" customFormat="1">
      <c r="A691" s="122"/>
      <c r="B691" s="122"/>
      <c r="D691" s="112"/>
      <c r="E691" s="112"/>
      <c r="I691" s="176"/>
      <c r="J691" s="176"/>
      <c r="K691" s="176"/>
      <c r="L691" s="176"/>
      <c r="M691" s="176"/>
      <c r="N691" s="176"/>
      <c r="O691" s="176"/>
      <c r="AB691" s="176"/>
      <c r="AC691" s="108"/>
      <c r="AD691" s="312"/>
      <c r="AE691" s="284"/>
    </row>
    <row r="692" spans="1:31" s="17" customFormat="1">
      <c r="A692" s="122"/>
      <c r="B692" s="122"/>
      <c r="D692" s="112"/>
      <c r="E692" s="112"/>
      <c r="I692" s="176"/>
      <c r="J692" s="176"/>
      <c r="K692" s="176"/>
      <c r="L692" s="176"/>
      <c r="M692" s="176"/>
      <c r="N692" s="176"/>
      <c r="O692" s="176"/>
      <c r="AB692" s="176"/>
      <c r="AC692" s="108"/>
      <c r="AD692" s="312"/>
      <c r="AE692" s="284"/>
    </row>
    <row r="693" spans="1:31" s="17" customFormat="1">
      <c r="A693" s="122"/>
      <c r="B693" s="122"/>
      <c r="D693" s="112"/>
      <c r="E693" s="112"/>
      <c r="I693" s="176"/>
      <c r="J693" s="176"/>
      <c r="K693" s="176"/>
      <c r="L693" s="176"/>
      <c r="M693" s="176"/>
      <c r="N693" s="176"/>
      <c r="O693" s="176"/>
      <c r="AB693" s="176"/>
      <c r="AC693" s="108"/>
      <c r="AD693" s="312"/>
      <c r="AE693" s="284"/>
    </row>
    <row r="694" spans="1:31" s="17" customFormat="1">
      <c r="A694" s="122"/>
      <c r="B694" s="122"/>
      <c r="D694" s="112"/>
      <c r="E694" s="112"/>
      <c r="I694" s="176"/>
      <c r="J694" s="176"/>
      <c r="K694" s="176"/>
      <c r="L694" s="176"/>
      <c r="M694" s="176"/>
      <c r="N694" s="176"/>
      <c r="O694" s="176"/>
      <c r="AB694" s="176"/>
      <c r="AC694" s="108"/>
      <c r="AD694" s="312"/>
      <c r="AE694" s="284"/>
    </row>
    <row r="695" spans="1:31" s="17" customFormat="1">
      <c r="A695" s="122"/>
      <c r="B695" s="122"/>
      <c r="D695" s="112"/>
      <c r="E695" s="112"/>
      <c r="I695" s="176"/>
      <c r="J695" s="176"/>
      <c r="K695" s="176"/>
      <c r="L695" s="176"/>
      <c r="M695" s="176"/>
      <c r="N695" s="176"/>
      <c r="O695" s="176"/>
      <c r="AB695" s="176"/>
      <c r="AC695" s="108"/>
      <c r="AD695" s="312"/>
      <c r="AE695" s="284"/>
    </row>
    <row r="696" spans="1:31" s="17" customFormat="1">
      <c r="A696" s="122"/>
      <c r="B696" s="122"/>
      <c r="D696" s="112"/>
      <c r="E696" s="112"/>
      <c r="I696" s="176"/>
      <c r="J696" s="176"/>
      <c r="K696" s="176"/>
      <c r="L696" s="176"/>
      <c r="M696" s="176"/>
      <c r="N696" s="176"/>
      <c r="O696" s="176"/>
      <c r="AB696" s="176"/>
      <c r="AC696" s="108"/>
      <c r="AD696" s="312"/>
      <c r="AE696" s="284"/>
    </row>
    <row r="697" spans="1:31" s="17" customFormat="1">
      <c r="A697" s="122"/>
      <c r="B697" s="122"/>
      <c r="D697" s="112"/>
      <c r="E697" s="112"/>
      <c r="I697" s="176"/>
      <c r="J697" s="176"/>
      <c r="K697" s="176"/>
      <c r="L697" s="176"/>
      <c r="M697" s="176"/>
      <c r="N697" s="176"/>
      <c r="O697" s="176"/>
      <c r="AB697" s="176"/>
      <c r="AC697" s="108"/>
      <c r="AD697" s="312"/>
      <c r="AE697" s="284"/>
    </row>
    <row r="698" spans="1:31" s="17" customFormat="1">
      <c r="A698" s="122"/>
      <c r="B698" s="122"/>
      <c r="D698" s="112"/>
      <c r="E698" s="112"/>
      <c r="I698" s="176"/>
      <c r="J698" s="176"/>
      <c r="K698" s="176"/>
      <c r="L698" s="176"/>
      <c r="M698" s="176"/>
      <c r="N698" s="176"/>
      <c r="O698" s="176"/>
      <c r="AB698" s="176"/>
      <c r="AC698" s="108"/>
      <c r="AD698" s="312"/>
      <c r="AE698" s="284"/>
    </row>
    <row r="699" spans="1:31" s="17" customFormat="1">
      <c r="A699" s="122"/>
      <c r="B699" s="122"/>
      <c r="D699" s="112"/>
      <c r="E699" s="112"/>
      <c r="I699" s="176"/>
      <c r="J699" s="176"/>
      <c r="K699" s="176"/>
      <c r="L699" s="176"/>
      <c r="M699" s="176"/>
      <c r="N699" s="176"/>
      <c r="O699" s="176"/>
      <c r="AB699" s="176"/>
      <c r="AC699" s="108"/>
      <c r="AD699" s="312"/>
      <c r="AE699" s="284"/>
    </row>
    <row r="700" spans="1:31" s="17" customFormat="1">
      <c r="A700" s="122"/>
      <c r="B700" s="122"/>
      <c r="D700" s="112"/>
      <c r="E700" s="112"/>
      <c r="I700" s="176"/>
      <c r="J700" s="176"/>
      <c r="K700" s="176"/>
      <c r="L700" s="176"/>
      <c r="M700" s="176"/>
      <c r="N700" s="176"/>
      <c r="O700" s="176"/>
      <c r="AB700" s="176"/>
      <c r="AC700" s="108"/>
      <c r="AD700" s="312"/>
      <c r="AE700" s="284"/>
    </row>
    <row r="701" spans="1:31" s="17" customFormat="1">
      <c r="A701" s="122"/>
      <c r="B701" s="122"/>
      <c r="D701" s="112"/>
      <c r="E701" s="112"/>
      <c r="I701" s="176"/>
      <c r="J701" s="176"/>
      <c r="K701" s="176"/>
      <c r="L701" s="176"/>
      <c r="M701" s="176"/>
      <c r="N701" s="176"/>
      <c r="O701" s="176"/>
      <c r="AB701" s="176"/>
      <c r="AC701" s="108"/>
      <c r="AD701" s="312"/>
      <c r="AE701" s="284"/>
    </row>
    <row r="702" spans="1:31" s="17" customFormat="1">
      <c r="A702" s="122"/>
      <c r="B702" s="122"/>
      <c r="D702" s="112"/>
      <c r="E702" s="112"/>
      <c r="I702" s="176"/>
      <c r="J702" s="176"/>
      <c r="K702" s="176"/>
      <c r="L702" s="176"/>
      <c r="M702" s="176"/>
      <c r="N702" s="176"/>
      <c r="O702" s="176"/>
      <c r="AB702" s="176"/>
      <c r="AC702" s="108"/>
      <c r="AD702" s="312"/>
      <c r="AE702" s="284"/>
    </row>
    <row r="703" spans="1:31" s="17" customFormat="1">
      <c r="A703" s="122"/>
      <c r="B703" s="122"/>
      <c r="D703" s="112"/>
      <c r="E703" s="112"/>
      <c r="I703" s="176"/>
      <c r="J703" s="176"/>
      <c r="K703" s="176"/>
      <c r="L703" s="176"/>
      <c r="M703" s="176"/>
      <c r="N703" s="176"/>
      <c r="O703" s="176"/>
      <c r="AB703" s="176"/>
      <c r="AC703" s="108"/>
      <c r="AD703" s="312"/>
      <c r="AE703" s="284"/>
    </row>
    <row r="704" spans="1:31" s="17" customFormat="1">
      <c r="A704" s="122"/>
      <c r="B704" s="122"/>
      <c r="D704" s="112"/>
      <c r="E704" s="112"/>
      <c r="I704" s="176"/>
      <c r="J704" s="176"/>
      <c r="K704" s="176"/>
      <c r="L704" s="176"/>
      <c r="M704" s="176"/>
      <c r="N704" s="176"/>
      <c r="O704" s="176"/>
      <c r="AB704" s="176"/>
      <c r="AC704" s="108"/>
      <c r="AD704" s="312"/>
      <c r="AE704" s="284"/>
    </row>
    <row r="705" spans="1:31" s="17" customFormat="1">
      <c r="A705" s="122"/>
      <c r="B705" s="122"/>
      <c r="D705" s="112"/>
      <c r="E705" s="112"/>
      <c r="I705" s="176"/>
      <c r="J705" s="176"/>
      <c r="K705" s="176"/>
      <c r="L705" s="176"/>
      <c r="M705" s="176"/>
      <c r="N705" s="176"/>
      <c r="O705" s="176"/>
      <c r="AB705" s="176"/>
      <c r="AC705" s="108"/>
      <c r="AD705" s="312"/>
      <c r="AE705" s="284"/>
    </row>
    <row r="706" spans="1:31" s="17" customFormat="1">
      <c r="A706" s="122"/>
      <c r="B706" s="122"/>
      <c r="D706" s="112"/>
      <c r="E706" s="112"/>
      <c r="I706" s="176"/>
      <c r="J706" s="176"/>
      <c r="K706" s="176"/>
      <c r="L706" s="176"/>
      <c r="M706" s="176"/>
      <c r="N706" s="176"/>
      <c r="O706" s="176"/>
      <c r="AB706" s="176"/>
      <c r="AC706" s="108"/>
      <c r="AD706" s="312"/>
      <c r="AE706" s="284"/>
    </row>
    <row r="707" spans="1:31" s="17" customFormat="1">
      <c r="A707" s="122"/>
      <c r="B707" s="122"/>
      <c r="D707" s="112"/>
      <c r="E707" s="112"/>
      <c r="I707" s="176"/>
      <c r="J707" s="176"/>
      <c r="K707" s="176"/>
      <c r="L707" s="176"/>
      <c r="M707" s="176"/>
      <c r="N707" s="176"/>
      <c r="O707" s="176"/>
      <c r="AB707" s="176"/>
      <c r="AC707" s="108"/>
      <c r="AD707" s="312"/>
      <c r="AE707" s="284"/>
    </row>
    <row r="708" spans="1:31" s="17" customFormat="1">
      <c r="A708" s="122"/>
      <c r="B708" s="122"/>
      <c r="D708" s="112"/>
      <c r="E708" s="112"/>
      <c r="I708" s="176"/>
      <c r="J708" s="176"/>
      <c r="K708" s="176"/>
      <c r="L708" s="176"/>
      <c r="M708" s="176"/>
      <c r="N708" s="176"/>
      <c r="O708" s="176"/>
      <c r="AB708" s="176"/>
      <c r="AC708" s="108"/>
      <c r="AD708" s="312"/>
      <c r="AE708" s="284"/>
    </row>
    <row r="709" spans="1:31" s="17" customFormat="1">
      <c r="A709" s="122"/>
      <c r="B709" s="122"/>
      <c r="D709" s="112"/>
      <c r="E709" s="112"/>
      <c r="I709" s="176"/>
      <c r="J709" s="176"/>
      <c r="K709" s="176"/>
      <c r="L709" s="176"/>
      <c r="M709" s="176"/>
      <c r="N709" s="176"/>
      <c r="O709" s="176"/>
      <c r="AB709" s="176"/>
      <c r="AC709" s="108"/>
      <c r="AD709" s="312"/>
      <c r="AE709" s="284"/>
    </row>
    <row r="710" spans="1:31" s="17" customFormat="1">
      <c r="A710" s="122"/>
      <c r="B710" s="122"/>
      <c r="D710" s="112"/>
      <c r="E710" s="112"/>
      <c r="I710" s="176"/>
      <c r="J710" s="176"/>
      <c r="K710" s="176"/>
      <c r="L710" s="176"/>
      <c r="M710" s="176"/>
      <c r="N710" s="176"/>
      <c r="O710" s="176"/>
      <c r="AB710" s="176"/>
      <c r="AC710" s="108"/>
      <c r="AD710" s="312"/>
      <c r="AE710" s="284"/>
    </row>
    <row r="711" spans="1:31" s="17" customFormat="1">
      <c r="A711" s="122"/>
      <c r="B711" s="122"/>
      <c r="D711" s="112"/>
      <c r="E711" s="112"/>
      <c r="I711" s="176"/>
      <c r="J711" s="176"/>
      <c r="K711" s="176"/>
      <c r="L711" s="176"/>
      <c r="M711" s="176"/>
      <c r="N711" s="176"/>
      <c r="O711" s="176"/>
      <c r="AB711" s="176"/>
      <c r="AC711" s="108"/>
      <c r="AD711" s="312"/>
      <c r="AE711" s="284"/>
    </row>
    <row r="712" spans="1:31" s="17" customFormat="1">
      <c r="A712" s="122"/>
      <c r="B712" s="122"/>
      <c r="D712" s="112"/>
      <c r="E712" s="112"/>
      <c r="I712" s="176"/>
      <c r="J712" s="176"/>
      <c r="K712" s="176"/>
      <c r="L712" s="176"/>
      <c r="M712" s="176"/>
      <c r="N712" s="176"/>
      <c r="O712" s="176"/>
      <c r="AB712" s="176"/>
      <c r="AC712" s="108"/>
      <c r="AD712" s="312"/>
      <c r="AE712" s="284"/>
    </row>
    <row r="713" spans="1:31" s="17" customFormat="1">
      <c r="A713" s="122"/>
      <c r="B713" s="122"/>
      <c r="D713" s="112"/>
      <c r="E713" s="112"/>
      <c r="I713" s="176"/>
      <c r="J713" s="176"/>
      <c r="K713" s="176"/>
      <c r="L713" s="176"/>
      <c r="M713" s="176"/>
      <c r="N713" s="176"/>
      <c r="O713" s="176"/>
      <c r="AB713" s="176"/>
      <c r="AC713" s="108"/>
      <c r="AD713" s="312"/>
      <c r="AE713" s="284"/>
    </row>
    <row r="714" spans="1:31" s="17" customFormat="1">
      <c r="A714" s="122"/>
      <c r="B714" s="122"/>
      <c r="D714" s="112"/>
      <c r="E714" s="112"/>
      <c r="I714" s="176"/>
      <c r="J714" s="176"/>
      <c r="K714" s="176"/>
      <c r="L714" s="176"/>
      <c r="M714" s="176"/>
      <c r="N714" s="176"/>
      <c r="O714" s="176"/>
      <c r="AB714" s="176"/>
      <c r="AC714" s="108"/>
      <c r="AD714" s="312"/>
      <c r="AE714" s="284"/>
    </row>
    <row r="715" spans="1:31" s="17" customFormat="1">
      <c r="A715" s="122"/>
      <c r="B715" s="122"/>
      <c r="D715" s="112"/>
      <c r="E715" s="112"/>
      <c r="I715" s="176"/>
      <c r="J715" s="176"/>
      <c r="K715" s="176"/>
      <c r="L715" s="176"/>
      <c r="M715" s="176"/>
      <c r="N715" s="176"/>
      <c r="O715" s="176"/>
      <c r="AB715" s="176"/>
      <c r="AC715" s="108"/>
      <c r="AD715" s="312"/>
      <c r="AE715" s="284"/>
    </row>
    <row r="716" spans="1:31" s="17" customFormat="1">
      <c r="A716" s="122"/>
      <c r="B716" s="122"/>
      <c r="D716" s="112"/>
      <c r="E716" s="112"/>
      <c r="I716" s="176"/>
      <c r="J716" s="176"/>
      <c r="K716" s="176"/>
      <c r="L716" s="176"/>
      <c r="M716" s="176"/>
      <c r="N716" s="176"/>
      <c r="O716" s="176"/>
      <c r="AB716" s="176"/>
      <c r="AC716" s="108"/>
      <c r="AD716" s="312"/>
      <c r="AE716" s="284"/>
    </row>
    <row r="717" spans="1:31" s="17" customFormat="1">
      <c r="A717" s="122"/>
      <c r="B717" s="122"/>
      <c r="D717" s="112"/>
      <c r="E717" s="112"/>
      <c r="I717" s="176"/>
      <c r="J717" s="176"/>
      <c r="K717" s="176"/>
      <c r="L717" s="176"/>
      <c r="M717" s="176"/>
      <c r="N717" s="176"/>
      <c r="O717" s="176"/>
      <c r="AB717" s="176"/>
      <c r="AC717" s="108"/>
      <c r="AD717" s="312"/>
      <c r="AE717" s="284"/>
    </row>
    <row r="718" spans="1:31" s="17" customFormat="1">
      <c r="A718" s="122"/>
      <c r="B718" s="122"/>
      <c r="D718" s="112"/>
      <c r="E718" s="112"/>
      <c r="I718" s="176"/>
      <c r="J718" s="176"/>
      <c r="K718" s="176"/>
      <c r="L718" s="176"/>
      <c r="M718" s="176"/>
      <c r="N718" s="176"/>
      <c r="O718" s="176"/>
      <c r="AB718" s="176"/>
      <c r="AC718" s="108"/>
      <c r="AD718" s="312"/>
      <c r="AE718" s="284"/>
    </row>
    <row r="719" spans="1:31" s="17" customFormat="1">
      <c r="A719" s="122"/>
      <c r="B719" s="122"/>
      <c r="D719" s="112"/>
      <c r="E719" s="112"/>
      <c r="I719" s="176"/>
      <c r="J719" s="176"/>
      <c r="K719" s="176"/>
      <c r="L719" s="176"/>
      <c r="M719" s="176"/>
      <c r="N719" s="176"/>
      <c r="O719" s="176"/>
      <c r="AB719" s="176"/>
      <c r="AC719" s="108"/>
      <c r="AD719" s="312"/>
      <c r="AE719" s="284"/>
    </row>
    <row r="720" spans="1:31" s="17" customFormat="1">
      <c r="A720" s="122"/>
      <c r="B720" s="122"/>
      <c r="D720" s="112"/>
      <c r="E720" s="112"/>
      <c r="I720" s="176"/>
      <c r="J720" s="176"/>
      <c r="K720" s="176"/>
      <c r="L720" s="176"/>
      <c r="M720" s="176"/>
      <c r="N720" s="176"/>
      <c r="O720" s="176"/>
      <c r="AB720" s="176"/>
      <c r="AC720" s="108"/>
      <c r="AD720" s="312"/>
      <c r="AE720" s="284"/>
    </row>
    <row r="721" spans="1:31" s="17" customFormat="1">
      <c r="A721" s="122"/>
      <c r="B721" s="122"/>
      <c r="D721" s="112"/>
      <c r="E721" s="112"/>
      <c r="I721" s="176"/>
      <c r="J721" s="176"/>
      <c r="K721" s="176"/>
      <c r="L721" s="176"/>
      <c r="M721" s="176"/>
      <c r="N721" s="176"/>
      <c r="O721" s="176"/>
      <c r="AB721" s="176"/>
      <c r="AC721" s="108"/>
      <c r="AD721" s="312"/>
      <c r="AE721" s="284"/>
    </row>
    <row r="722" spans="1:31" s="17" customFormat="1">
      <c r="A722" s="122"/>
      <c r="B722" s="122"/>
      <c r="D722" s="112"/>
      <c r="E722" s="112"/>
      <c r="I722" s="176"/>
      <c r="J722" s="176"/>
      <c r="K722" s="176"/>
      <c r="L722" s="176"/>
      <c r="M722" s="176"/>
      <c r="N722" s="176"/>
      <c r="O722" s="176"/>
      <c r="AB722" s="176"/>
      <c r="AC722" s="108"/>
      <c r="AD722" s="312"/>
      <c r="AE722" s="284"/>
    </row>
    <row r="723" spans="1:31" s="17" customFormat="1">
      <c r="A723" s="122"/>
      <c r="B723" s="122"/>
      <c r="D723" s="112"/>
      <c r="E723" s="112"/>
      <c r="I723" s="176"/>
      <c r="J723" s="176"/>
      <c r="K723" s="176"/>
      <c r="L723" s="176"/>
      <c r="M723" s="176"/>
      <c r="N723" s="176"/>
      <c r="O723" s="176"/>
      <c r="AB723" s="176"/>
      <c r="AC723" s="108"/>
      <c r="AD723" s="312"/>
      <c r="AE723" s="284"/>
    </row>
    <row r="724" spans="1:31" s="17" customFormat="1">
      <c r="A724" s="122"/>
      <c r="B724" s="122"/>
      <c r="D724" s="112"/>
      <c r="E724" s="112"/>
      <c r="I724" s="176"/>
      <c r="J724" s="176"/>
      <c r="K724" s="176"/>
      <c r="L724" s="176"/>
      <c r="M724" s="176"/>
      <c r="N724" s="176"/>
      <c r="O724" s="176"/>
      <c r="AB724" s="176"/>
      <c r="AC724" s="108"/>
      <c r="AD724" s="312"/>
      <c r="AE724" s="284"/>
    </row>
    <row r="725" spans="1:31" s="17" customFormat="1">
      <c r="A725" s="122"/>
      <c r="B725" s="122"/>
      <c r="D725" s="112"/>
      <c r="E725" s="112"/>
      <c r="I725" s="176"/>
      <c r="J725" s="176"/>
      <c r="K725" s="176"/>
      <c r="L725" s="176"/>
      <c r="M725" s="176"/>
      <c r="N725" s="176"/>
      <c r="O725" s="176"/>
      <c r="AB725" s="176"/>
      <c r="AC725" s="108"/>
      <c r="AD725" s="312"/>
      <c r="AE725" s="284"/>
    </row>
    <row r="726" spans="1:31" s="17" customFormat="1">
      <c r="A726" s="122"/>
      <c r="B726" s="122"/>
      <c r="D726" s="112"/>
      <c r="E726" s="112"/>
      <c r="I726" s="176"/>
      <c r="J726" s="176"/>
      <c r="K726" s="176"/>
      <c r="L726" s="176"/>
      <c r="M726" s="176"/>
      <c r="N726" s="176"/>
      <c r="O726" s="176"/>
      <c r="AB726" s="176"/>
      <c r="AC726" s="108"/>
      <c r="AD726" s="312"/>
      <c r="AE726" s="284"/>
    </row>
    <row r="727" spans="1:31" s="17" customFormat="1">
      <c r="A727" s="122"/>
      <c r="B727" s="122"/>
      <c r="D727" s="112"/>
      <c r="E727" s="112"/>
      <c r="I727" s="176"/>
      <c r="J727" s="176"/>
      <c r="K727" s="176"/>
      <c r="L727" s="176"/>
      <c r="M727" s="176"/>
      <c r="N727" s="176"/>
      <c r="O727" s="176"/>
      <c r="AB727" s="176"/>
      <c r="AC727" s="108"/>
      <c r="AD727" s="312"/>
      <c r="AE727" s="284"/>
    </row>
    <row r="728" spans="1:31" s="17" customFormat="1">
      <c r="A728" s="122"/>
      <c r="B728" s="122"/>
      <c r="D728" s="112"/>
      <c r="E728" s="112"/>
      <c r="I728" s="176"/>
      <c r="J728" s="176"/>
      <c r="K728" s="176"/>
      <c r="L728" s="176"/>
      <c r="M728" s="176"/>
      <c r="N728" s="176"/>
      <c r="O728" s="176"/>
      <c r="AB728" s="176"/>
      <c r="AC728" s="108"/>
      <c r="AD728" s="312"/>
      <c r="AE728" s="284"/>
    </row>
    <row r="729" spans="1:31" s="17" customFormat="1">
      <c r="A729" s="122"/>
      <c r="B729" s="122"/>
      <c r="D729" s="112"/>
      <c r="E729" s="112"/>
      <c r="I729" s="176"/>
      <c r="J729" s="176"/>
      <c r="K729" s="176"/>
      <c r="L729" s="176"/>
      <c r="M729" s="176"/>
      <c r="N729" s="176"/>
      <c r="O729" s="176"/>
      <c r="AB729" s="176"/>
      <c r="AC729" s="108"/>
      <c r="AD729" s="312"/>
      <c r="AE729" s="284"/>
    </row>
    <row r="730" spans="1:31" s="17" customFormat="1">
      <c r="A730" s="122"/>
      <c r="B730" s="122"/>
      <c r="D730" s="112"/>
      <c r="E730" s="112"/>
      <c r="I730" s="176"/>
      <c r="J730" s="176"/>
      <c r="K730" s="176"/>
      <c r="L730" s="176"/>
      <c r="M730" s="176"/>
      <c r="N730" s="176"/>
      <c r="O730" s="176"/>
      <c r="AB730" s="176"/>
      <c r="AC730" s="108"/>
      <c r="AD730" s="312"/>
      <c r="AE730" s="284"/>
    </row>
    <row r="731" spans="1:31" s="17" customFormat="1">
      <c r="A731" s="122"/>
      <c r="B731" s="122"/>
      <c r="D731" s="112"/>
      <c r="E731" s="112"/>
      <c r="I731" s="176"/>
      <c r="J731" s="176"/>
      <c r="K731" s="176"/>
      <c r="L731" s="176"/>
      <c r="M731" s="176"/>
      <c r="N731" s="176"/>
      <c r="O731" s="176"/>
      <c r="AB731" s="176"/>
      <c r="AC731" s="108"/>
      <c r="AD731" s="312"/>
      <c r="AE731" s="284"/>
    </row>
    <row r="732" spans="1:31" s="17" customFormat="1">
      <c r="A732" s="122"/>
      <c r="B732" s="122"/>
      <c r="D732" s="112"/>
      <c r="E732" s="112"/>
      <c r="I732" s="176"/>
      <c r="J732" s="176"/>
      <c r="K732" s="176"/>
      <c r="L732" s="176"/>
      <c r="M732" s="176"/>
      <c r="N732" s="176"/>
      <c r="O732" s="176"/>
      <c r="AB732" s="176"/>
      <c r="AC732" s="108"/>
      <c r="AD732" s="312"/>
      <c r="AE732" s="284"/>
    </row>
    <row r="733" spans="1:31" s="17" customFormat="1">
      <c r="A733" s="122"/>
      <c r="B733" s="122"/>
      <c r="D733" s="112"/>
      <c r="E733" s="112"/>
      <c r="I733" s="176"/>
      <c r="J733" s="176"/>
      <c r="K733" s="176"/>
      <c r="L733" s="176"/>
      <c r="M733" s="176"/>
      <c r="N733" s="176"/>
      <c r="O733" s="176"/>
      <c r="AB733" s="176"/>
      <c r="AC733" s="108"/>
      <c r="AD733" s="312"/>
      <c r="AE733" s="284"/>
    </row>
    <row r="734" spans="1:31" s="17" customFormat="1">
      <c r="A734" s="122"/>
      <c r="B734" s="122"/>
      <c r="D734" s="112"/>
      <c r="E734" s="112"/>
      <c r="I734" s="176"/>
      <c r="J734" s="176"/>
      <c r="K734" s="176"/>
      <c r="L734" s="176"/>
      <c r="M734" s="176"/>
      <c r="N734" s="176"/>
      <c r="O734" s="176"/>
      <c r="AB734" s="176"/>
      <c r="AC734" s="108"/>
      <c r="AD734" s="312"/>
      <c r="AE734" s="284"/>
    </row>
    <row r="735" spans="1:31" s="17" customFormat="1">
      <c r="A735" s="122"/>
      <c r="B735" s="122"/>
      <c r="D735" s="112"/>
      <c r="E735" s="112"/>
      <c r="I735" s="176"/>
      <c r="J735" s="176"/>
      <c r="K735" s="176"/>
      <c r="L735" s="176"/>
      <c r="M735" s="176"/>
      <c r="N735" s="176"/>
      <c r="O735" s="176"/>
      <c r="AB735" s="176"/>
      <c r="AC735" s="108"/>
      <c r="AD735" s="312"/>
      <c r="AE735" s="284"/>
    </row>
    <row r="736" spans="1:31" s="17" customFormat="1">
      <c r="A736" s="122"/>
      <c r="B736" s="122"/>
      <c r="D736" s="112"/>
      <c r="E736" s="112"/>
      <c r="I736" s="176"/>
      <c r="J736" s="176"/>
      <c r="K736" s="176"/>
      <c r="L736" s="176"/>
      <c r="M736" s="176"/>
      <c r="N736" s="176"/>
      <c r="O736" s="176"/>
      <c r="AB736" s="176"/>
      <c r="AC736" s="108"/>
      <c r="AD736" s="312"/>
      <c r="AE736" s="284"/>
    </row>
    <row r="737" spans="1:31" s="17" customFormat="1">
      <c r="A737" s="122"/>
      <c r="B737" s="122"/>
      <c r="D737" s="112"/>
      <c r="E737" s="112"/>
      <c r="I737" s="176"/>
      <c r="J737" s="176"/>
      <c r="K737" s="176"/>
      <c r="L737" s="176"/>
      <c r="M737" s="176"/>
      <c r="N737" s="176"/>
      <c r="O737" s="176"/>
      <c r="AB737" s="176"/>
      <c r="AC737" s="108"/>
      <c r="AD737" s="312"/>
      <c r="AE737" s="284"/>
    </row>
    <row r="738" spans="1:31" s="17" customFormat="1">
      <c r="A738" s="122"/>
      <c r="B738" s="122"/>
      <c r="D738" s="112"/>
      <c r="E738" s="112"/>
      <c r="I738" s="176"/>
      <c r="J738" s="176"/>
      <c r="K738" s="176"/>
      <c r="L738" s="176"/>
      <c r="M738" s="176"/>
      <c r="N738" s="176"/>
      <c r="O738" s="176"/>
      <c r="AB738" s="176"/>
      <c r="AC738" s="108"/>
      <c r="AD738" s="312"/>
      <c r="AE738" s="284"/>
    </row>
    <row r="739" spans="1:31" s="17" customFormat="1">
      <c r="A739" s="122"/>
      <c r="B739" s="122"/>
      <c r="D739" s="112"/>
      <c r="E739" s="112"/>
      <c r="I739" s="176"/>
      <c r="J739" s="176"/>
      <c r="K739" s="176"/>
      <c r="L739" s="176"/>
      <c r="M739" s="176"/>
      <c r="N739" s="176"/>
      <c r="O739" s="176"/>
      <c r="AB739" s="176"/>
      <c r="AC739" s="108"/>
      <c r="AD739" s="312"/>
      <c r="AE739" s="284"/>
    </row>
    <row r="740" spans="1:31" s="17" customFormat="1">
      <c r="A740" s="122"/>
      <c r="B740" s="122"/>
      <c r="D740" s="112"/>
      <c r="E740" s="112"/>
      <c r="I740" s="176"/>
      <c r="J740" s="176"/>
      <c r="K740" s="176"/>
      <c r="L740" s="176"/>
      <c r="M740" s="176"/>
      <c r="N740" s="176"/>
      <c r="O740" s="176"/>
      <c r="AB740" s="176"/>
      <c r="AC740" s="108"/>
      <c r="AD740" s="312"/>
      <c r="AE740" s="284"/>
    </row>
    <row r="741" spans="1:31" s="17" customFormat="1">
      <c r="A741" s="122"/>
      <c r="B741" s="122"/>
      <c r="D741" s="112"/>
      <c r="E741" s="112"/>
      <c r="I741" s="176"/>
      <c r="J741" s="176"/>
      <c r="K741" s="176"/>
      <c r="L741" s="176"/>
      <c r="M741" s="176"/>
      <c r="N741" s="176"/>
      <c r="O741" s="176"/>
      <c r="AB741" s="176"/>
      <c r="AC741" s="108"/>
      <c r="AD741" s="312"/>
      <c r="AE741" s="284"/>
    </row>
    <row r="742" spans="1:31" s="17" customFormat="1">
      <c r="A742" s="122"/>
      <c r="B742" s="122"/>
      <c r="D742" s="112"/>
      <c r="E742" s="112"/>
      <c r="I742" s="176"/>
      <c r="J742" s="176"/>
      <c r="K742" s="176"/>
      <c r="L742" s="176"/>
      <c r="M742" s="176"/>
      <c r="N742" s="176"/>
      <c r="O742" s="176"/>
      <c r="AB742" s="176"/>
      <c r="AC742" s="108"/>
      <c r="AD742" s="312"/>
      <c r="AE742" s="284"/>
    </row>
    <row r="743" spans="1:31" s="17" customFormat="1">
      <c r="A743" s="122"/>
      <c r="B743" s="122"/>
      <c r="D743" s="112"/>
      <c r="E743" s="112"/>
      <c r="I743" s="176"/>
      <c r="J743" s="176"/>
      <c r="K743" s="176"/>
      <c r="L743" s="176"/>
      <c r="M743" s="176"/>
      <c r="N743" s="176"/>
      <c r="O743" s="176"/>
      <c r="AB743" s="176"/>
      <c r="AC743" s="108"/>
      <c r="AD743" s="312"/>
      <c r="AE743" s="284"/>
    </row>
    <row r="744" spans="1:31" s="17" customFormat="1">
      <c r="A744" s="122"/>
      <c r="B744" s="122"/>
      <c r="D744" s="112"/>
      <c r="E744" s="112"/>
      <c r="I744" s="176"/>
      <c r="J744" s="176"/>
      <c r="K744" s="176"/>
      <c r="L744" s="176"/>
      <c r="M744" s="176"/>
      <c r="N744" s="176"/>
      <c r="O744" s="176"/>
      <c r="AB744" s="176"/>
      <c r="AC744" s="108"/>
      <c r="AD744" s="312"/>
      <c r="AE744" s="284"/>
    </row>
    <row r="745" spans="1:31" s="17" customFormat="1">
      <c r="A745" s="122"/>
      <c r="B745" s="122"/>
      <c r="D745" s="112"/>
      <c r="E745" s="112"/>
      <c r="I745" s="176"/>
      <c r="J745" s="176"/>
      <c r="K745" s="176"/>
      <c r="L745" s="176"/>
      <c r="M745" s="176"/>
      <c r="N745" s="176"/>
      <c r="O745" s="176"/>
      <c r="AB745" s="176"/>
      <c r="AC745" s="108"/>
      <c r="AD745" s="312"/>
      <c r="AE745" s="284"/>
    </row>
    <row r="746" spans="1:31" s="17" customFormat="1">
      <c r="A746" s="122"/>
      <c r="B746" s="122"/>
      <c r="D746" s="112"/>
      <c r="E746" s="112"/>
      <c r="I746" s="176"/>
      <c r="J746" s="176"/>
      <c r="K746" s="176"/>
      <c r="L746" s="176"/>
      <c r="M746" s="176"/>
      <c r="N746" s="176"/>
      <c r="O746" s="176"/>
      <c r="AB746" s="176"/>
      <c r="AC746" s="108"/>
      <c r="AD746" s="312"/>
      <c r="AE746" s="284"/>
    </row>
    <row r="747" spans="1:31" s="17" customFormat="1">
      <c r="A747" s="122"/>
      <c r="B747" s="122"/>
      <c r="D747" s="112"/>
      <c r="E747" s="112"/>
      <c r="I747" s="176"/>
      <c r="J747" s="176"/>
      <c r="K747" s="176"/>
      <c r="L747" s="176"/>
      <c r="M747" s="176"/>
      <c r="N747" s="176"/>
      <c r="O747" s="176"/>
      <c r="AB747" s="176"/>
      <c r="AC747" s="108"/>
      <c r="AD747" s="312"/>
      <c r="AE747" s="284"/>
    </row>
    <row r="748" spans="1:31" s="17" customFormat="1">
      <c r="A748" s="122"/>
      <c r="B748" s="122"/>
      <c r="D748" s="112"/>
      <c r="E748" s="112"/>
      <c r="I748" s="176"/>
      <c r="J748" s="176"/>
      <c r="K748" s="176"/>
      <c r="L748" s="176"/>
      <c r="M748" s="176"/>
      <c r="N748" s="176"/>
      <c r="O748" s="176"/>
      <c r="AB748" s="176"/>
      <c r="AC748" s="108"/>
      <c r="AD748" s="312"/>
      <c r="AE748" s="284"/>
    </row>
    <row r="749" spans="1:31" s="17" customFormat="1">
      <c r="A749" s="122"/>
      <c r="B749" s="122"/>
      <c r="D749" s="112"/>
      <c r="E749" s="112"/>
      <c r="I749" s="176"/>
      <c r="J749" s="176"/>
      <c r="K749" s="176"/>
      <c r="L749" s="176"/>
      <c r="M749" s="176"/>
      <c r="N749" s="176"/>
      <c r="O749" s="176"/>
      <c r="AB749" s="176"/>
      <c r="AC749" s="108"/>
      <c r="AD749" s="312"/>
      <c r="AE749" s="284"/>
    </row>
    <row r="750" spans="1:31" s="17" customFormat="1">
      <c r="A750" s="122"/>
      <c r="B750" s="122"/>
      <c r="D750" s="112"/>
      <c r="E750" s="112"/>
      <c r="I750" s="176"/>
      <c r="J750" s="176"/>
      <c r="K750" s="176"/>
      <c r="L750" s="176"/>
      <c r="M750" s="176"/>
      <c r="N750" s="176"/>
      <c r="O750" s="176"/>
      <c r="AB750" s="176"/>
      <c r="AC750" s="108"/>
      <c r="AD750" s="312"/>
      <c r="AE750" s="284"/>
    </row>
    <row r="751" spans="1:31" s="17" customFormat="1">
      <c r="A751" s="122"/>
      <c r="B751" s="122"/>
      <c r="D751" s="112"/>
      <c r="E751" s="112"/>
      <c r="I751" s="176"/>
      <c r="J751" s="176"/>
      <c r="K751" s="176"/>
      <c r="L751" s="176"/>
      <c r="M751" s="176"/>
      <c r="N751" s="176"/>
      <c r="O751" s="176"/>
      <c r="AB751" s="176"/>
      <c r="AC751" s="108"/>
      <c r="AD751" s="312"/>
      <c r="AE751" s="284"/>
    </row>
    <row r="752" spans="1:31" s="17" customFormat="1">
      <c r="A752" s="122"/>
      <c r="B752" s="122"/>
      <c r="D752" s="112"/>
      <c r="E752" s="112"/>
      <c r="I752" s="176"/>
      <c r="J752" s="176"/>
      <c r="K752" s="176"/>
      <c r="L752" s="176"/>
      <c r="M752" s="176"/>
      <c r="N752" s="176"/>
      <c r="O752" s="176"/>
      <c r="AB752" s="176"/>
      <c r="AC752" s="108"/>
      <c r="AD752" s="312"/>
      <c r="AE752" s="284"/>
    </row>
    <row r="753" spans="1:31" s="17" customFormat="1">
      <c r="A753" s="122"/>
      <c r="B753" s="122"/>
      <c r="D753" s="112"/>
      <c r="E753" s="112"/>
      <c r="I753" s="176"/>
      <c r="J753" s="176"/>
      <c r="K753" s="176"/>
      <c r="L753" s="176"/>
      <c r="M753" s="176"/>
      <c r="N753" s="176"/>
      <c r="O753" s="176"/>
      <c r="AB753" s="176"/>
      <c r="AC753" s="108"/>
      <c r="AD753" s="312"/>
      <c r="AE753" s="284"/>
    </row>
    <row r="754" spans="1:31" s="17" customFormat="1">
      <c r="A754" s="122"/>
      <c r="B754" s="122"/>
      <c r="D754" s="112"/>
      <c r="E754" s="112"/>
      <c r="I754" s="176"/>
      <c r="J754" s="176"/>
      <c r="K754" s="176"/>
      <c r="L754" s="176"/>
      <c r="M754" s="176"/>
      <c r="N754" s="176"/>
      <c r="O754" s="176"/>
      <c r="AB754" s="176"/>
      <c r="AC754" s="108"/>
      <c r="AD754" s="312"/>
      <c r="AE754" s="284"/>
    </row>
    <row r="755" spans="1:31" s="17" customFormat="1">
      <c r="A755" s="122"/>
      <c r="B755" s="122"/>
      <c r="D755" s="112"/>
      <c r="E755" s="112"/>
      <c r="I755" s="176"/>
      <c r="J755" s="176"/>
      <c r="K755" s="176"/>
      <c r="L755" s="176"/>
      <c r="M755" s="176"/>
      <c r="N755" s="176"/>
      <c r="O755" s="176"/>
      <c r="AB755" s="176"/>
      <c r="AC755" s="108"/>
      <c r="AD755" s="312"/>
      <c r="AE755" s="284"/>
    </row>
    <row r="756" spans="1:31" s="17" customFormat="1">
      <c r="A756" s="122"/>
      <c r="B756" s="122"/>
      <c r="D756" s="112"/>
      <c r="E756" s="112"/>
      <c r="I756" s="176"/>
      <c r="J756" s="176"/>
      <c r="K756" s="176"/>
      <c r="L756" s="176"/>
      <c r="M756" s="176"/>
      <c r="N756" s="176"/>
      <c r="O756" s="176"/>
      <c r="AB756" s="176"/>
      <c r="AC756" s="108"/>
      <c r="AD756" s="312"/>
      <c r="AE756" s="284"/>
    </row>
    <row r="757" spans="1:31" s="17" customFormat="1">
      <c r="A757" s="122"/>
      <c r="B757" s="122"/>
      <c r="D757" s="112"/>
      <c r="E757" s="112"/>
      <c r="I757" s="176"/>
      <c r="J757" s="176"/>
      <c r="K757" s="176"/>
      <c r="L757" s="176"/>
      <c r="M757" s="176"/>
      <c r="N757" s="176"/>
      <c r="O757" s="176"/>
      <c r="AB757" s="176"/>
      <c r="AC757" s="108"/>
      <c r="AD757" s="312"/>
      <c r="AE757" s="284"/>
    </row>
    <row r="758" spans="1:31" s="17" customFormat="1">
      <c r="A758" s="122"/>
      <c r="B758" s="122"/>
      <c r="D758" s="112"/>
      <c r="E758" s="112"/>
      <c r="I758" s="176"/>
      <c r="J758" s="176"/>
      <c r="K758" s="176"/>
      <c r="L758" s="176"/>
      <c r="M758" s="176"/>
      <c r="N758" s="176"/>
      <c r="O758" s="176"/>
      <c r="AB758" s="176"/>
      <c r="AC758" s="108"/>
      <c r="AD758" s="312"/>
      <c r="AE758" s="284"/>
    </row>
    <row r="759" spans="1:31" s="17" customFormat="1">
      <c r="A759" s="122"/>
      <c r="B759" s="122"/>
      <c r="D759" s="112"/>
      <c r="E759" s="112"/>
      <c r="I759" s="176"/>
      <c r="J759" s="176"/>
      <c r="K759" s="176"/>
      <c r="L759" s="176"/>
      <c r="M759" s="176"/>
      <c r="N759" s="176"/>
      <c r="O759" s="176"/>
      <c r="AB759" s="176"/>
      <c r="AC759" s="108"/>
      <c r="AD759" s="312"/>
      <c r="AE759" s="284"/>
    </row>
    <row r="760" spans="1:31" s="17" customFormat="1">
      <c r="A760" s="122"/>
      <c r="B760" s="122"/>
      <c r="D760" s="112"/>
      <c r="E760" s="112"/>
      <c r="I760" s="176"/>
      <c r="J760" s="176"/>
      <c r="K760" s="176"/>
      <c r="L760" s="176"/>
      <c r="M760" s="176"/>
      <c r="N760" s="176"/>
      <c r="O760" s="176"/>
      <c r="AB760" s="176"/>
      <c r="AC760" s="108"/>
      <c r="AD760" s="312"/>
      <c r="AE760" s="284"/>
    </row>
    <row r="761" spans="1:31" s="17" customFormat="1">
      <c r="A761" s="122"/>
      <c r="B761" s="122"/>
      <c r="D761" s="112"/>
      <c r="E761" s="112"/>
      <c r="I761" s="176"/>
      <c r="J761" s="176"/>
      <c r="K761" s="176"/>
      <c r="L761" s="176"/>
      <c r="M761" s="176"/>
      <c r="N761" s="176"/>
      <c r="O761" s="176"/>
      <c r="AB761" s="176"/>
      <c r="AC761" s="108"/>
      <c r="AD761" s="312"/>
      <c r="AE761" s="284"/>
    </row>
    <row r="762" spans="1:31" s="17" customFormat="1">
      <c r="A762" s="122"/>
      <c r="B762" s="122"/>
      <c r="D762" s="112"/>
      <c r="E762" s="112"/>
      <c r="I762" s="176"/>
      <c r="J762" s="176"/>
      <c r="K762" s="176"/>
      <c r="L762" s="176"/>
      <c r="M762" s="176"/>
      <c r="N762" s="176"/>
      <c r="O762" s="176"/>
      <c r="AB762" s="176"/>
      <c r="AC762" s="108"/>
      <c r="AD762" s="312"/>
      <c r="AE762" s="284"/>
    </row>
    <row r="763" spans="1:31" s="17" customFormat="1">
      <c r="A763" s="122"/>
      <c r="B763" s="122"/>
      <c r="D763" s="112"/>
      <c r="E763" s="112"/>
      <c r="I763" s="176"/>
      <c r="J763" s="176"/>
      <c r="K763" s="176"/>
      <c r="L763" s="176"/>
      <c r="M763" s="176"/>
      <c r="N763" s="176"/>
      <c r="O763" s="176"/>
      <c r="AB763" s="176"/>
      <c r="AC763" s="108"/>
      <c r="AD763" s="312"/>
      <c r="AE763" s="284"/>
    </row>
    <row r="764" spans="1:31" s="17" customFormat="1">
      <c r="A764" s="122"/>
      <c r="B764" s="122"/>
      <c r="D764" s="112"/>
      <c r="E764" s="112"/>
      <c r="I764" s="176"/>
      <c r="J764" s="176"/>
      <c r="K764" s="176"/>
      <c r="L764" s="176"/>
      <c r="M764" s="176"/>
      <c r="N764" s="176"/>
      <c r="O764" s="176"/>
      <c r="AB764" s="176"/>
      <c r="AC764" s="108"/>
      <c r="AD764" s="312"/>
      <c r="AE764" s="284"/>
    </row>
    <row r="765" spans="1:31" s="17" customFormat="1">
      <c r="A765" s="122"/>
      <c r="B765" s="122"/>
      <c r="D765" s="112"/>
      <c r="E765" s="112"/>
      <c r="I765" s="176"/>
      <c r="J765" s="176"/>
      <c r="K765" s="176"/>
      <c r="L765" s="176"/>
      <c r="M765" s="176"/>
      <c r="N765" s="176"/>
      <c r="O765" s="176"/>
      <c r="AB765" s="176"/>
      <c r="AC765" s="108"/>
      <c r="AD765" s="312"/>
      <c r="AE765" s="284"/>
    </row>
    <row r="766" spans="1:31" s="17" customFormat="1">
      <c r="A766" s="122"/>
      <c r="B766" s="122"/>
      <c r="D766" s="112"/>
      <c r="E766" s="112"/>
      <c r="I766" s="176"/>
      <c r="J766" s="176"/>
      <c r="K766" s="176"/>
      <c r="L766" s="176"/>
      <c r="M766" s="176"/>
      <c r="N766" s="176"/>
      <c r="O766" s="176"/>
      <c r="AB766" s="176"/>
      <c r="AC766" s="108"/>
      <c r="AD766" s="312"/>
      <c r="AE766" s="284"/>
    </row>
    <row r="767" spans="1:31" s="17" customFormat="1">
      <c r="A767" s="122"/>
      <c r="B767" s="122"/>
      <c r="D767" s="112"/>
      <c r="E767" s="112"/>
      <c r="I767" s="176"/>
      <c r="J767" s="176"/>
      <c r="K767" s="176"/>
      <c r="L767" s="176"/>
      <c r="M767" s="176"/>
      <c r="N767" s="176"/>
      <c r="O767" s="176"/>
      <c r="AB767" s="176"/>
      <c r="AC767" s="108"/>
      <c r="AD767" s="312"/>
      <c r="AE767" s="284"/>
    </row>
    <row r="768" spans="1:31" s="17" customFormat="1">
      <c r="A768" s="122"/>
      <c r="B768" s="122"/>
      <c r="D768" s="112"/>
      <c r="E768" s="112"/>
      <c r="I768" s="176"/>
      <c r="J768" s="176"/>
      <c r="K768" s="176"/>
      <c r="L768" s="176"/>
      <c r="M768" s="176"/>
      <c r="N768" s="176"/>
      <c r="O768" s="176"/>
      <c r="AB768" s="176"/>
      <c r="AC768" s="108"/>
      <c r="AD768" s="312"/>
      <c r="AE768" s="284"/>
    </row>
    <row r="769" spans="1:31" s="17" customFormat="1">
      <c r="A769" s="122"/>
      <c r="B769" s="122"/>
      <c r="D769" s="112"/>
      <c r="E769" s="112"/>
      <c r="I769" s="176"/>
      <c r="J769" s="176"/>
      <c r="K769" s="176"/>
      <c r="L769" s="176"/>
      <c r="M769" s="176"/>
      <c r="N769" s="176"/>
      <c r="O769" s="176"/>
      <c r="AB769" s="176"/>
      <c r="AC769" s="108"/>
      <c r="AD769" s="312"/>
      <c r="AE769" s="284"/>
    </row>
    <row r="770" spans="1:31" s="17" customFormat="1">
      <c r="A770" s="122"/>
      <c r="B770" s="122"/>
      <c r="D770" s="112"/>
      <c r="E770" s="112"/>
      <c r="I770" s="176"/>
      <c r="J770" s="176"/>
      <c r="K770" s="176"/>
      <c r="L770" s="176"/>
      <c r="M770" s="176"/>
      <c r="N770" s="176"/>
      <c r="O770" s="176"/>
      <c r="AB770" s="176"/>
      <c r="AC770" s="108"/>
      <c r="AD770" s="312"/>
      <c r="AE770" s="284"/>
    </row>
    <row r="771" spans="1:31" s="17" customFormat="1">
      <c r="A771" s="122"/>
      <c r="B771" s="122"/>
      <c r="D771" s="112"/>
      <c r="E771" s="112"/>
      <c r="I771" s="176"/>
      <c r="J771" s="176"/>
      <c r="K771" s="176"/>
      <c r="L771" s="176"/>
      <c r="M771" s="176"/>
      <c r="N771" s="176"/>
      <c r="O771" s="176"/>
      <c r="AB771" s="176"/>
      <c r="AC771" s="108"/>
      <c r="AD771" s="312"/>
      <c r="AE771" s="284"/>
    </row>
    <row r="772" spans="1:31" s="17" customFormat="1">
      <c r="A772" s="122"/>
      <c r="B772" s="122"/>
      <c r="D772" s="112"/>
      <c r="E772" s="112"/>
      <c r="I772" s="176"/>
      <c r="J772" s="176"/>
      <c r="K772" s="176"/>
      <c r="L772" s="176"/>
      <c r="M772" s="176"/>
      <c r="N772" s="176"/>
      <c r="O772" s="176"/>
      <c r="AB772" s="176"/>
      <c r="AC772" s="108"/>
      <c r="AD772" s="312"/>
      <c r="AE772" s="284"/>
    </row>
    <row r="773" spans="1:31" s="17" customFormat="1">
      <c r="A773" s="122"/>
      <c r="B773" s="122"/>
      <c r="D773" s="112"/>
      <c r="E773" s="112"/>
      <c r="I773" s="176"/>
      <c r="J773" s="176"/>
      <c r="K773" s="176"/>
      <c r="L773" s="176"/>
      <c r="M773" s="176"/>
      <c r="N773" s="176"/>
      <c r="O773" s="176"/>
      <c r="AB773" s="176"/>
      <c r="AC773" s="108"/>
      <c r="AD773" s="312"/>
      <c r="AE773" s="284"/>
    </row>
    <row r="774" spans="1:31" s="17" customFormat="1">
      <c r="A774" s="122"/>
      <c r="B774" s="122"/>
      <c r="D774" s="112"/>
      <c r="E774" s="112"/>
      <c r="I774" s="176"/>
      <c r="J774" s="176"/>
      <c r="K774" s="176"/>
      <c r="L774" s="176"/>
      <c r="M774" s="176"/>
      <c r="N774" s="176"/>
      <c r="O774" s="176"/>
      <c r="AB774" s="176"/>
      <c r="AC774" s="108"/>
      <c r="AD774" s="312"/>
      <c r="AE774" s="284"/>
    </row>
    <row r="775" spans="1:31" s="17" customFormat="1">
      <c r="A775" s="122"/>
      <c r="B775" s="122"/>
      <c r="D775" s="112"/>
      <c r="E775" s="112"/>
      <c r="I775" s="176"/>
      <c r="J775" s="176"/>
      <c r="K775" s="176"/>
      <c r="L775" s="176"/>
      <c r="M775" s="176"/>
      <c r="N775" s="176"/>
      <c r="O775" s="176"/>
      <c r="AB775" s="176"/>
      <c r="AC775" s="108"/>
      <c r="AD775" s="312"/>
      <c r="AE775" s="284"/>
    </row>
    <row r="776" spans="1:31" s="17" customFormat="1">
      <c r="A776" s="122"/>
      <c r="B776" s="122"/>
      <c r="D776" s="112"/>
      <c r="E776" s="112"/>
      <c r="I776" s="176"/>
      <c r="J776" s="176"/>
      <c r="K776" s="176"/>
      <c r="L776" s="176"/>
      <c r="M776" s="176"/>
      <c r="N776" s="176"/>
      <c r="O776" s="176"/>
      <c r="AB776" s="176"/>
      <c r="AC776" s="108"/>
      <c r="AD776" s="312"/>
      <c r="AE776" s="284"/>
    </row>
    <row r="777" spans="1:31" s="17" customFormat="1">
      <c r="A777" s="122"/>
      <c r="B777" s="122"/>
      <c r="D777" s="112"/>
      <c r="E777" s="112"/>
      <c r="I777" s="176"/>
      <c r="J777" s="176"/>
      <c r="K777" s="176"/>
      <c r="L777" s="176"/>
      <c r="M777" s="176"/>
      <c r="N777" s="176"/>
      <c r="O777" s="176"/>
      <c r="AB777" s="176"/>
      <c r="AC777" s="108"/>
      <c r="AD777" s="312"/>
      <c r="AE777" s="284"/>
    </row>
    <row r="778" spans="1:31" s="17" customFormat="1">
      <c r="A778" s="122"/>
      <c r="B778" s="122"/>
      <c r="D778" s="112"/>
      <c r="E778" s="112"/>
      <c r="I778" s="176"/>
      <c r="J778" s="176"/>
      <c r="K778" s="176"/>
      <c r="L778" s="176"/>
      <c r="M778" s="176"/>
      <c r="N778" s="176"/>
      <c r="O778" s="176"/>
      <c r="AB778" s="176"/>
      <c r="AC778" s="108"/>
      <c r="AD778" s="312"/>
      <c r="AE778" s="284"/>
    </row>
    <row r="779" spans="1:31" s="17" customFormat="1">
      <c r="A779" s="122"/>
      <c r="B779" s="122"/>
      <c r="D779" s="112"/>
      <c r="E779" s="112"/>
      <c r="I779" s="176"/>
      <c r="J779" s="176"/>
      <c r="K779" s="176"/>
      <c r="L779" s="176"/>
      <c r="M779" s="176"/>
      <c r="N779" s="176"/>
      <c r="O779" s="176"/>
      <c r="AB779" s="176"/>
      <c r="AC779" s="108"/>
      <c r="AD779" s="312"/>
      <c r="AE779" s="284"/>
    </row>
    <row r="780" spans="1:31" s="17" customFormat="1">
      <c r="A780" s="122"/>
      <c r="B780" s="122"/>
      <c r="D780" s="112"/>
      <c r="E780" s="112"/>
      <c r="I780" s="176"/>
      <c r="J780" s="176"/>
      <c r="K780" s="176"/>
      <c r="L780" s="176"/>
      <c r="M780" s="176"/>
      <c r="N780" s="176"/>
      <c r="O780" s="176"/>
      <c r="AB780" s="176"/>
      <c r="AC780" s="108"/>
      <c r="AD780" s="312"/>
      <c r="AE780" s="284"/>
    </row>
    <row r="781" spans="1:31" s="17" customFormat="1">
      <c r="A781" s="122"/>
      <c r="B781" s="122"/>
      <c r="D781" s="112"/>
      <c r="E781" s="112"/>
      <c r="I781" s="176"/>
      <c r="J781" s="176"/>
      <c r="K781" s="176"/>
      <c r="L781" s="176"/>
      <c r="M781" s="176"/>
      <c r="N781" s="176"/>
      <c r="O781" s="176"/>
      <c r="AB781" s="176"/>
      <c r="AC781" s="108"/>
      <c r="AD781" s="312"/>
      <c r="AE781" s="284"/>
    </row>
    <row r="782" spans="1:31" s="17" customFormat="1">
      <c r="A782" s="122"/>
      <c r="B782" s="122"/>
      <c r="D782" s="112"/>
      <c r="E782" s="112"/>
      <c r="I782" s="176"/>
      <c r="J782" s="176"/>
      <c r="K782" s="176"/>
      <c r="L782" s="176"/>
      <c r="M782" s="176"/>
      <c r="N782" s="176"/>
      <c r="O782" s="176"/>
      <c r="AB782" s="176"/>
      <c r="AC782" s="108"/>
      <c r="AD782" s="312"/>
      <c r="AE782" s="284"/>
    </row>
    <row r="783" spans="1:31" s="17" customFormat="1">
      <c r="A783" s="122"/>
      <c r="B783" s="122"/>
      <c r="D783" s="112"/>
      <c r="E783" s="112"/>
      <c r="I783" s="176"/>
      <c r="J783" s="176"/>
      <c r="K783" s="176"/>
      <c r="L783" s="176"/>
      <c r="M783" s="176"/>
      <c r="N783" s="176"/>
      <c r="O783" s="176"/>
      <c r="AB783" s="176"/>
      <c r="AC783" s="108"/>
      <c r="AD783" s="312"/>
      <c r="AE783" s="284"/>
    </row>
    <row r="784" spans="1:31" s="17" customFormat="1">
      <c r="A784" s="122"/>
      <c r="B784" s="122"/>
      <c r="D784" s="112"/>
      <c r="E784" s="112"/>
      <c r="I784" s="176"/>
      <c r="J784" s="176"/>
      <c r="K784" s="176"/>
      <c r="L784" s="176"/>
      <c r="M784" s="176"/>
      <c r="N784" s="176"/>
      <c r="O784" s="176"/>
      <c r="AB784" s="176"/>
      <c r="AC784" s="108"/>
      <c r="AD784" s="312"/>
      <c r="AE784" s="284"/>
    </row>
    <row r="785" spans="1:31" s="17" customFormat="1">
      <c r="A785" s="122"/>
      <c r="B785" s="122"/>
      <c r="D785" s="112"/>
      <c r="E785" s="112"/>
      <c r="I785" s="176"/>
      <c r="J785" s="176"/>
      <c r="K785" s="176"/>
      <c r="L785" s="176"/>
      <c r="M785" s="176"/>
      <c r="N785" s="176"/>
      <c r="O785" s="176"/>
      <c r="AB785" s="176"/>
      <c r="AC785" s="108"/>
      <c r="AD785" s="312"/>
      <c r="AE785" s="284"/>
    </row>
    <row r="786" spans="1:31" s="17" customFormat="1">
      <c r="A786" s="122"/>
      <c r="B786" s="122"/>
      <c r="D786" s="112"/>
      <c r="E786" s="112"/>
      <c r="I786" s="176"/>
      <c r="J786" s="176"/>
      <c r="K786" s="176"/>
      <c r="L786" s="176"/>
      <c r="M786" s="176"/>
      <c r="N786" s="176"/>
      <c r="O786" s="176"/>
      <c r="AB786" s="176"/>
      <c r="AC786" s="108"/>
      <c r="AD786" s="312"/>
      <c r="AE786" s="284"/>
    </row>
    <row r="787" spans="1:31" s="17" customFormat="1">
      <c r="A787" s="122"/>
      <c r="B787" s="122"/>
      <c r="D787" s="112"/>
      <c r="E787" s="112"/>
      <c r="I787" s="176"/>
      <c r="J787" s="176"/>
      <c r="K787" s="176"/>
      <c r="L787" s="176"/>
      <c r="M787" s="176"/>
      <c r="N787" s="176"/>
      <c r="O787" s="176"/>
      <c r="AB787" s="176"/>
      <c r="AC787" s="108"/>
      <c r="AD787" s="312"/>
      <c r="AE787" s="284"/>
    </row>
    <row r="788" spans="1:31" s="17" customFormat="1">
      <c r="A788" s="122"/>
      <c r="B788" s="122"/>
      <c r="D788" s="112"/>
      <c r="E788" s="112"/>
      <c r="I788" s="176"/>
      <c r="J788" s="176"/>
      <c r="K788" s="176"/>
      <c r="L788" s="176"/>
      <c r="M788" s="176"/>
      <c r="N788" s="176"/>
      <c r="O788" s="176"/>
      <c r="AB788" s="176"/>
      <c r="AC788" s="108"/>
      <c r="AD788" s="312"/>
      <c r="AE788" s="284"/>
    </row>
    <row r="789" spans="1:31" s="17" customFormat="1">
      <c r="A789" s="122"/>
      <c r="B789" s="122"/>
      <c r="D789" s="112"/>
      <c r="E789" s="112"/>
      <c r="I789" s="176"/>
      <c r="J789" s="176"/>
      <c r="K789" s="176"/>
      <c r="L789" s="176"/>
      <c r="M789" s="176"/>
      <c r="N789" s="176"/>
      <c r="O789" s="176"/>
      <c r="AB789" s="176"/>
      <c r="AC789" s="108"/>
      <c r="AD789" s="312"/>
      <c r="AE789" s="284"/>
    </row>
    <row r="790" spans="1:31" s="17" customFormat="1">
      <c r="A790" s="122"/>
      <c r="B790" s="122"/>
      <c r="D790" s="112"/>
      <c r="E790" s="112"/>
      <c r="I790" s="176"/>
      <c r="J790" s="176"/>
      <c r="K790" s="176"/>
      <c r="L790" s="176"/>
      <c r="M790" s="176"/>
      <c r="N790" s="176"/>
      <c r="O790" s="176"/>
      <c r="AB790" s="176"/>
      <c r="AC790" s="108"/>
      <c r="AD790" s="312"/>
      <c r="AE790" s="284"/>
    </row>
    <row r="791" spans="1:31" s="17" customFormat="1">
      <c r="A791" s="122"/>
      <c r="B791" s="122"/>
      <c r="D791" s="112"/>
      <c r="E791" s="112"/>
      <c r="I791" s="176"/>
      <c r="J791" s="176"/>
      <c r="K791" s="176"/>
      <c r="L791" s="176"/>
      <c r="M791" s="176"/>
      <c r="N791" s="176"/>
      <c r="O791" s="176"/>
      <c r="AB791" s="176"/>
      <c r="AC791" s="108"/>
      <c r="AD791" s="312"/>
      <c r="AE791" s="284"/>
    </row>
    <row r="792" spans="1:31" s="17" customFormat="1">
      <c r="A792" s="122"/>
      <c r="B792" s="122"/>
      <c r="D792" s="112"/>
      <c r="E792" s="112"/>
      <c r="I792" s="176"/>
      <c r="J792" s="176"/>
      <c r="K792" s="176"/>
      <c r="L792" s="176"/>
      <c r="M792" s="176"/>
      <c r="N792" s="176"/>
      <c r="O792" s="176"/>
      <c r="AB792" s="176"/>
      <c r="AC792" s="108"/>
      <c r="AD792" s="312"/>
      <c r="AE792" s="284"/>
    </row>
    <row r="793" spans="1:31" s="17" customFormat="1">
      <c r="A793" s="122"/>
      <c r="B793" s="122"/>
      <c r="D793" s="112"/>
      <c r="E793" s="112"/>
      <c r="I793" s="176"/>
      <c r="J793" s="176"/>
      <c r="K793" s="176"/>
      <c r="L793" s="176"/>
      <c r="M793" s="176"/>
      <c r="N793" s="176"/>
      <c r="O793" s="176"/>
      <c r="AB793" s="176"/>
      <c r="AC793" s="108"/>
      <c r="AD793" s="312"/>
      <c r="AE793" s="284"/>
    </row>
    <row r="794" spans="1:31" s="17" customFormat="1">
      <c r="A794" s="122"/>
      <c r="B794" s="122"/>
      <c r="D794" s="112"/>
      <c r="E794" s="112"/>
      <c r="I794" s="176"/>
      <c r="J794" s="176"/>
      <c r="K794" s="176"/>
      <c r="L794" s="176"/>
      <c r="M794" s="176"/>
      <c r="N794" s="176"/>
      <c r="O794" s="176"/>
      <c r="AB794" s="176"/>
      <c r="AC794" s="108"/>
      <c r="AD794" s="312"/>
      <c r="AE794" s="284"/>
    </row>
    <row r="795" spans="1:31" s="17" customFormat="1">
      <c r="A795" s="122"/>
      <c r="B795" s="122"/>
      <c r="D795" s="112"/>
      <c r="E795" s="112"/>
      <c r="I795" s="176"/>
      <c r="J795" s="176"/>
      <c r="K795" s="176"/>
      <c r="L795" s="176"/>
      <c r="M795" s="176"/>
      <c r="N795" s="176"/>
      <c r="O795" s="176"/>
      <c r="AB795" s="176"/>
      <c r="AC795" s="108"/>
      <c r="AD795" s="312"/>
      <c r="AE795" s="284"/>
    </row>
    <row r="796" spans="1:31" s="17" customFormat="1">
      <c r="A796" s="122"/>
      <c r="B796" s="122"/>
      <c r="D796" s="112"/>
      <c r="E796" s="112"/>
      <c r="I796" s="176"/>
      <c r="J796" s="176"/>
      <c r="K796" s="176"/>
      <c r="L796" s="176"/>
      <c r="M796" s="176"/>
      <c r="N796" s="176"/>
      <c r="O796" s="176"/>
      <c r="AB796" s="176"/>
      <c r="AC796" s="108"/>
      <c r="AD796" s="312"/>
      <c r="AE796" s="284"/>
    </row>
    <row r="797" spans="1:31" s="17" customFormat="1">
      <c r="A797" s="122"/>
      <c r="B797" s="122"/>
      <c r="D797" s="112"/>
      <c r="E797" s="112"/>
      <c r="I797" s="176"/>
      <c r="J797" s="176"/>
      <c r="K797" s="176"/>
      <c r="L797" s="176"/>
      <c r="M797" s="176"/>
      <c r="N797" s="176"/>
      <c r="O797" s="176"/>
      <c r="AB797" s="176"/>
      <c r="AC797" s="108"/>
      <c r="AD797" s="312"/>
      <c r="AE797" s="284"/>
    </row>
    <row r="798" spans="1:31" s="17" customFormat="1">
      <c r="A798" s="122"/>
      <c r="B798" s="122"/>
      <c r="D798" s="112"/>
      <c r="E798" s="112"/>
      <c r="I798" s="176"/>
      <c r="J798" s="176"/>
      <c r="K798" s="176"/>
      <c r="L798" s="176"/>
      <c r="M798" s="176"/>
      <c r="N798" s="176"/>
      <c r="O798" s="176"/>
      <c r="AB798" s="176"/>
      <c r="AC798" s="108"/>
      <c r="AD798" s="312"/>
      <c r="AE798" s="284"/>
    </row>
    <row r="799" spans="1:31" s="17" customFormat="1">
      <c r="A799" s="122"/>
      <c r="B799" s="122"/>
      <c r="D799" s="112"/>
      <c r="E799" s="112"/>
      <c r="I799" s="176"/>
      <c r="J799" s="176"/>
      <c r="K799" s="176"/>
      <c r="L799" s="176"/>
      <c r="M799" s="176"/>
      <c r="N799" s="176"/>
      <c r="O799" s="176"/>
      <c r="AB799" s="176"/>
      <c r="AC799" s="108"/>
      <c r="AD799" s="312"/>
      <c r="AE799" s="284"/>
    </row>
    <row r="800" spans="1:31" s="17" customFormat="1">
      <c r="A800" s="122"/>
      <c r="B800" s="122"/>
      <c r="D800" s="112"/>
      <c r="E800" s="112"/>
      <c r="I800" s="176"/>
      <c r="J800" s="176"/>
      <c r="K800" s="176"/>
      <c r="L800" s="176"/>
      <c r="M800" s="176"/>
      <c r="N800" s="176"/>
      <c r="O800" s="176"/>
      <c r="AB800" s="176"/>
      <c r="AC800" s="108"/>
      <c r="AD800" s="312"/>
      <c r="AE800" s="284"/>
    </row>
    <row r="801" spans="1:31" s="17" customFormat="1">
      <c r="A801" s="122"/>
      <c r="B801" s="122"/>
      <c r="D801" s="112"/>
      <c r="E801" s="112"/>
      <c r="I801" s="176"/>
      <c r="J801" s="176"/>
      <c r="K801" s="176"/>
      <c r="L801" s="176"/>
      <c r="M801" s="176"/>
      <c r="N801" s="176"/>
      <c r="O801" s="176"/>
      <c r="AB801" s="176"/>
      <c r="AC801" s="108"/>
      <c r="AD801" s="312"/>
      <c r="AE801" s="284"/>
    </row>
    <row r="802" spans="1:31" s="17" customFormat="1">
      <c r="A802" s="122"/>
      <c r="B802" s="122"/>
      <c r="D802" s="112"/>
      <c r="E802" s="112"/>
      <c r="I802" s="176"/>
      <c r="J802" s="176"/>
      <c r="K802" s="176"/>
      <c r="L802" s="176"/>
      <c r="M802" s="176"/>
      <c r="N802" s="176"/>
      <c r="O802" s="176"/>
      <c r="AB802" s="176"/>
      <c r="AC802" s="108"/>
      <c r="AD802" s="312"/>
      <c r="AE802" s="284"/>
    </row>
    <row r="803" spans="1:31" s="17" customFormat="1">
      <c r="A803" s="122"/>
      <c r="B803" s="122"/>
      <c r="D803" s="112"/>
      <c r="E803" s="112"/>
      <c r="I803" s="176"/>
      <c r="J803" s="176"/>
      <c r="K803" s="176"/>
      <c r="L803" s="176"/>
      <c r="M803" s="176"/>
      <c r="N803" s="176"/>
      <c r="O803" s="176"/>
      <c r="AB803" s="176"/>
      <c r="AC803" s="108"/>
      <c r="AD803" s="312"/>
      <c r="AE803" s="284"/>
    </row>
    <row r="804" spans="1:31" s="17" customFormat="1">
      <c r="A804" s="122"/>
      <c r="B804" s="122"/>
      <c r="D804" s="112"/>
      <c r="E804" s="112"/>
      <c r="I804" s="176"/>
      <c r="J804" s="176"/>
      <c r="K804" s="176"/>
      <c r="L804" s="176"/>
      <c r="M804" s="176"/>
      <c r="N804" s="176"/>
      <c r="O804" s="176"/>
      <c r="AB804" s="176"/>
      <c r="AC804" s="108"/>
      <c r="AD804" s="312"/>
      <c r="AE804" s="284"/>
    </row>
    <row r="805" spans="1:31" s="17" customFormat="1">
      <c r="A805" s="122"/>
      <c r="B805" s="122"/>
      <c r="D805" s="112"/>
      <c r="E805" s="112"/>
      <c r="I805" s="176"/>
      <c r="J805" s="176"/>
      <c r="K805" s="176"/>
      <c r="L805" s="176"/>
      <c r="M805" s="176"/>
      <c r="N805" s="176"/>
      <c r="O805" s="176"/>
      <c r="AB805" s="176"/>
      <c r="AC805" s="108"/>
      <c r="AD805" s="312"/>
      <c r="AE805" s="284"/>
    </row>
    <row r="806" spans="1:31" s="17" customFormat="1">
      <c r="A806" s="122"/>
      <c r="B806" s="122"/>
      <c r="D806" s="112"/>
      <c r="E806" s="112"/>
      <c r="I806" s="176"/>
      <c r="J806" s="176"/>
      <c r="K806" s="176"/>
      <c r="L806" s="176"/>
      <c r="M806" s="176"/>
      <c r="N806" s="176"/>
      <c r="O806" s="176"/>
      <c r="AB806" s="176"/>
      <c r="AC806" s="108"/>
      <c r="AD806" s="312"/>
      <c r="AE806" s="284"/>
    </row>
    <row r="807" spans="1:31" s="17" customFormat="1">
      <c r="A807" s="122"/>
      <c r="B807" s="122"/>
      <c r="D807" s="112"/>
      <c r="E807" s="112"/>
      <c r="I807" s="176"/>
      <c r="J807" s="176"/>
      <c r="K807" s="176"/>
      <c r="L807" s="176"/>
      <c r="M807" s="176"/>
      <c r="N807" s="176"/>
      <c r="O807" s="176"/>
      <c r="AB807" s="176"/>
      <c r="AC807" s="108"/>
      <c r="AD807" s="312"/>
      <c r="AE807" s="284"/>
    </row>
    <row r="808" spans="1:31" s="17" customFormat="1">
      <c r="A808" s="122"/>
      <c r="B808" s="122"/>
      <c r="D808" s="112"/>
      <c r="E808" s="112"/>
      <c r="I808" s="176"/>
      <c r="J808" s="176"/>
      <c r="K808" s="176"/>
      <c r="L808" s="176"/>
      <c r="M808" s="176"/>
      <c r="N808" s="176"/>
      <c r="O808" s="176"/>
      <c r="AB808" s="176"/>
      <c r="AC808" s="108"/>
      <c r="AD808" s="312"/>
      <c r="AE808" s="284"/>
    </row>
    <row r="809" spans="1:31" s="17" customFormat="1">
      <c r="A809" s="122"/>
      <c r="B809" s="122"/>
      <c r="D809" s="112"/>
      <c r="E809" s="112"/>
      <c r="I809" s="176"/>
      <c r="J809" s="176"/>
      <c r="K809" s="176"/>
      <c r="L809" s="176"/>
      <c r="M809" s="176"/>
      <c r="N809" s="176"/>
      <c r="O809" s="176"/>
      <c r="AB809" s="176"/>
      <c r="AC809" s="108"/>
      <c r="AD809" s="312"/>
      <c r="AE809" s="284"/>
    </row>
    <row r="810" spans="1:31" s="17" customFormat="1">
      <c r="A810" s="122"/>
      <c r="B810" s="122"/>
      <c r="D810" s="112"/>
      <c r="E810" s="112"/>
      <c r="I810" s="176"/>
      <c r="J810" s="176"/>
      <c r="K810" s="176"/>
      <c r="L810" s="176"/>
      <c r="M810" s="176"/>
      <c r="N810" s="176"/>
      <c r="O810" s="176"/>
      <c r="AB810" s="176"/>
      <c r="AC810" s="108"/>
      <c r="AD810" s="312"/>
      <c r="AE810" s="284"/>
    </row>
    <row r="811" spans="1:31" s="17" customFormat="1">
      <c r="A811" s="122"/>
      <c r="B811" s="122"/>
      <c r="D811" s="112"/>
      <c r="E811" s="112"/>
      <c r="I811" s="176"/>
      <c r="J811" s="176"/>
      <c r="K811" s="176"/>
      <c r="L811" s="176"/>
      <c r="M811" s="176"/>
      <c r="N811" s="176"/>
      <c r="O811" s="176"/>
      <c r="AB811" s="176"/>
      <c r="AC811" s="108"/>
      <c r="AD811" s="312"/>
      <c r="AE811" s="284"/>
    </row>
    <row r="812" spans="1:31" s="17" customFormat="1">
      <c r="A812" s="122"/>
      <c r="B812" s="122"/>
      <c r="D812" s="112"/>
      <c r="E812" s="112"/>
      <c r="I812" s="176"/>
      <c r="J812" s="176"/>
      <c r="K812" s="176"/>
      <c r="L812" s="176"/>
      <c r="M812" s="176"/>
      <c r="N812" s="176"/>
      <c r="O812" s="176"/>
      <c r="AB812" s="176"/>
      <c r="AC812" s="108"/>
      <c r="AD812" s="312"/>
      <c r="AE812" s="284"/>
    </row>
    <row r="813" spans="1:31" s="17" customFormat="1">
      <c r="A813" s="122"/>
      <c r="B813" s="122"/>
      <c r="D813" s="112"/>
      <c r="E813" s="112"/>
      <c r="I813" s="176"/>
      <c r="J813" s="176"/>
      <c r="K813" s="176"/>
      <c r="L813" s="176"/>
      <c r="M813" s="176"/>
      <c r="N813" s="176"/>
      <c r="O813" s="176"/>
      <c r="AB813" s="176"/>
      <c r="AC813" s="108"/>
      <c r="AD813" s="312"/>
      <c r="AE813" s="284"/>
    </row>
    <row r="814" spans="1:31" s="17" customFormat="1">
      <c r="A814" s="122"/>
      <c r="B814" s="122"/>
      <c r="D814" s="112"/>
      <c r="E814" s="112"/>
      <c r="I814" s="176"/>
      <c r="J814" s="176"/>
      <c r="K814" s="176"/>
      <c r="L814" s="176"/>
      <c r="M814" s="176"/>
      <c r="N814" s="176"/>
      <c r="O814" s="176"/>
      <c r="AB814" s="176"/>
      <c r="AC814" s="108"/>
      <c r="AD814" s="312"/>
      <c r="AE814" s="284"/>
    </row>
    <row r="815" spans="1:31" s="17" customFormat="1">
      <c r="A815" s="122"/>
      <c r="B815" s="122"/>
      <c r="D815" s="112"/>
      <c r="E815" s="112"/>
      <c r="I815" s="176"/>
      <c r="J815" s="176"/>
      <c r="K815" s="176"/>
      <c r="L815" s="176"/>
      <c r="M815" s="176"/>
      <c r="N815" s="176"/>
      <c r="O815" s="176"/>
      <c r="AB815" s="176"/>
      <c r="AC815" s="108"/>
      <c r="AD815" s="312"/>
      <c r="AE815" s="284"/>
    </row>
    <row r="816" spans="1:31" s="17" customFormat="1">
      <c r="A816" s="122"/>
      <c r="B816" s="122"/>
      <c r="D816" s="112"/>
      <c r="E816" s="112"/>
      <c r="I816" s="176"/>
      <c r="J816" s="176"/>
      <c r="K816" s="176"/>
      <c r="L816" s="176"/>
      <c r="M816" s="176"/>
      <c r="N816" s="176"/>
      <c r="O816" s="176"/>
      <c r="AB816" s="176"/>
      <c r="AC816" s="108"/>
      <c r="AD816" s="312"/>
      <c r="AE816" s="284"/>
    </row>
    <row r="817" spans="1:31" s="17" customFormat="1">
      <c r="A817" s="122"/>
      <c r="B817" s="122"/>
      <c r="D817" s="112"/>
      <c r="E817" s="112"/>
      <c r="I817" s="176"/>
      <c r="J817" s="176"/>
      <c r="K817" s="176"/>
      <c r="L817" s="176"/>
      <c r="M817" s="176"/>
      <c r="N817" s="176"/>
      <c r="O817" s="176"/>
      <c r="AB817" s="176"/>
      <c r="AC817" s="108"/>
      <c r="AD817" s="312"/>
      <c r="AE817" s="284"/>
    </row>
    <row r="818" spans="1:31" s="17" customFormat="1">
      <c r="A818" s="122"/>
      <c r="B818" s="122"/>
      <c r="D818" s="112"/>
      <c r="E818" s="112"/>
      <c r="I818" s="176"/>
      <c r="J818" s="176"/>
      <c r="K818" s="176"/>
      <c r="L818" s="176"/>
      <c r="M818" s="176"/>
      <c r="N818" s="176"/>
      <c r="O818" s="176"/>
      <c r="AB818" s="176"/>
      <c r="AC818" s="108"/>
      <c r="AD818" s="312"/>
      <c r="AE818" s="284"/>
    </row>
    <row r="819" spans="1:31" s="17" customFormat="1">
      <c r="A819" s="122"/>
      <c r="B819" s="122"/>
      <c r="D819" s="112"/>
      <c r="E819" s="112"/>
      <c r="I819" s="176"/>
      <c r="J819" s="176"/>
      <c r="K819" s="176"/>
      <c r="L819" s="176"/>
      <c r="M819" s="176"/>
      <c r="N819" s="176"/>
      <c r="O819" s="176"/>
      <c r="AB819" s="176"/>
      <c r="AC819" s="108"/>
      <c r="AD819" s="312"/>
      <c r="AE819" s="284"/>
    </row>
    <row r="820" spans="1:31" s="17" customFormat="1">
      <c r="A820" s="122"/>
      <c r="B820" s="122"/>
      <c r="D820" s="112"/>
      <c r="E820" s="112"/>
      <c r="I820" s="176"/>
      <c r="J820" s="176"/>
      <c r="K820" s="176"/>
      <c r="L820" s="176"/>
      <c r="M820" s="176"/>
      <c r="N820" s="176"/>
      <c r="O820" s="176"/>
      <c r="AB820" s="176"/>
      <c r="AC820" s="108"/>
      <c r="AD820" s="312"/>
      <c r="AE820" s="284"/>
    </row>
    <row r="821" spans="1:31" s="17" customFormat="1">
      <c r="A821" s="122"/>
      <c r="B821" s="122"/>
      <c r="D821" s="112"/>
      <c r="E821" s="112"/>
      <c r="I821" s="176"/>
      <c r="J821" s="176"/>
      <c r="K821" s="176"/>
      <c r="L821" s="176"/>
      <c r="M821" s="176"/>
      <c r="N821" s="176"/>
      <c r="O821" s="176"/>
      <c r="AB821" s="176"/>
      <c r="AC821" s="108"/>
      <c r="AD821" s="312"/>
      <c r="AE821" s="284"/>
    </row>
    <row r="822" spans="1:31" s="17" customFormat="1">
      <c r="A822" s="122"/>
      <c r="B822" s="122"/>
      <c r="D822" s="112"/>
      <c r="E822" s="112"/>
      <c r="I822" s="176"/>
      <c r="J822" s="176"/>
      <c r="K822" s="176"/>
      <c r="L822" s="176"/>
      <c r="M822" s="176"/>
      <c r="N822" s="176"/>
      <c r="O822" s="176"/>
      <c r="AB822" s="176"/>
      <c r="AC822" s="108"/>
      <c r="AD822" s="312"/>
      <c r="AE822" s="284"/>
    </row>
    <row r="823" spans="1:31" s="17" customFormat="1">
      <c r="A823" s="122"/>
      <c r="B823" s="122"/>
      <c r="D823" s="112"/>
      <c r="E823" s="112"/>
      <c r="I823" s="176"/>
      <c r="J823" s="176"/>
      <c r="K823" s="176"/>
      <c r="L823" s="176"/>
      <c r="M823" s="176"/>
      <c r="N823" s="176"/>
      <c r="O823" s="176"/>
      <c r="AB823" s="176"/>
      <c r="AC823" s="108"/>
      <c r="AD823" s="312"/>
      <c r="AE823" s="284"/>
    </row>
    <row r="824" spans="1:31" s="17" customFormat="1">
      <c r="A824" s="122"/>
      <c r="B824" s="122"/>
      <c r="D824" s="112"/>
      <c r="E824" s="112"/>
      <c r="I824" s="176"/>
      <c r="J824" s="176"/>
      <c r="K824" s="176"/>
      <c r="L824" s="176"/>
      <c r="M824" s="176"/>
      <c r="N824" s="176"/>
      <c r="O824" s="176"/>
      <c r="AB824" s="176"/>
      <c r="AC824" s="108"/>
      <c r="AD824" s="312"/>
      <c r="AE824" s="284"/>
    </row>
    <row r="825" spans="1:31" s="17" customFormat="1">
      <c r="A825" s="122"/>
      <c r="B825" s="122"/>
      <c r="D825" s="112"/>
      <c r="E825" s="112"/>
      <c r="I825" s="176"/>
      <c r="J825" s="176"/>
      <c r="K825" s="176"/>
      <c r="L825" s="176"/>
      <c r="M825" s="176"/>
      <c r="N825" s="176"/>
      <c r="O825" s="176"/>
      <c r="AB825" s="176"/>
      <c r="AC825" s="108"/>
      <c r="AD825" s="312"/>
      <c r="AE825" s="284"/>
    </row>
    <row r="826" spans="1:31" s="17" customFormat="1">
      <c r="A826" s="122"/>
      <c r="B826" s="122"/>
      <c r="D826" s="112"/>
      <c r="E826" s="112"/>
      <c r="I826" s="176"/>
      <c r="J826" s="176"/>
      <c r="K826" s="176"/>
      <c r="L826" s="176"/>
      <c r="M826" s="176"/>
      <c r="N826" s="176"/>
      <c r="O826" s="176"/>
      <c r="AB826" s="176"/>
      <c r="AC826" s="108"/>
      <c r="AD826" s="312"/>
      <c r="AE826" s="284"/>
    </row>
    <row r="827" spans="1:31" s="17" customFormat="1">
      <c r="A827" s="122"/>
      <c r="B827" s="122"/>
      <c r="D827" s="112"/>
      <c r="E827" s="112"/>
      <c r="I827" s="176"/>
      <c r="J827" s="176"/>
      <c r="K827" s="176"/>
      <c r="L827" s="176"/>
      <c r="M827" s="176"/>
      <c r="N827" s="176"/>
      <c r="O827" s="176"/>
      <c r="AB827" s="176"/>
      <c r="AC827" s="108"/>
      <c r="AD827" s="312"/>
      <c r="AE827" s="284"/>
    </row>
    <row r="828" spans="1:31" s="17" customFormat="1">
      <c r="A828" s="122"/>
      <c r="B828" s="122"/>
      <c r="D828" s="112"/>
      <c r="E828" s="112"/>
      <c r="I828" s="176"/>
      <c r="J828" s="176"/>
      <c r="K828" s="176"/>
      <c r="L828" s="176"/>
      <c r="M828" s="176"/>
      <c r="N828" s="176"/>
      <c r="O828" s="176"/>
      <c r="AB828" s="176"/>
      <c r="AC828" s="108"/>
      <c r="AD828" s="312"/>
      <c r="AE828" s="284"/>
    </row>
    <row r="829" spans="1:31" s="17" customFormat="1">
      <c r="A829" s="122"/>
      <c r="B829" s="122"/>
      <c r="D829" s="112"/>
      <c r="E829" s="112"/>
      <c r="I829" s="176"/>
      <c r="J829" s="176"/>
      <c r="K829" s="176"/>
      <c r="L829" s="176"/>
      <c r="M829" s="176"/>
      <c r="N829" s="176"/>
      <c r="O829" s="176"/>
      <c r="AB829" s="176"/>
      <c r="AC829" s="108"/>
      <c r="AD829" s="312"/>
      <c r="AE829" s="284"/>
    </row>
    <row r="830" spans="1:31" s="17" customFormat="1">
      <c r="A830" s="122"/>
      <c r="B830" s="122"/>
      <c r="D830" s="112"/>
      <c r="E830" s="112"/>
      <c r="I830" s="176"/>
      <c r="J830" s="176"/>
      <c r="K830" s="176"/>
      <c r="L830" s="176"/>
      <c r="M830" s="176"/>
      <c r="N830" s="176"/>
      <c r="O830" s="176"/>
      <c r="AB830" s="176"/>
      <c r="AC830" s="108"/>
      <c r="AD830" s="312"/>
      <c r="AE830" s="284"/>
    </row>
    <row r="831" spans="1:31" s="17" customFormat="1">
      <c r="A831" s="122"/>
      <c r="B831" s="122"/>
      <c r="D831" s="112"/>
      <c r="E831" s="112"/>
      <c r="I831" s="176"/>
      <c r="J831" s="176"/>
      <c r="K831" s="176"/>
      <c r="L831" s="176"/>
      <c r="M831" s="176"/>
      <c r="N831" s="176"/>
      <c r="O831" s="176"/>
      <c r="AB831" s="176"/>
      <c r="AC831" s="108"/>
      <c r="AD831" s="312"/>
      <c r="AE831" s="284"/>
    </row>
    <row r="832" spans="1:31" s="17" customFormat="1">
      <c r="A832" s="122"/>
      <c r="B832" s="122"/>
      <c r="D832" s="112"/>
      <c r="E832" s="112"/>
      <c r="I832" s="176"/>
      <c r="J832" s="176"/>
      <c r="K832" s="176"/>
      <c r="L832" s="176"/>
      <c r="M832" s="176"/>
      <c r="N832" s="176"/>
      <c r="O832" s="176"/>
      <c r="AB832" s="176"/>
      <c r="AC832" s="108"/>
      <c r="AD832" s="312"/>
      <c r="AE832" s="284"/>
    </row>
    <row r="833" spans="1:31" s="17" customFormat="1">
      <c r="A833" s="122"/>
      <c r="B833" s="122"/>
      <c r="D833" s="112"/>
      <c r="E833" s="112"/>
      <c r="I833" s="176"/>
      <c r="J833" s="176"/>
      <c r="K833" s="176"/>
      <c r="L833" s="176"/>
      <c r="M833" s="176"/>
      <c r="N833" s="176"/>
      <c r="O833" s="176"/>
      <c r="AB833" s="176"/>
      <c r="AC833" s="108"/>
      <c r="AD833" s="312"/>
      <c r="AE833" s="284"/>
    </row>
    <row r="834" spans="1:31" s="17" customFormat="1">
      <c r="A834" s="122"/>
      <c r="B834" s="122"/>
      <c r="D834" s="112"/>
      <c r="E834" s="112"/>
      <c r="I834" s="176"/>
      <c r="J834" s="176"/>
      <c r="K834" s="176"/>
      <c r="L834" s="176"/>
      <c r="M834" s="176"/>
      <c r="N834" s="176"/>
      <c r="O834" s="176"/>
      <c r="AB834" s="176"/>
      <c r="AC834" s="108"/>
      <c r="AD834" s="312"/>
      <c r="AE834" s="284"/>
    </row>
    <row r="835" spans="1:31" s="17" customFormat="1">
      <c r="A835" s="122"/>
      <c r="B835" s="122"/>
      <c r="D835" s="112"/>
      <c r="E835" s="112"/>
      <c r="I835" s="176"/>
      <c r="J835" s="176"/>
      <c r="K835" s="176"/>
      <c r="L835" s="176"/>
      <c r="M835" s="176"/>
      <c r="N835" s="176"/>
      <c r="O835" s="176"/>
      <c r="AB835" s="176"/>
      <c r="AC835" s="108"/>
      <c r="AD835" s="312"/>
      <c r="AE835" s="284"/>
    </row>
    <row r="836" spans="1:31" s="17" customFormat="1">
      <c r="A836" s="122"/>
      <c r="B836" s="122"/>
      <c r="D836" s="112"/>
      <c r="E836" s="112"/>
      <c r="I836" s="176"/>
      <c r="J836" s="176"/>
      <c r="K836" s="176"/>
      <c r="L836" s="176"/>
      <c r="M836" s="176"/>
      <c r="N836" s="176"/>
      <c r="O836" s="176"/>
      <c r="AB836" s="176"/>
      <c r="AC836" s="108"/>
      <c r="AD836" s="312"/>
      <c r="AE836" s="284"/>
    </row>
    <row r="837" spans="1:31" s="17" customFormat="1">
      <c r="A837" s="122"/>
      <c r="B837" s="122"/>
      <c r="D837" s="112"/>
      <c r="E837" s="112"/>
      <c r="I837" s="176"/>
      <c r="J837" s="176"/>
      <c r="K837" s="176"/>
      <c r="L837" s="176"/>
      <c r="M837" s="176"/>
      <c r="N837" s="176"/>
      <c r="O837" s="176"/>
      <c r="AB837" s="176"/>
      <c r="AC837" s="108"/>
      <c r="AD837" s="312"/>
      <c r="AE837" s="284"/>
    </row>
    <row r="838" spans="1:31" s="17" customFormat="1">
      <c r="A838" s="122"/>
      <c r="B838" s="122"/>
      <c r="D838" s="112"/>
      <c r="E838" s="112"/>
      <c r="I838" s="176"/>
      <c r="J838" s="176"/>
      <c r="K838" s="176"/>
      <c r="L838" s="176"/>
      <c r="M838" s="176"/>
      <c r="N838" s="176"/>
      <c r="O838" s="176"/>
      <c r="AB838" s="176"/>
      <c r="AC838" s="108"/>
      <c r="AD838" s="312"/>
      <c r="AE838" s="284"/>
    </row>
    <row r="839" spans="1:31" s="17" customFormat="1">
      <c r="A839" s="122"/>
      <c r="B839" s="122"/>
      <c r="D839" s="112"/>
      <c r="E839" s="112"/>
      <c r="I839" s="176"/>
      <c r="J839" s="176"/>
      <c r="K839" s="176"/>
      <c r="L839" s="176"/>
      <c r="M839" s="176"/>
      <c r="N839" s="176"/>
      <c r="O839" s="176"/>
      <c r="AB839" s="176"/>
      <c r="AC839" s="108"/>
      <c r="AD839" s="312"/>
      <c r="AE839" s="284"/>
    </row>
    <row r="840" spans="1:31" s="17" customFormat="1">
      <c r="A840" s="122"/>
      <c r="B840" s="122"/>
      <c r="D840" s="112"/>
      <c r="E840" s="112"/>
      <c r="I840" s="176"/>
      <c r="J840" s="176"/>
      <c r="K840" s="176"/>
      <c r="L840" s="176"/>
      <c r="M840" s="176"/>
      <c r="N840" s="176"/>
      <c r="O840" s="176"/>
      <c r="AB840" s="176"/>
      <c r="AC840" s="108"/>
      <c r="AD840" s="312"/>
      <c r="AE840" s="284"/>
    </row>
    <row r="841" spans="1:31" s="17" customFormat="1">
      <c r="A841" s="122"/>
      <c r="B841" s="122"/>
      <c r="D841" s="112"/>
      <c r="E841" s="112"/>
      <c r="I841" s="176"/>
      <c r="J841" s="176"/>
      <c r="K841" s="176"/>
      <c r="L841" s="176"/>
      <c r="M841" s="176"/>
      <c r="N841" s="176"/>
      <c r="O841" s="176"/>
      <c r="AB841" s="176"/>
      <c r="AC841" s="108"/>
      <c r="AD841" s="312"/>
      <c r="AE841" s="284"/>
    </row>
    <row r="842" spans="1:31" s="17" customFormat="1">
      <c r="A842" s="122"/>
      <c r="B842" s="122"/>
      <c r="D842" s="112"/>
      <c r="E842" s="112"/>
      <c r="I842" s="176"/>
      <c r="J842" s="176"/>
      <c r="K842" s="176"/>
      <c r="L842" s="176"/>
      <c r="M842" s="176"/>
      <c r="N842" s="176"/>
      <c r="O842" s="176"/>
      <c r="AB842" s="176"/>
      <c r="AC842" s="108"/>
      <c r="AD842" s="312"/>
      <c r="AE842" s="284"/>
    </row>
    <row r="843" spans="1:31" s="17" customFormat="1">
      <c r="A843" s="122"/>
      <c r="B843" s="122"/>
      <c r="D843" s="112"/>
      <c r="E843" s="112"/>
      <c r="I843" s="176"/>
      <c r="J843" s="176"/>
      <c r="K843" s="176"/>
      <c r="L843" s="176"/>
      <c r="M843" s="176"/>
      <c r="N843" s="176"/>
      <c r="O843" s="176"/>
      <c r="AB843" s="176"/>
      <c r="AC843" s="108"/>
      <c r="AD843" s="312"/>
      <c r="AE843" s="284"/>
    </row>
    <row r="844" spans="1:31" s="17" customFormat="1">
      <c r="A844" s="122"/>
      <c r="B844" s="122"/>
      <c r="D844" s="112"/>
      <c r="E844" s="112"/>
      <c r="I844" s="176"/>
      <c r="J844" s="176"/>
      <c r="K844" s="176"/>
      <c r="L844" s="176"/>
      <c r="M844" s="176"/>
      <c r="N844" s="176"/>
      <c r="O844" s="176"/>
      <c r="AB844" s="176"/>
      <c r="AC844" s="108"/>
      <c r="AD844" s="312"/>
      <c r="AE844" s="284"/>
    </row>
    <row r="845" spans="1:31" s="17" customFormat="1">
      <c r="A845" s="122"/>
      <c r="B845" s="122"/>
      <c r="D845" s="112"/>
      <c r="E845" s="112"/>
      <c r="I845" s="176"/>
      <c r="J845" s="176"/>
      <c r="K845" s="176"/>
      <c r="L845" s="176"/>
      <c r="M845" s="176"/>
      <c r="N845" s="176"/>
      <c r="O845" s="176"/>
      <c r="AB845" s="176"/>
      <c r="AC845" s="108"/>
      <c r="AD845" s="312"/>
      <c r="AE845" s="284"/>
    </row>
    <row r="846" spans="1:31" s="17" customFormat="1">
      <c r="A846" s="122"/>
      <c r="B846" s="122"/>
      <c r="D846" s="112"/>
      <c r="E846" s="112"/>
      <c r="I846" s="176"/>
      <c r="J846" s="176"/>
      <c r="K846" s="176"/>
      <c r="L846" s="176"/>
      <c r="M846" s="176"/>
      <c r="N846" s="176"/>
      <c r="O846" s="176"/>
      <c r="AB846" s="176"/>
      <c r="AC846" s="108"/>
      <c r="AD846" s="312"/>
      <c r="AE846" s="284"/>
    </row>
    <row r="847" spans="1:31" s="17" customFormat="1">
      <c r="A847" s="122"/>
      <c r="B847" s="122"/>
      <c r="D847" s="112"/>
      <c r="E847" s="112"/>
      <c r="I847" s="176"/>
      <c r="J847" s="176"/>
      <c r="K847" s="176"/>
      <c r="L847" s="176"/>
      <c r="M847" s="176"/>
      <c r="N847" s="176"/>
      <c r="O847" s="176"/>
      <c r="AB847" s="176"/>
      <c r="AC847" s="108"/>
      <c r="AD847" s="312"/>
      <c r="AE847" s="284"/>
    </row>
    <row r="848" spans="1:31" s="17" customFormat="1">
      <c r="A848" s="122"/>
      <c r="B848" s="122"/>
      <c r="D848" s="112"/>
      <c r="E848" s="112"/>
      <c r="I848" s="176"/>
      <c r="J848" s="176"/>
      <c r="K848" s="176"/>
      <c r="L848" s="176"/>
      <c r="M848" s="176"/>
      <c r="N848" s="176"/>
      <c r="O848" s="176"/>
      <c r="AB848" s="176"/>
      <c r="AC848" s="108"/>
      <c r="AD848" s="312"/>
      <c r="AE848" s="284"/>
    </row>
    <row r="849" spans="1:31" s="17" customFormat="1">
      <c r="A849" s="122"/>
      <c r="B849" s="122"/>
      <c r="D849" s="112"/>
      <c r="E849" s="112"/>
      <c r="I849" s="176"/>
      <c r="J849" s="176"/>
      <c r="K849" s="176"/>
      <c r="L849" s="176"/>
      <c r="M849" s="176"/>
      <c r="N849" s="176"/>
      <c r="O849" s="176"/>
      <c r="AB849" s="176"/>
      <c r="AC849" s="108"/>
      <c r="AD849" s="312"/>
      <c r="AE849" s="284"/>
    </row>
    <row r="850" spans="1:31" s="17" customFormat="1">
      <c r="A850" s="122"/>
      <c r="B850" s="122"/>
      <c r="D850" s="112"/>
      <c r="E850" s="112"/>
      <c r="I850" s="176"/>
      <c r="J850" s="176"/>
      <c r="K850" s="176"/>
      <c r="L850" s="176"/>
      <c r="M850" s="176"/>
      <c r="N850" s="176"/>
      <c r="O850" s="176"/>
      <c r="AB850" s="176"/>
      <c r="AC850" s="108"/>
      <c r="AD850" s="312"/>
      <c r="AE850" s="284"/>
    </row>
    <row r="851" spans="1:31" s="17" customFormat="1">
      <c r="A851" s="122"/>
      <c r="B851" s="122"/>
      <c r="D851" s="112"/>
      <c r="E851" s="112"/>
      <c r="I851" s="176"/>
      <c r="J851" s="176"/>
      <c r="K851" s="176"/>
      <c r="L851" s="176"/>
      <c r="M851" s="176"/>
      <c r="N851" s="176"/>
      <c r="O851" s="176"/>
      <c r="AB851" s="176"/>
      <c r="AC851" s="108"/>
      <c r="AD851" s="312"/>
      <c r="AE851" s="284"/>
    </row>
    <row r="852" spans="1:31" s="17" customFormat="1">
      <c r="A852" s="122"/>
      <c r="B852" s="122"/>
      <c r="D852" s="112"/>
      <c r="E852" s="112"/>
      <c r="I852" s="176"/>
      <c r="J852" s="176"/>
      <c r="K852" s="176"/>
      <c r="L852" s="176"/>
      <c r="M852" s="176"/>
      <c r="N852" s="176"/>
      <c r="O852" s="176"/>
      <c r="AB852" s="176"/>
      <c r="AC852" s="108"/>
      <c r="AD852" s="312"/>
      <c r="AE852" s="284"/>
    </row>
    <row r="853" spans="1:31" s="17" customFormat="1">
      <c r="A853" s="122"/>
      <c r="B853" s="122"/>
      <c r="D853" s="112"/>
      <c r="E853" s="112"/>
      <c r="I853" s="176"/>
      <c r="J853" s="176"/>
      <c r="K853" s="176"/>
      <c r="L853" s="176"/>
      <c r="M853" s="176"/>
      <c r="N853" s="176"/>
      <c r="O853" s="176"/>
      <c r="AB853" s="176"/>
      <c r="AC853" s="108"/>
      <c r="AD853" s="312"/>
      <c r="AE853" s="284"/>
    </row>
    <row r="854" spans="1:31" s="17" customFormat="1">
      <c r="A854" s="122"/>
      <c r="B854" s="122"/>
      <c r="D854" s="112"/>
      <c r="E854" s="112"/>
      <c r="I854" s="176"/>
      <c r="J854" s="176"/>
      <c r="K854" s="176"/>
      <c r="L854" s="176"/>
      <c r="M854" s="176"/>
      <c r="N854" s="176"/>
      <c r="O854" s="176"/>
      <c r="AB854" s="176"/>
      <c r="AC854" s="108"/>
      <c r="AD854" s="312"/>
      <c r="AE854" s="284"/>
    </row>
    <row r="855" spans="1:31" s="17" customFormat="1">
      <c r="A855" s="122"/>
      <c r="B855" s="122"/>
      <c r="D855" s="112"/>
      <c r="E855" s="112"/>
      <c r="I855" s="176"/>
      <c r="J855" s="176"/>
      <c r="K855" s="176"/>
      <c r="L855" s="176"/>
      <c r="M855" s="176"/>
      <c r="N855" s="176"/>
      <c r="O855" s="176"/>
      <c r="AB855" s="176"/>
      <c r="AC855" s="108"/>
      <c r="AD855" s="312"/>
      <c r="AE855" s="284"/>
    </row>
    <row r="856" spans="1:31" s="17" customFormat="1">
      <c r="A856" s="122"/>
      <c r="B856" s="122"/>
      <c r="D856" s="112"/>
      <c r="E856" s="112"/>
      <c r="I856" s="176"/>
      <c r="J856" s="176"/>
      <c r="K856" s="176"/>
      <c r="L856" s="176"/>
      <c r="M856" s="176"/>
      <c r="N856" s="176"/>
      <c r="O856" s="176"/>
      <c r="AB856" s="176"/>
      <c r="AC856" s="108"/>
      <c r="AD856" s="312"/>
      <c r="AE856" s="284"/>
    </row>
    <row r="857" spans="1:31" s="17" customFormat="1">
      <c r="A857" s="122"/>
      <c r="B857" s="122"/>
      <c r="D857" s="112"/>
      <c r="E857" s="112"/>
      <c r="I857" s="176"/>
      <c r="J857" s="176"/>
      <c r="K857" s="176"/>
      <c r="L857" s="176"/>
      <c r="M857" s="176"/>
      <c r="N857" s="176"/>
      <c r="O857" s="176"/>
      <c r="AB857" s="176"/>
      <c r="AC857" s="108"/>
      <c r="AD857" s="312"/>
      <c r="AE857" s="284"/>
    </row>
    <row r="858" spans="1:31" s="17" customFormat="1">
      <c r="A858" s="122"/>
      <c r="B858" s="122"/>
      <c r="D858" s="112"/>
      <c r="E858" s="112"/>
      <c r="I858" s="176"/>
      <c r="J858" s="176"/>
      <c r="K858" s="176"/>
      <c r="L858" s="176"/>
      <c r="M858" s="176"/>
      <c r="N858" s="176"/>
      <c r="O858" s="176"/>
      <c r="AB858" s="176"/>
      <c r="AC858" s="108"/>
      <c r="AD858" s="312"/>
      <c r="AE858" s="284"/>
    </row>
    <row r="859" spans="1:31" s="17" customFormat="1">
      <c r="A859" s="122"/>
      <c r="B859" s="122"/>
      <c r="D859" s="112"/>
      <c r="E859" s="112"/>
      <c r="I859" s="176"/>
      <c r="J859" s="176"/>
      <c r="K859" s="176"/>
      <c r="L859" s="176"/>
      <c r="M859" s="176"/>
      <c r="N859" s="176"/>
      <c r="O859" s="176"/>
      <c r="AB859" s="176"/>
      <c r="AC859" s="108"/>
      <c r="AD859" s="312"/>
      <c r="AE859" s="284"/>
    </row>
    <row r="860" spans="1:31" s="17" customFormat="1">
      <c r="A860" s="122"/>
      <c r="B860" s="122"/>
      <c r="D860" s="112"/>
      <c r="E860" s="112"/>
      <c r="I860" s="176"/>
      <c r="J860" s="176"/>
      <c r="K860" s="176"/>
      <c r="L860" s="176"/>
      <c r="M860" s="176"/>
      <c r="N860" s="176"/>
      <c r="O860" s="176"/>
      <c r="AB860" s="176"/>
      <c r="AC860" s="108"/>
      <c r="AD860" s="312"/>
      <c r="AE860" s="284"/>
    </row>
    <row r="861" spans="1:31" s="17" customFormat="1">
      <c r="A861" s="122"/>
      <c r="B861" s="122"/>
      <c r="D861" s="112"/>
      <c r="E861" s="112"/>
      <c r="I861" s="176"/>
      <c r="J861" s="176"/>
      <c r="K861" s="176"/>
      <c r="L861" s="176"/>
      <c r="M861" s="176"/>
      <c r="N861" s="176"/>
      <c r="O861" s="176"/>
      <c r="AB861" s="176"/>
      <c r="AC861" s="108"/>
      <c r="AD861" s="312"/>
      <c r="AE861" s="284"/>
    </row>
    <row r="862" spans="1:31" s="17" customFormat="1">
      <c r="A862" s="122"/>
      <c r="B862" s="122"/>
      <c r="D862" s="112"/>
      <c r="E862" s="112"/>
      <c r="I862" s="176"/>
      <c r="J862" s="176"/>
      <c r="K862" s="176"/>
      <c r="L862" s="176"/>
      <c r="M862" s="176"/>
      <c r="N862" s="176"/>
      <c r="O862" s="176"/>
      <c r="AB862" s="176"/>
      <c r="AC862" s="108"/>
      <c r="AD862" s="312"/>
      <c r="AE862" s="284"/>
    </row>
    <row r="863" spans="1:31" s="17" customFormat="1">
      <c r="A863" s="122"/>
      <c r="B863" s="122"/>
      <c r="D863" s="112"/>
      <c r="E863" s="112"/>
      <c r="I863" s="176"/>
      <c r="J863" s="176"/>
      <c r="K863" s="176"/>
      <c r="L863" s="176"/>
      <c r="M863" s="176"/>
      <c r="N863" s="176"/>
      <c r="O863" s="176"/>
      <c r="AB863" s="176"/>
      <c r="AC863" s="108"/>
      <c r="AD863" s="312"/>
      <c r="AE863" s="284"/>
    </row>
    <row r="864" spans="1:31" s="17" customFormat="1">
      <c r="A864" s="122"/>
      <c r="B864" s="122"/>
      <c r="D864" s="112"/>
      <c r="E864" s="112"/>
      <c r="I864" s="176"/>
      <c r="J864" s="176"/>
      <c r="K864" s="176"/>
      <c r="L864" s="176"/>
      <c r="M864" s="176"/>
      <c r="N864" s="176"/>
      <c r="O864" s="176"/>
      <c r="AB864" s="176"/>
      <c r="AC864" s="108"/>
      <c r="AD864" s="312"/>
      <c r="AE864" s="284"/>
    </row>
    <row r="865" spans="1:31" s="17" customFormat="1">
      <c r="A865" s="122"/>
      <c r="B865" s="122"/>
      <c r="D865" s="112"/>
      <c r="E865" s="112"/>
      <c r="I865" s="176"/>
      <c r="J865" s="176"/>
      <c r="K865" s="176"/>
      <c r="L865" s="176"/>
      <c r="M865" s="176"/>
      <c r="N865" s="176"/>
      <c r="O865" s="176"/>
      <c r="AB865" s="176"/>
      <c r="AC865" s="108"/>
      <c r="AD865" s="312"/>
      <c r="AE865" s="284"/>
    </row>
    <row r="866" spans="1:31" s="17" customFormat="1">
      <c r="A866" s="122"/>
      <c r="B866" s="122"/>
      <c r="D866" s="112"/>
      <c r="E866" s="112"/>
      <c r="I866" s="176"/>
      <c r="J866" s="176"/>
      <c r="K866" s="176"/>
      <c r="L866" s="176"/>
      <c r="M866" s="176"/>
      <c r="N866" s="176"/>
      <c r="O866" s="176"/>
      <c r="AB866" s="176"/>
      <c r="AC866" s="108"/>
      <c r="AD866" s="312"/>
      <c r="AE866" s="284"/>
    </row>
    <row r="867" spans="1:31" s="17" customFormat="1">
      <c r="A867" s="122"/>
      <c r="B867" s="122"/>
      <c r="D867" s="112"/>
      <c r="E867" s="112"/>
      <c r="I867" s="176"/>
      <c r="J867" s="176"/>
      <c r="K867" s="176"/>
      <c r="L867" s="176"/>
      <c r="M867" s="176"/>
      <c r="N867" s="176"/>
      <c r="O867" s="176"/>
      <c r="AB867" s="176"/>
      <c r="AC867" s="108"/>
      <c r="AD867" s="312"/>
      <c r="AE867" s="284"/>
    </row>
    <row r="868" spans="1:31" s="17" customFormat="1">
      <c r="A868" s="122"/>
      <c r="B868" s="122"/>
      <c r="D868" s="112"/>
      <c r="E868" s="112"/>
      <c r="I868" s="176"/>
      <c r="J868" s="176"/>
      <c r="K868" s="176"/>
      <c r="L868" s="176"/>
      <c r="M868" s="176"/>
      <c r="N868" s="176"/>
      <c r="O868" s="176"/>
      <c r="AB868" s="176"/>
      <c r="AC868" s="108"/>
      <c r="AD868" s="312"/>
      <c r="AE868" s="284"/>
    </row>
    <row r="869" spans="1:31" s="17" customFormat="1">
      <c r="A869" s="122"/>
      <c r="B869" s="122"/>
      <c r="D869" s="112"/>
      <c r="E869" s="112"/>
      <c r="I869" s="176"/>
      <c r="J869" s="176"/>
      <c r="K869" s="176"/>
      <c r="L869" s="176"/>
      <c r="M869" s="176"/>
      <c r="N869" s="176"/>
      <c r="O869" s="176"/>
      <c r="AB869" s="176"/>
      <c r="AC869" s="108"/>
      <c r="AD869" s="312"/>
      <c r="AE869" s="284"/>
    </row>
    <row r="870" spans="1:31" s="17" customFormat="1">
      <c r="A870" s="122"/>
      <c r="B870" s="122"/>
      <c r="D870" s="112"/>
      <c r="E870" s="112"/>
      <c r="I870" s="176"/>
      <c r="J870" s="176"/>
      <c r="K870" s="176"/>
      <c r="L870" s="176"/>
      <c r="M870" s="176"/>
      <c r="N870" s="176"/>
      <c r="O870" s="176"/>
      <c r="AB870" s="176"/>
      <c r="AC870" s="108"/>
      <c r="AD870" s="312"/>
      <c r="AE870" s="284"/>
    </row>
    <row r="871" spans="1:31" s="17" customFormat="1">
      <c r="A871" s="122"/>
      <c r="B871" s="122"/>
      <c r="D871" s="112"/>
      <c r="E871" s="112"/>
      <c r="I871" s="176"/>
      <c r="J871" s="176"/>
      <c r="K871" s="176"/>
      <c r="L871" s="176"/>
      <c r="M871" s="176"/>
      <c r="N871" s="176"/>
      <c r="O871" s="176"/>
      <c r="AB871" s="176"/>
      <c r="AC871" s="108"/>
      <c r="AD871" s="312"/>
      <c r="AE871" s="284"/>
    </row>
    <row r="872" spans="1:31" s="17" customFormat="1">
      <c r="A872" s="122"/>
      <c r="B872" s="122"/>
      <c r="D872" s="112"/>
      <c r="E872" s="112"/>
      <c r="I872" s="176"/>
      <c r="J872" s="176"/>
      <c r="K872" s="176"/>
      <c r="L872" s="176"/>
      <c r="M872" s="176"/>
      <c r="N872" s="176"/>
      <c r="O872" s="176"/>
      <c r="AB872" s="176"/>
      <c r="AC872" s="108"/>
      <c r="AD872" s="312"/>
      <c r="AE872" s="284"/>
    </row>
    <row r="873" spans="1:31" s="17" customFormat="1">
      <c r="A873" s="122"/>
      <c r="B873" s="122"/>
      <c r="D873" s="112"/>
      <c r="E873" s="112"/>
      <c r="I873" s="176"/>
      <c r="J873" s="176"/>
      <c r="K873" s="176"/>
      <c r="L873" s="176"/>
      <c r="M873" s="176"/>
      <c r="N873" s="176"/>
      <c r="O873" s="176"/>
      <c r="AB873" s="176"/>
      <c r="AC873" s="108"/>
      <c r="AD873" s="312"/>
      <c r="AE873" s="284"/>
    </row>
    <row r="874" spans="1:31" s="17" customFormat="1">
      <c r="A874" s="122"/>
      <c r="B874" s="122"/>
      <c r="D874" s="112"/>
      <c r="E874" s="112"/>
      <c r="I874" s="176"/>
      <c r="J874" s="176"/>
      <c r="K874" s="176"/>
      <c r="L874" s="176"/>
      <c r="M874" s="176"/>
      <c r="N874" s="176"/>
      <c r="O874" s="176"/>
      <c r="AB874" s="176"/>
      <c r="AC874" s="108"/>
      <c r="AD874" s="312"/>
      <c r="AE874" s="284"/>
    </row>
    <row r="875" spans="1:31" s="17" customFormat="1">
      <c r="A875" s="122"/>
      <c r="B875" s="122"/>
      <c r="D875" s="112"/>
      <c r="E875" s="112"/>
      <c r="I875" s="176"/>
      <c r="J875" s="176"/>
      <c r="K875" s="176"/>
      <c r="L875" s="176"/>
      <c r="M875" s="176"/>
      <c r="N875" s="176"/>
      <c r="O875" s="176"/>
      <c r="AB875" s="176"/>
      <c r="AC875" s="108"/>
      <c r="AD875" s="312"/>
      <c r="AE875" s="284"/>
    </row>
    <row r="876" spans="1:31" s="17" customFormat="1">
      <c r="A876" s="122"/>
      <c r="B876" s="122"/>
      <c r="D876" s="112"/>
      <c r="E876" s="112"/>
      <c r="I876" s="176"/>
      <c r="J876" s="176"/>
      <c r="K876" s="176"/>
      <c r="L876" s="176"/>
      <c r="M876" s="176"/>
      <c r="N876" s="176"/>
      <c r="O876" s="176"/>
      <c r="AB876" s="176"/>
      <c r="AC876" s="108"/>
      <c r="AD876" s="312"/>
      <c r="AE876" s="284"/>
    </row>
    <row r="877" spans="1:31" s="17" customFormat="1">
      <c r="A877" s="122"/>
      <c r="B877" s="122"/>
      <c r="D877" s="112"/>
      <c r="E877" s="112"/>
      <c r="I877" s="176"/>
      <c r="J877" s="176"/>
      <c r="K877" s="176"/>
      <c r="L877" s="176"/>
      <c r="M877" s="176"/>
      <c r="N877" s="176"/>
      <c r="O877" s="176"/>
      <c r="AB877" s="176"/>
      <c r="AC877" s="108"/>
      <c r="AD877" s="312"/>
      <c r="AE877" s="284"/>
    </row>
    <row r="878" spans="1:31" s="17" customFormat="1">
      <c r="A878" s="122"/>
      <c r="B878" s="122"/>
      <c r="D878" s="112"/>
      <c r="E878" s="112"/>
      <c r="I878" s="176"/>
      <c r="J878" s="176"/>
      <c r="K878" s="176"/>
      <c r="L878" s="176"/>
      <c r="M878" s="176"/>
      <c r="N878" s="176"/>
      <c r="O878" s="176"/>
      <c r="AB878" s="176"/>
      <c r="AC878" s="108"/>
      <c r="AD878" s="312"/>
      <c r="AE878" s="284"/>
    </row>
    <row r="879" spans="1:31" s="17" customFormat="1">
      <c r="A879" s="122"/>
      <c r="B879" s="122"/>
      <c r="D879" s="112"/>
      <c r="E879" s="112"/>
      <c r="I879" s="176"/>
      <c r="J879" s="176"/>
      <c r="K879" s="176"/>
      <c r="L879" s="176"/>
      <c r="M879" s="176"/>
      <c r="N879" s="176"/>
      <c r="O879" s="176"/>
      <c r="AB879" s="176"/>
      <c r="AC879" s="108"/>
      <c r="AD879" s="312"/>
      <c r="AE879" s="284"/>
    </row>
    <row r="880" spans="1:31" s="17" customFormat="1">
      <c r="A880" s="122"/>
      <c r="B880" s="122"/>
      <c r="D880" s="112"/>
      <c r="E880" s="112"/>
      <c r="I880" s="176"/>
      <c r="J880" s="176"/>
      <c r="K880" s="176"/>
      <c r="L880" s="176"/>
      <c r="M880" s="176"/>
      <c r="N880" s="176"/>
      <c r="O880" s="176"/>
      <c r="AB880" s="176"/>
      <c r="AC880" s="108"/>
      <c r="AD880" s="312"/>
      <c r="AE880" s="284"/>
    </row>
    <row r="881" spans="1:31" s="17" customFormat="1">
      <c r="A881" s="122"/>
      <c r="B881" s="122"/>
      <c r="D881" s="112"/>
      <c r="E881" s="112"/>
      <c r="I881" s="176"/>
      <c r="J881" s="176"/>
      <c r="K881" s="176"/>
      <c r="L881" s="176"/>
      <c r="M881" s="176"/>
      <c r="N881" s="176"/>
      <c r="O881" s="176"/>
      <c r="AB881" s="176"/>
      <c r="AC881" s="108"/>
      <c r="AD881" s="312"/>
      <c r="AE881" s="284"/>
    </row>
    <row r="882" spans="1:31" s="17" customFormat="1">
      <c r="A882" s="122"/>
      <c r="B882" s="122"/>
      <c r="D882" s="112"/>
      <c r="E882" s="112"/>
      <c r="I882" s="176"/>
      <c r="J882" s="176"/>
      <c r="K882" s="176"/>
      <c r="L882" s="176"/>
      <c r="M882" s="176"/>
      <c r="N882" s="176"/>
      <c r="O882" s="176"/>
      <c r="AB882" s="176"/>
      <c r="AC882" s="108"/>
      <c r="AD882" s="312"/>
      <c r="AE882" s="284"/>
    </row>
    <row r="883" spans="1:31" s="17" customFormat="1">
      <c r="A883" s="122"/>
      <c r="B883" s="122"/>
      <c r="D883" s="112"/>
      <c r="E883" s="112"/>
      <c r="I883" s="176"/>
      <c r="J883" s="176"/>
      <c r="K883" s="176"/>
      <c r="L883" s="176"/>
      <c r="M883" s="176"/>
      <c r="N883" s="176"/>
      <c r="O883" s="176"/>
      <c r="AB883" s="176"/>
      <c r="AC883" s="108"/>
      <c r="AD883" s="312"/>
      <c r="AE883" s="284"/>
    </row>
    <row r="884" spans="1:31" s="17" customFormat="1">
      <c r="A884" s="122"/>
      <c r="B884" s="122"/>
      <c r="D884" s="112"/>
      <c r="E884" s="112"/>
      <c r="I884" s="176"/>
      <c r="J884" s="176"/>
      <c r="K884" s="176"/>
      <c r="L884" s="176"/>
      <c r="M884" s="176"/>
      <c r="N884" s="176"/>
      <c r="O884" s="176"/>
      <c r="AB884" s="176"/>
      <c r="AC884" s="108"/>
      <c r="AD884" s="312"/>
      <c r="AE884" s="284"/>
    </row>
    <row r="885" spans="1:31" s="17" customFormat="1">
      <c r="A885" s="122"/>
      <c r="B885" s="122"/>
      <c r="D885" s="112"/>
      <c r="E885" s="112"/>
      <c r="I885" s="176"/>
      <c r="J885" s="176"/>
      <c r="K885" s="176"/>
      <c r="L885" s="176"/>
      <c r="M885" s="176"/>
      <c r="N885" s="176"/>
      <c r="O885" s="176"/>
      <c r="AB885" s="176"/>
      <c r="AC885" s="108"/>
      <c r="AD885" s="312"/>
      <c r="AE885" s="284"/>
    </row>
    <row r="886" spans="1:31" s="17" customFormat="1">
      <c r="A886" s="122"/>
      <c r="B886" s="122"/>
      <c r="D886" s="112"/>
      <c r="E886" s="112"/>
      <c r="I886" s="176"/>
      <c r="J886" s="176"/>
      <c r="K886" s="176"/>
      <c r="L886" s="176"/>
      <c r="M886" s="176"/>
      <c r="N886" s="176"/>
      <c r="O886" s="176"/>
      <c r="AB886" s="176"/>
      <c r="AC886" s="108"/>
      <c r="AD886" s="312"/>
      <c r="AE886" s="284"/>
    </row>
    <row r="887" spans="1:31" s="17" customFormat="1">
      <c r="A887" s="122"/>
      <c r="B887" s="122"/>
      <c r="D887" s="112"/>
      <c r="E887" s="112"/>
      <c r="I887" s="176"/>
      <c r="J887" s="176"/>
      <c r="K887" s="176"/>
      <c r="L887" s="176"/>
      <c r="M887" s="176"/>
      <c r="N887" s="176"/>
      <c r="O887" s="176"/>
      <c r="AB887" s="176"/>
      <c r="AC887" s="108"/>
      <c r="AD887" s="312"/>
      <c r="AE887" s="284"/>
    </row>
    <row r="888" spans="1:31" s="17" customFormat="1">
      <c r="A888" s="122"/>
      <c r="B888" s="122"/>
      <c r="D888" s="112"/>
      <c r="E888" s="112"/>
      <c r="I888" s="176"/>
      <c r="J888" s="176"/>
      <c r="K888" s="176"/>
      <c r="L888" s="176"/>
      <c r="M888" s="176"/>
      <c r="N888" s="176"/>
      <c r="O888" s="176"/>
      <c r="AB888" s="176"/>
      <c r="AC888" s="108"/>
      <c r="AD888" s="312"/>
      <c r="AE888" s="284"/>
    </row>
    <row r="889" spans="1:31" s="17" customFormat="1">
      <c r="A889" s="122"/>
      <c r="B889" s="122"/>
      <c r="D889" s="112"/>
      <c r="E889" s="112"/>
      <c r="I889" s="176"/>
      <c r="J889" s="176"/>
      <c r="K889" s="176"/>
      <c r="L889" s="176"/>
      <c r="M889" s="176"/>
      <c r="N889" s="176"/>
      <c r="O889" s="176"/>
      <c r="AB889" s="176"/>
      <c r="AC889" s="108"/>
      <c r="AD889" s="312"/>
      <c r="AE889" s="284"/>
    </row>
    <row r="890" spans="1:31" s="17" customFormat="1">
      <c r="A890" s="122"/>
      <c r="B890" s="122"/>
      <c r="D890" s="112"/>
      <c r="E890" s="112"/>
      <c r="I890" s="176"/>
      <c r="J890" s="176"/>
      <c r="K890" s="176"/>
      <c r="L890" s="176"/>
      <c r="M890" s="176"/>
      <c r="N890" s="176"/>
      <c r="O890" s="176"/>
      <c r="AB890" s="176"/>
      <c r="AC890" s="108"/>
      <c r="AD890" s="312"/>
      <c r="AE890" s="284"/>
    </row>
    <row r="891" spans="1:31" s="17" customFormat="1">
      <c r="A891" s="122"/>
      <c r="B891" s="122"/>
      <c r="D891" s="112"/>
      <c r="E891" s="112"/>
      <c r="I891" s="176"/>
      <c r="J891" s="176"/>
      <c r="K891" s="176"/>
      <c r="L891" s="176"/>
      <c r="M891" s="176"/>
      <c r="N891" s="176"/>
      <c r="O891" s="176"/>
      <c r="AB891" s="176"/>
      <c r="AC891" s="108"/>
      <c r="AD891" s="312"/>
      <c r="AE891" s="284"/>
    </row>
    <row r="892" spans="1:31" s="17" customFormat="1">
      <c r="A892" s="122"/>
      <c r="B892" s="122"/>
      <c r="D892" s="112"/>
      <c r="E892" s="112"/>
      <c r="I892" s="176"/>
      <c r="J892" s="176"/>
      <c r="K892" s="176"/>
      <c r="L892" s="176"/>
      <c r="M892" s="176"/>
      <c r="N892" s="176"/>
      <c r="O892" s="176"/>
      <c r="AB892" s="176"/>
      <c r="AC892" s="108"/>
      <c r="AD892" s="312"/>
      <c r="AE892" s="284"/>
    </row>
    <row r="893" spans="1:31" s="17" customFormat="1">
      <c r="A893" s="122"/>
      <c r="B893" s="122"/>
      <c r="D893" s="112"/>
      <c r="E893" s="112"/>
      <c r="I893" s="176"/>
      <c r="J893" s="176"/>
      <c r="K893" s="176"/>
      <c r="L893" s="176"/>
      <c r="M893" s="176"/>
      <c r="N893" s="176"/>
      <c r="O893" s="176"/>
      <c r="AB893" s="176"/>
      <c r="AC893" s="108"/>
      <c r="AD893" s="312"/>
      <c r="AE893" s="284"/>
    </row>
    <row r="894" spans="1:31" s="17" customFormat="1">
      <c r="A894" s="122"/>
      <c r="B894" s="122"/>
      <c r="D894" s="112"/>
      <c r="E894" s="112"/>
      <c r="I894" s="176"/>
      <c r="J894" s="176"/>
      <c r="K894" s="176"/>
      <c r="L894" s="176"/>
      <c r="M894" s="176"/>
      <c r="N894" s="176"/>
      <c r="O894" s="176"/>
      <c r="AB894" s="176"/>
      <c r="AC894" s="108"/>
      <c r="AD894" s="312"/>
      <c r="AE894" s="284"/>
    </row>
    <row r="895" spans="1:31" s="17" customFormat="1">
      <c r="A895" s="122"/>
      <c r="B895" s="122"/>
      <c r="D895" s="112"/>
      <c r="E895" s="112"/>
      <c r="I895" s="176"/>
      <c r="J895" s="176"/>
      <c r="K895" s="176"/>
      <c r="L895" s="176"/>
      <c r="M895" s="176"/>
      <c r="N895" s="176"/>
      <c r="O895" s="176"/>
      <c r="AB895" s="176"/>
      <c r="AC895" s="108"/>
      <c r="AD895" s="312"/>
      <c r="AE895" s="284"/>
    </row>
    <row r="896" spans="1:31" s="17" customFormat="1">
      <c r="A896" s="122"/>
      <c r="B896" s="122"/>
      <c r="D896" s="112"/>
      <c r="E896" s="112"/>
      <c r="I896" s="176"/>
      <c r="J896" s="176"/>
      <c r="K896" s="176"/>
      <c r="L896" s="176"/>
      <c r="M896" s="176"/>
      <c r="N896" s="176"/>
      <c r="O896" s="176"/>
      <c r="AB896" s="176"/>
      <c r="AC896" s="108"/>
      <c r="AD896" s="312"/>
      <c r="AE896" s="284"/>
    </row>
    <row r="897" spans="1:31" s="17" customFormat="1">
      <c r="A897" s="122"/>
      <c r="B897" s="122"/>
      <c r="D897" s="112"/>
      <c r="E897" s="112"/>
      <c r="I897" s="176"/>
      <c r="J897" s="176"/>
      <c r="K897" s="176"/>
      <c r="L897" s="176"/>
      <c r="M897" s="176"/>
      <c r="N897" s="176"/>
      <c r="O897" s="176"/>
      <c r="AB897" s="176"/>
      <c r="AC897" s="108"/>
      <c r="AD897" s="312"/>
      <c r="AE897" s="284"/>
    </row>
    <row r="898" spans="1:31" s="17" customFormat="1">
      <c r="A898" s="122"/>
      <c r="B898" s="122"/>
      <c r="D898" s="112"/>
      <c r="E898" s="112"/>
      <c r="I898" s="176"/>
      <c r="J898" s="176"/>
      <c r="K898" s="176"/>
      <c r="L898" s="176"/>
      <c r="M898" s="176"/>
      <c r="N898" s="176"/>
      <c r="O898" s="176"/>
      <c r="AB898" s="176"/>
      <c r="AC898" s="108"/>
      <c r="AD898" s="312"/>
      <c r="AE898" s="284"/>
    </row>
    <row r="899" spans="1:31" s="17" customFormat="1">
      <c r="A899" s="122"/>
      <c r="B899" s="122"/>
      <c r="D899" s="112"/>
      <c r="E899" s="112"/>
      <c r="I899" s="176"/>
      <c r="J899" s="176"/>
      <c r="K899" s="176"/>
      <c r="L899" s="176"/>
      <c r="M899" s="176"/>
      <c r="N899" s="176"/>
      <c r="O899" s="176"/>
      <c r="AB899" s="176"/>
      <c r="AC899" s="108"/>
      <c r="AD899" s="312"/>
      <c r="AE899" s="284"/>
    </row>
    <row r="900" spans="1:31" s="17" customFormat="1">
      <c r="A900" s="122"/>
      <c r="B900" s="122"/>
      <c r="D900" s="112"/>
      <c r="E900" s="112"/>
      <c r="I900" s="176"/>
      <c r="J900" s="176"/>
      <c r="K900" s="176"/>
      <c r="L900" s="176"/>
      <c r="M900" s="176"/>
      <c r="N900" s="176"/>
      <c r="O900" s="176"/>
      <c r="AB900" s="176"/>
      <c r="AC900" s="108"/>
      <c r="AD900" s="312"/>
      <c r="AE900" s="284"/>
    </row>
    <row r="901" spans="1:31" s="17" customFormat="1">
      <c r="A901" s="122"/>
      <c r="B901" s="122"/>
      <c r="D901" s="112"/>
      <c r="E901" s="112"/>
      <c r="I901" s="176"/>
      <c r="J901" s="176"/>
      <c r="K901" s="176"/>
      <c r="L901" s="176"/>
      <c r="M901" s="176"/>
      <c r="N901" s="176"/>
      <c r="O901" s="176"/>
      <c r="AB901" s="176"/>
      <c r="AC901" s="108"/>
      <c r="AD901" s="312"/>
      <c r="AE901" s="284"/>
    </row>
    <row r="902" spans="1:31" s="17" customFormat="1">
      <c r="A902" s="122"/>
      <c r="B902" s="122"/>
      <c r="D902" s="112"/>
      <c r="E902" s="112"/>
      <c r="I902" s="176"/>
      <c r="J902" s="176"/>
      <c r="K902" s="176"/>
      <c r="L902" s="176"/>
      <c r="M902" s="176"/>
      <c r="N902" s="176"/>
      <c r="O902" s="176"/>
      <c r="AB902" s="176"/>
      <c r="AC902" s="108"/>
      <c r="AD902" s="312"/>
      <c r="AE902" s="284"/>
    </row>
    <row r="903" spans="1:31" s="17" customFormat="1">
      <c r="A903" s="122"/>
      <c r="B903" s="122"/>
      <c r="D903" s="112"/>
      <c r="E903" s="112"/>
      <c r="I903" s="176"/>
      <c r="J903" s="176"/>
      <c r="K903" s="176"/>
      <c r="L903" s="176"/>
      <c r="M903" s="176"/>
      <c r="N903" s="176"/>
      <c r="O903" s="176"/>
      <c r="AB903" s="176"/>
      <c r="AC903" s="108"/>
      <c r="AD903" s="312"/>
      <c r="AE903" s="284"/>
    </row>
    <row r="904" spans="1:31" s="17" customFormat="1">
      <c r="A904" s="122"/>
      <c r="B904" s="122"/>
      <c r="D904" s="112"/>
      <c r="E904" s="112"/>
      <c r="I904" s="176"/>
      <c r="J904" s="176"/>
      <c r="K904" s="176"/>
      <c r="L904" s="176"/>
      <c r="M904" s="176"/>
      <c r="N904" s="176"/>
      <c r="O904" s="176"/>
      <c r="AB904" s="176"/>
      <c r="AC904" s="108"/>
      <c r="AD904" s="312"/>
      <c r="AE904" s="284"/>
    </row>
    <row r="905" spans="1:31" s="17" customFormat="1">
      <c r="A905" s="122"/>
      <c r="B905" s="122"/>
      <c r="D905" s="112"/>
      <c r="E905" s="112"/>
      <c r="I905" s="176"/>
      <c r="J905" s="176"/>
      <c r="K905" s="176"/>
      <c r="L905" s="176"/>
      <c r="M905" s="176"/>
      <c r="N905" s="176"/>
      <c r="O905" s="176"/>
      <c r="AB905" s="176"/>
      <c r="AC905" s="108"/>
      <c r="AD905" s="312"/>
      <c r="AE905" s="284"/>
    </row>
    <row r="906" spans="1:31" s="17" customFormat="1">
      <c r="A906" s="122"/>
      <c r="B906" s="122"/>
      <c r="D906" s="112"/>
      <c r="E906" s="112"/>
      <c r="I906" s="176"/>
      <c r="J906" s="176"/>
      <c r="K906" s="176"/>
      <c r="L906" s="176"/>
      <c r="M906" s="176"/>
      <c r="N906" s="176"/>
      <c r="O906" s="176"/>
      <c r="AB906" s="176"/>
      <c r="AC906" s="108"/>
      <c r="AD906" s="312"/>
      <c r="AE906" s="284"/>
    </row>
    <row r="907" spans="1:31" s="17" customFormat="1">
      <c r="A907" s="122"/>
      <c r="B907" s="122"/>
      <c r="D907" s="112"/>
      <c r="E907" s="112"/>
      <c r="I907" s="176"/>
      <c r="J907" s="176"/>
      <c r="K907" s="176"/>
      <c r="L907" s="176"/>
      <c r="M907" s="176"/>
      <c r="N907" s="176"/>
      <c r="O907" s="176"/>
      <c r="AB907" s="176"/>
      <c r="AC907" s="108"/>
      <c r="AD907" s="312"/>
      <c r="AE907" s="284"/>
    </row>
    <row r="908" spans="1:31" s="17" customFormat="1">
      <c r="A908" s="122"/>
      <c r="B908" s="122"/>
      <c r="D908" s="112"/>
      <c r="E908" s="112"/>
      <c r="I908" s="176"/>
      <c r="J908" s="176"/>
      <c r="K908" s="176"/>
      <c r="L908" s="176"/>
      <c r="M908" s="176"/>
      <c r="N908" s="176"/>
      <c r="O908" s="176"/>
      <c r="AB908" s="176"/>
      <c r="AC908" s="108"/>
      <c r="AD908" s="312"/>
      <c r="AE908" s="284"/>
    </row>
    <row r="909" spans="1:31" s="17" customFormat="1">
      <c r="A909" s="122"/>
      <c r="B909" s="122"/>
      <c r="D909" s="112"/>
      <c r="E909" s="112"/>
      <c r="I909" s="176"/>
      <c r="J909" s="176"/>
      <c r="K909" s="176"/>
      <c r="L909" s="176"/>
      <c r="M909" s="176"/>
      <c r="N909" s="176"/>
      <c r="O909" s="176"/>
      <c r="AB909" s="176"/>
      <c r="AC909" s="108"/>
      <c r="AD909" s="312"/>
      <c r="AE909" s="284"/>
    </row>
    <row r="910" spans="1:31" s="17" customFormat="1">
      <c r="A910" s="122"/>
      <c r="B910" s="122"/>
      <c r="D910" s="112"/>
      <c r="E910" s="112"/>
      <c r="I910" s="176"/>
      <c r="J910" s="176"/>
      <c r="K910" s="176"/>
      <c r="L910" s="176"/>
      <c r="M910" s="176"/>
      <c r="N910" s="176"/>
      <c r="O910" s="176"/>
      <c r="AB910" s="176"/>
      <c r="AC910" s="108"/>
      <c r="AD910" s="312"/>
      <c r="AE910" s="284"/>
    </row>
    <row r="911" spans="1:31" s="17" customFormat="1">
      <c r="A911" s="122"/>
      <c r="B911" s="122"/>
      <c r="D911" s="112"/>
      <c r="E911" s="112"/>
      <c r="I911" s="176"/>
      <c r="J911" s="176"/>
      <c r="K911" s="176"/>
      <c r="L911" s="176"/>
      <c r="M911" s="176"/>
      <c r="N911" s="176"/>
      <c r="O911" s="176"/>
      <c r="AB911" s="176"/>
      <c r="AC911" s="108"/>
      <c r="AD911" s="312"/>
      <c r="AE911" s="284"/>
    </row>
    <row r="912" spans="1:31" s="17" customFormat="1">
      <c r="A912" s="122"/>
      <c r="B912" s="122"/>
      <c r="D912" s="112"/>
      <c r="E912" s="112"/>
      <c r="I912" s="176"/>
      <c r="J912" s="176"/>
      <c r="K912" s="176"/>
      <c r="L912" s="176"/>
      <c r="M912" s="176"/>
      <c r="N912" s="176"/>
      <c r="O912" s="176"/>
      <c r="AB912" s="176"/>
      <c r="AC912" s="108"/>
      <c r="AD912" s="312"/>
      <c r="AE912" s="284"/>
    </row>
    <row r="913" spans="1:31" s="17" customFormat="1">
      <c r="A913" s="122"/>
      <c r="B913" s="122"/>
      <c r="D913" s="112"/>
      <c r="E913" s="112"/>
      <c r="I913" s="176"/>
      <c r="J913" s="176"/>
      <c r="K913" s="176"/>
      <c r="L913" s="176"/>
      <c r="M913" s="176"/>
      <c r="N913" s="176"/>
      <c r="O913" s="176"/>
      <c r="AB913" s="176"/>
      <c r="AC913" s="108"/>
      <c r="AD913" s="312"/>
      <c r="AE913" s="284"/>
    </row>
    <row r="914" spans="1:31" s="17" customFormat="1">
      <c r="A914" s="122"/>
      <c r="B914" s="122"/>
      <c r="D914" s="112"/>
      <c r="E914" s="112"/>
      <c r="I914" s="176"/>
      <c r="J914" s="176"/>
      <c r="K914" s="176"/>
      <c r="L914" s="176"/>
      <c r="M914" s="176"/>
      <c r="N914" s="176"/>
      <c r="O914" s="176"/>
      <c r="AB914" s="176"/>
      <c r="AC914" s="108"/>
      <c r="AD914" s="312"/>
      <c r="AE914" s="284"/>
    </row>
    <row r="915" spans="1:31" s="17" customFormat="1">
      <c r="A915" s="122"/>
      <c r="B915" s="122"/>
      <c r="D915" s="112"/>
      <c r="E915" s="112"/>
      <c r="I915" s="176"/>
      <c r="J915" s="176"/>
      <c r="K915" s="176"/>
      <c r="L915" s="176"/>
      <c r="M915" s="176"/>
      <c r="N915" s="176"/>
      <c r="O915" s="176"/>
      <c r="AB915" s="176"/>
      <c r="AC915" s="108"/>
      <c r="AD915" s="312"/>
      <c r="AE915" s="284"/>
    </row>
    <row r="916" spans="1:31" s="17" customFormat="1">
      <c r="A916" s="122"/>
      <c r="B916" s="122"/>
      <c r="D916" s="112"/>
      <c r="E916" s="112"/>
      <c r="I916" s="176"/>
      <c r="J916" s="176"/>
      <c r="K916" s="176"/>
      <c r="L916" s="176"/>
      <c r="M916" s="176"/>
      <c r="N916" s="176"/>
      <c r="O916" s="176"/>
      <c r="AB916" s="176"/>
      <c r="AC916" s="108"/>
      <c r="AD916" s="312"/>
      <c r="AE916" s="284"/>
    </row>
    <row r="917" spans="1:31" s="17" customFormat="1">
      <c r="A917" s="122"/>
      <c r="B917" s="122"/>
      <c r="D917" s="112"/>
      <c r="E917" s="112"/>
      <c r="I917" s="176"/>
      <c r="J917" s="176"/>
      <c r="K917" s="176"/>
      <c r="L917" s="176"/>
      <c r="M917" s="176"/>
      <c r="N917" s="176"/>
      <c r="O917" s="176"/>
      <c r="AB917" s="176"/>
      <c r="AC917" s="108"/>
      <c r="AD917" s="312"/>
      <c r="AE917" s="284"/>
    </row>
    <row r="918" spans="1:31" s="17" customFormat="1">
      <c r="A918" s="122"/>
      <c r="B918" s="122"/>
      <c r="D918" s="112"/>
      <c r="E918" s="112"/>
      <c r="I918" s="176"/>
      <c r="J918" s="176"/>
      <c r="K918" s="176"/>
      <c r="L918" s="176"/>
      <c r="M918" s="176"/>
      <c r="N918" s="176"/>
      <c r="O918" s="176"/>
      <c r="AB918" s="176"/>
      <c r="AC918" s="108"/>
      <c r="AD918" s="312"/>
      <c r="AE918" s="284"/>
    </row>
    <row r="919" spans="1:31" s="17" customFormat="1">
      <c r="A919" s="122"/>
      <c r="B919" s="122"/>
      <c r="D919" s="112"/>
      <c r="E919" s="112"/>
      <c r="I919" s="176"/>
      <c r="J919" s="176"/>
      <c r="K919" s="176"/>
      <c r="L919" s="176"/>
      <c r="M919" s="176"/>
      <c r="N919" s="176"/>
      <c r="O919" s="176"/>
      <c r="AB919" s="176"/>
      <c r="AC919" s="108"/>
      <c r="AD919" s="312"/>
      <c r="AE919" s="284"/>
    </row>
    <row r="920" spans="1:31" s="17" customFormat="1">
      <c r="A920" s="122"/>
      <c r="B920" s="122"/>
      <c r="D920" s="112"/>
      <c r="E920" s="112"/>
      <c r="I920" s="176"/>
      <c r="J920" s="176"/>
      <c r="K920" s="176"/>
      <c r="L920" s="176"/>
      <c r="M920" s="176"/>
      <c r="N920" s="176"/>
      <c r="O920" s="176"/>
      <c r="AB920" s="176"/>
      <c r="AC920" s="108"/>
      <c r="AD920" s="312"/>
      <c r="AE920" s="284"/>
    </row>
    <row r="921" spans="1:31" s="17" customFormat="1">
      <c r="A921" s="122"/>
      <c r="B921" s="122"/>
      <c r="D921" s="112"/>
      <c r="E921" s="112"/>
      <c r="I921" s="176"/>
      <c r="J921" s="176"/>
      <c r="K921" s="176"/>
      <c r="L921" s="176"/>
      <c r="M921" s="176"/>
      <c r="N921" s="176"/>
      <c r="O921" s="176"/>
      <c r="AB921" s="176"/>
      <c r="AC921" s="108"/>
      <c r="AD921" s="312"/>
      <c r="AE921" s="284"/>
    </row>
    <row r="922" spans="1:31" s="17" customFormat="1">
      <c r="A922" s="122"/>
      <c r="B922" s="122"/>
      <c r="D922" s="112"/>
      <c r="E922" s="112"/>
      <c r="I922" s="176"/>
      <c r="J922" s="176"/>
      <c r="K922" s="176"/>
      <c r="L922" s="176"/>
      <c r="M922" s="176"/>
      <c r="N922" s="176"/>
      <c r="O922" s="176"/>
      <c r="AB922" s="176"/>
      <c r="AC922" s="108"/>
      <c r="AD922" s="312"/>
      <c r="AE922" s="284"/>
    </row>
    <row r="923" spans="1:31" s="17" customFormat="1">
      <c r="A923" s="122"/>
      <c r="B923" s="122"/>
      <c r="D923" s="112"/>
      <c r="E923" s="112"/>
      <c r="I923" s="176"/>
      <c r="J923" s="176"/>
      <c r="K923" s="176"/>
      <c r="L923" s="176"/>
      <c r="M923" s="176"/>
      <c r="N923" s="176"/>
      <c r="O923" s="176"/>
      <c r="AB923" s="176"/>
      <c r="AC923" s="108"/>
      <c r="AD923" s="312"/>
      <c r="AE923" s="284"/>
    </row>
    <row r="924" spans="1:31" s="17" customFormat="1">
      <c r="A924" s="122"/>
      <c r="B924" s="122"/>
      <c r="D924" s="112"/>
      <c r="E924" s="112"/>
      <c r="I924" s="176"/>
      <c r="J924" s="176"/>
      <c r="K924" s="176"/>
      <c r="L924" s="176"/>
      <c r="M924" s="176"/>
      <c r="N924" s="176"/>
      <c r="O924" s="176"/>
      <c r="AB924" s="176"/>
      <c r="AC924" s="108"/>
      <c r="AD924" s="312"/>
      <c r="AE924" s="284"/>
    </row>
    <row r="925" spans="1:31" s="17" customFormat="1">
      <c r="A925" s="122"/>
      <c r="B925" s="122"/>
      <c r="D925" s="112"/>
      <c r="E925" s="112"/>
      <c r="I925" s="176"/>
      <c r="J925" s="176"/>
      <c r="K925" s="176"/>
      <c r="L925" s="176"/>
      <c r="M925" s="176"/>
      <c r="N925" s="176"/>
      <c r="O925" s="176"/>
      <c r="AB925" s="176"/>
      <c r="AC925" s="108"/>
      <c r="AD925" s="312"/>
      <c r="AE925" s="284"/>
    </row>
    <row r="926" spans="1:31" s="17" customFormat="1">
      <c r="A926" s="122"/>
      <c r="B926" s="122"/>
      <c r="D926" s="112"/>
      <c r="E926" s="112"/>
      <c r="I926" s="176"/>
      <c r="J926" s="176"/>
      <c r="K926" s="176"/>
      <c r="L926" s="176"/>
      <c r="M926" s="176"/>
      <c r="N926" s="176"/>
      <c r="O926" s="176"/>
      <c r="AB926" s="176"/>
      <c r="AC926" s="108"/>
      <c r="AD926" s="312"/>
      <c r="AE926" s="284"/>
    </row>
    <row r="927" spans="1:31" s="17" customFormat="1">
      <c r="A927" s="122"/>
      <c r="B927" s="122"/>
      <c r="D927" s="112"/>
      <c r="E927" s="112"/>
      <c r="I927" s="176"/>
      <c r="J927" s="176"/>
      <c r="K927" s="176"/>
      <c r="L927" s="176"/>
      <c r="M927" s="176"/>
      <c r="N927" s="176"/>
      <c r="O927" s="176"/>
      <c r="AB927" s="176"/>
      <c r="AC927" s="108"/>
      <c r="AD927" s="312"/>
      <c r="AE927" s="284"/>
    </row>
    <row r="928" spans="1:31" s="17" customFormat="1">
      <c r="A928" s="122"/>
      <c r="B928" s="122"/>
      <c r="D928" s="112"/>
      <c r="E928" s="112"/>
      <c r="I928" s="176"/>
      <c r="J928" s="176"/>
      <c r="K928" s="176"/>
      <c r="L928" s="176"/>
      <c r="M928" s="176"/>
      <c r="N928" s="176"/>
      <c r="O928" s="176"/>
      <c r="AB928" s="176"/>
      <c r="AC928" s="108"/>
      <c r="AD928" s="312"/>
      <c r="AE928" s="284"/>
    </row>
    <row r="929" spans="1:31" s="17" customFormat="1">
      <c r="A929" s="122"/>
      <c r="B929" s="122"/>
      <c r="D929" s="112"/>
      <c r="E929" s="112"/>
      <c r="I929" s="176"/>
      <c r="J929" s="176"/>
      <c r="K929" s="176"/>
      <c r="L929" s="176"/>
      <c r="M929" s="176"/>
      <c r="N929" s="176"/>
      <c r="O929" s="176"/>
      <c r="AB929" s="176"/>
      <c r="AC929" s="108"/>
      <c r="AD929" s="312"/>
      <c r="AE929" s="284"/>
    </row>
    <row r="930" spans="1:31" s="17" customFormat="1">
      <c r="A930" s="122"/>
      <c r="B930" s="122"/>
      <c r="D930" s="112"/>
      <c r="E930" s="112"/>
      <c r="I930" s="176"/>
      <c r="J930" s="176"/>
      <c r="K930" s="176"/>
      <c r="L930" s="176"/>
      <c r="M930" s="176"/>
      <c r="N930" s="176"/>
      <c r="O930" s="176"/>
      <c r="AB930" s="176"/>
      <c r="AC930" s="108"/>
      <c r="AD930" s="312"/>
      <c r="AE930" s="284"/>
    </row>
    <row r="931" spans="1:31" s="17" customFormat="1">
      <c r="A931" s="122"/>
      <c r="B931" s="122"/>
      <c r="D931" s="112"/>
      <c r="E931" s="112"/>
      <c r="I931" s="176"/>
      <c r="J931" s="176"/>
      <c r="K931" s="176"/>
      <c r="L931" s="176"/>
      <c r="M931" s="176"/>
      <c r="N931" s="176"/>
      <c r="O931" s="176"/>
      <c r="AB931" s="176"/>
      <c r="AC931" s="108"/>
      <c r="AD931" s="312"/>
      <c r="AE931" s="284"/>
    </row>
    <row r="932" spans="1:31" s="17" customFormat="1">
      <c r="A932" s="122"/>
      <c r="B932" s="122"/>
      <c r="D932" s="112"/>
      <c r="E932" s="112"/>
      <c r="I932" s="176"/>
      <c r="J932" s="176"/>
      <c r="K932" s="176"/>
      <c r="L932" s="176"/>
      <c r="M932" s="176"/>
      <c r="N932" s="176"/>
      <c r="O932" s="176"/>
      <c r="AB932" s="176"/>
      <c r="AC932" s="108"/>
      <c r="AD932" s="312"/>
      <c r="AE932" s="284"/>
    </row>
    <row r="933" spans="1:31" s="17" customFormat="1">
      <c r="A933" s="122"/>
      <c r="B933" s="122"/>
      <c r="D933" s="112"/>
      <c r="E933" s="112"/>
      <c r="I933" s="176"/>
      <c r="J933" s="176"/>
      <c r="K933" s="176"/>
      <c r="L933" s="176"/>
      <c r="M933" s="176"/>
      <c r="N933" s="176"/>
      <c r="O933" s="176"/>
      <c r="AB933" s="176"/>
      <c r="AC933" s="108"/>
      <c r="AD933" s="312"/>
      <c r="AE933" s="284"/>
    </row>
    <row r="934" spans="1:31" s="17" customFormat="1">
      <c r="A934" s="122"/>
      <c r="B934" s="122"/>
      <c r="D934" s="112"/>
      <c r="E934" s="112"/>
      <c r="I934" s="176"/>
      <c r="J934" s="176"/>
      <c r="K934" s="176"/>
      <c r="L934" s="176"/>
      <c r="M934" s="176"/>
      <c r="N934" s="176"/>
      <c r="O934" s="176"/>
      <c r="AB934" s="176"/>
      <c r="AC934" s="108"/>
      <c r="AD934" s="312"/>
      <c r="AE934" s="284"/>
    </row>
    <row r="935" spans="1:31" s="17" customFormat="1">
      <c r="A935" s="122"/>
      <c r="B935" s="122"/>
      <c r="D935" s="112"/>
      <c r="E935" s="112"/>
      <c r="I935" s="176"/>
      <c r="J935" s="176"/>
      <c r="K935" s="176"/>
      <c r="L935" s="176"/>
      <c r="M935" s="176"/>
      <c r="N935" s="176"/>
      <c r="O935" s="176"/>
      <c r="AB935" s="176"/>
      <c r="AC935" s="108"/>
      <c r="AD935" s="312"/>
      <c r="AE935" s="284"/>
    </row>
    <row r="936" spans="1:31" s="17" customFormat="1">
      <c r="A936" s="122"/>
      <c r="B936" s="122"/>
      <c r="D936" s="112"/>
      <c r="E936" s="112"/>
      <c r="I936" s="176"/>
      <c r="J936" s="176"/>
      <c r="K936" s="176"/>
      <c r="L936" s="176"/>
      <c r="M936" s="176"/>
      <c r="N936" s="176"/>
      <c r="O936" s="176"/>
      <c r="AB936" s="176"/>
      <c r="AC936" s="108"/>
      <c r="AD936" s="312"/>
      <c r="AE936" s="284"/>
    </row>
    <row r="937" spans="1:31" s="17" customFormat="1">
      <c r="A937" s="122"/>
      <c r="B937" s="122"/>
      <c r="D937" s="112"/>
      <c r="E937" s="112"/>
      <c r="I937" s="176"/>
      <c r="J937" s="176"/>
      <c r="K937" s="176"/>
      <c r="L937" s="176"/>
      <c r="M937" s="176"/>
      <c r="N937" s="176"/>
      <c r="O937" s="176"/>
      <c r="AB937" s="176"/>
      <c r="AC937" s="108"/>
      <c r="AD937" s="312"/>
      <c r="AE937" s="284"/>
    </row>
    <row r="938" spans="1:31" s="17" customFormat="1">
      <c r="A938" s="122"/>
      <c r="B938" s="122"/>
      <c r="D938" s="112"/>
      <c r="E938" s="112"/>
      <c r="I938" s="176"/>
      <c r="J938" s="176"/>
      <c r="K938" s="176"/>
      <c r="L938" s="176"/>
      <c r="M938" s="176"/>
      <c r="N938" s="176"/>
      <c r="O938" s="176"/>
      <c r="AB938" s="176"/>
      <c r="AC938" s="108"/>
      <c r="AD938" s="312"/>
      <c r="AE938" s="284"/>
    </row>
    <row r="939" spans="1:31" s="17" customFormat="1">
      <c r="A939" s="122"/>
      <c r="B939" s="122"/>
      <c r="D939" s="112"/>
      <c r="E939" s="112"/>
      <c r="I939" s="176"/>
      <c r="J939" s="176"/>
      <c r="K939" s="176"/>
      <c r="L939" s="176"/>
      <c r="M939" s="176"/>
      <c r="N939" s="176"/>
      <c r="O939" s="176"/>
      <c r="AB939" s="176"/>
      <c r="AC939" s="108"/>
      <c r="AD939" s="312"/>
      <c r="AE939" s="284"/>
    </row>
    <row r="940" spans="1:31" s="17" customFormat="1">
      <c r="A940" s="122"/>
      <c r="B940" s="122"/>
      <c r="D940" s="112"/>
      <c r="E940" s="112"/>
      <c r="I940" s="176"/>
      <c r="J940" s="176"/>
      <c r="K940" s="176"/>
      <c r="L940" s="176"/>
      <c r="M940" s="176"/>
      <c r="N940" s="176"/>
      <c r="O940" s="176"/>
      <c r="AB940" s="176"/>
      <c r="AC940" s="108"/>
      <c r="AD940" s="312"/>
      <c r="AE940" s="284"/>
    </row>
    <row r="941" spans="1:31" s="17" customFormat="1">
      <c r="A941" s="122"/>
      <c r="B941" s="122"/>
      <c r="D941" s="112"/>
      <c r="E941" s="112"/>
      <c r="I941" s="176"/>
      <c r="J941" s="176"/>
      <c r="K941" s="176"/>
      <c r="L941" s="176"/>
      <c r="M941" s="176"/>
      <c r="N941" s="176"/>
      <c r="O941" s="176"/>
      <c r="AB941" s="176"/>
      <c r="AC941" s="108"/>
      <c r="AD941" s="312"/>
      <c r="AE941" s="284"/>
    </row>
    <row r="942" spans="1:31" s="17" customFormat="1">
      <c r="A942" s="122"/>
      <c r="B942" s="122"/>
      <c r="D942" s="112"/>
      <c r="E942" s="112"/>
      <c r="I942" s="176"/>
      <c r="J942" s="176"/>
      <c r="K942" s="176"/>
      <c r="L942" s="176"/>
      <c r="M942" s="176"/>
      <c r="N942" s="176"/>
      <c r="O942" s="176"/>
      <c r="AB942" s="176"/>
      <c r="AC942" s="108"/>
      <c r="AD942" s="312"/>
      <c r="AE942" s="284"/>
    </row>
    <row r="943" spans="1:31" s="17" customFormat="1">
      <c r="A943" s="122"/>
      <c r="B943" s="122"/>
      <c r="D943" s="112"/>
      <c r="E943" s="112"/>
      <c r="I943" s="176"/>
      <c r="J943" s="176"/>
      <c r="K943" s="176"/>
      <c r="L943" s="176"/>
      <c r="M943" s="176"/>
      <c r="N943" s="176"/>
      <c r="O943" s="176"/>
      <c r="AB943" s="176"/>
      <c r="AC943" s="108"/>
      <c r="AD943" s="312"/>
      <c r="AE943" s="284"/>
    </row>
    <row r="944" spans="1:31" s="17" customFormat="1">
      <c r="A944" s="122"/>
      <c r="B944" s="122"/>
      <c r="D944" s="112"/>
      <c r="E944" s="112"/>
      <c r="I944" s="176"/>
      <c r="J944" s="176"/>
      <c r="K944" s="176"/>
      <c r="L944" s="176"/>
      <c r="M944" s="176"/>
      <c r="N944" s="176"/>
      <c r="O944" s="176"/>
      <c r="AB944" s="176"/>
      <c r="AC944" s="108"/>
      <c r="AD944" s="312"/>
      <c r="AE944" s="284"/>
    </row>
    <row r="945" spans="1:31" s="17" customFormat="1">
      <c r="A945" s="122"/>
      <c r="B945" s="122"/>
      <c r="D945" s="112"/>
      <c r="E945" s="112"/>
      <c r="I945" s="176"/>
      <c r="J945" s="176"/>
      <c r="K945" s="176"/>
      <c r="L945" s="176"/>
      <c r="M945" s="176"/>
      <c r="N945" s="176"/>
      <c r="O945" s="176"/>
      <c r="AB945" s="176"/>
      <c r="AC945" s="108"/>
      <c r="AD945" s="312"/>
      <c r="AE945" s="284"/>
    </row>
    <row r="946" spans="1:31" s="17" customFormat="1">
      <c r="A946" s="122"/>
      <c r="B946" s="122"/>
      <c r="D946" s="112"/>
      <c r="E946" s="112"/>
      <c r="I946" s="176"/>
      <c r="J946" s="176"/>
      <c r="K946" s="176"/>
      <c r="L946" s="176"/>
      <c r="M946" s="176"/>
      <c r="N946" s="176"/>
      <c r="O946" s="176"/>
      <c r="AB946" s="176"/>
      <c r="AC946" s="108"/>
      <c r="AD946" s="312"/>
      <c r="AE946" s="284"/>
    </row>
    <row r="947" spans="1:31" s="17" customFormat="1">
      <c r="A947" s="122"/>
      <c r="B947" s="122"/>
      <c r="D947" s="112"/>
      <c r="E947" s="112"/>
      <c r="I947" s="176"/>
      <c r="J947" s="176"/>
      <c r="K947" s="176"/>
      <c r="L947" s="176"/>
      <c r="M947" s="176"/>
      <c r="N947" s="176"/>
      <c r="O947" s="176"/>
      <c r="AB947" s="176"/>
      <c r="AC947" s="108"/>
      <c r="AD947" s="312"/>
      <c r="AE947" s="284"/>
    </row>
    <row r="948" spans="1:31" s="17" customFormat="1">
      <c r="A948" s="122"/>
      <c r="B948" s="122"/>
      <c r="D948" s="112"/>
      <c r="E948" s="112"/>
      <c r="I948" s="176"/>
      <c r="J948" s="176"/>
      <c r="K948" s="176"/>
      <c r="L948" s="176"/>
      <c r="M948" s="176"/>
      <c r="N948" s="176"/>
      <c r="O948" s="176"/>
      <c r="AB948" s="176"/>
      <c r="AC948" s="108"/>
      <c r="AD948" s="312"/>
      <c r="AE948" s="284"/>
    </row>
    <row r="949" spans="1:31" s="17" customFormat="1">
      <c r="A949" s="122"/>
      <c r="B949" s="122"/>
      <c r="D949" s="112"/>
      <c r="E949" s="112"/>
      <c r="I949" s="176"/>
      <c r="J949" s="176"/>
      <c r="K949" s="176"/>
      <c r="L949" s="176"/>
      <c r="M949" s="176"/>
      <c r="N949" s="176"/>
      <c r="O949" s="176"/>
      <c r="AB949" s="176"/>
      <c r="AC949" s="108"/>
      <c r="AD949" s="312"/>
      <c r="AE949" s="284"/>
    </row>
    <row r="950" spans="1:31" s="17" customFormat="1">
      <c r="A950" s="122"/>
      <c r="B950" s="122"/>
      <c r="D950" s="112"/>
      <c r="E950" s="112"/>
      <c r="I950" s="176"/>
      <c r="J950" s="176"/>
      <c r="K950" s="176"/>
      <c r="L950" s="176"/>
      <c r="M950" s="176"/>
      <c r="N950" s="176"/>
      <c r="O950" s="176"/>
      <c r="AB950" s="176"/>
      <c r="AC950" s="108"/>
      <c r="AD950" s="312"/>
      <c r="AE950" s="284"/>
    </row>
    <row r="951" spans="1:31" s="17" customFormat="1">
      <c r="A951" s="122"/>
      <c r="B951" s="122"/>
      <c r="D951" s="112"/>
      <c r="E951" s="112"/>
      <c r="I951" s="176"/>
      <c r="J951" s="176"/>
      <c r="K951" s="176"/>
      <c r="L951" s="176"/>
      <c r="M951" s="176"/>
      <c r="N951" s="176"/>
      <c r="O951" s="176"/>
      <c r="AB951" s="176"/>
      <c r="AC951" s="108"/>
      <c r="AD951" s="312"/>
      <c r="AE951" s="284"/>
    </row>
    <row r="952" spans="1:31" s="17" customFormat="1">
      <c r="A952" s="122"/>
      <c r="B952" s="122"/>
      <c r="D952" s="112"/>
      <c r="E952" s="112"/>
      <c r="I952" s="176"/>
      <c r="J952" s="176"/>
      <c r="K952" s="176"/>
      <c r="L952" s="176"/>
      <c r="M952" s="176"/>
      <c r="N952" s="176"/>
      <c r="O952" s="176"/>
      <c r="AB952" s="176"/>
      <c r="AC952" s="108"/>
      <c r="AD952" s="312"/>
      <c r="AE952" s="284"/>
    </row>
    <row r="953" spans="1:31" s="17" customFormat="1">
      <c r="A953" s="122"/>
      <c r="B953" s="122"/>
      <c r="D953" s="112"/>
      <c r="E953" s="112"/>
      <c r="I953" s="176"/>
      <c r="J953" s="176"/>
      <c r="K953" s="176"/>
      <c r="L953" s="176"/>
      <c r="M953" s="176"/>
      <c r="N953" s="176"/>
      <c r="O953" s="176"/>
      <c r="AB953" s="176"/>
      <c r="AC953" s="108"/>
      <c r="AD953" s="312"/>
      <c r="AE953" s="284"/>
    </row>
    <row r="954" spans="1:31" s="17" customFormat="1">
      <c r="A954" s="122"/>
      <c r="B954" s="122"/>
      <c r="D954" s="112"/>
      <c r="E954" s="112"/>
      <c r="I954" s="176"/>
      <c r="J954" s="176"/>
      <c r="K954" s="176"/>
      <c r="L954" s="176"/>
      <c r="M954" s="176"/>
      <c r="N954" s="176"/>
      <c r="O954" s="176"/>
      <c r="AB954" s="176"/>
      <c r="AC954" s="108"/>
      <c r="AD954" s="312"/>
      <c r="AE954" s="284"/>
    </row>
    <row r="955" spans="1:31" s="17" customFormat="1">
      <c r="A955" s="122"/>
      <c r="B955" s="122"/>
      <c r="D955" s="112"/>
      <c r="E955" s="112"/>
      <c r="I955" s="176"/>
      <c r="J955" s="176"/>
      <c r="K955" s="176"/>
      <c r="L955" s="176"/>
      <c r="M955" s="176"/>
      <c r="N955" s="176"/>
      <c r="O955" s="176"/>
      <c r="AB955" s="176"/>
      <c r="AC955" s="108"/>
      <c r="AD955" s="312"/>
      <c r="AE955" s="284"/>
    </row>
    <row r="956" spans="1:31" s="17" customFormat="1">
      <c r="A956" s="122"/>
      <c r="B956" s="122"/>
      <c r="D956" s="112"/>
      <c r="E956" s="112"/>
      <c r="I956" s="176"/>
      <c r="J956" s="176"/>
      <c r="K956" s="176"/>
      <c r="L956" s="176"/>
      <c r="M956" s="176"/>
      <c r="N956" s="176"/>
      <c r="O956" s="176"/>
      <c r="AB956" s="176"/>
      <c r="AC956" s="108"/>
      <c r="AD956" s="312"/>
      <c r="AE956" s="284"/>
    </row>
    <row r="957" spans="1:31" s="17" customFormat="1">
      <c r="A957" s="122"/>
      <c r="B957" s="122"/>
      <c r="D957" s="112"/>
      <c r="E957" s="112"/>
      <c r="I957" s="176"/>
      <c r="J957" s="176"/>
      <c r="K957" s="176"/>
      <c r="L957" s="176"/>
      <c r="M957" s="176"/>
      <c r="N957" s="176"/>
      <c r="O957" s="176"/>
      <c r="AB957" s="176"/>
      <c r="AC957" s="108"/>
      <c r="AD957" s="312"/>
      <c r="AE957" s="284"/>
    </row>
    <row r="958" spans="1:31" s="17" customFormat="1">
      <c r="A958" s="122"/>
      <c r="B958" s="122"/>
      <c r="D958" s="112"/>
      <c r="E958" s="112"/>
      <c r="I958" s="176"/>
      <c r="J958" s="176"/>
      <c r="K958" s="176"/>
      <c r="L958" s="176"/>
      <c r="M958" s="176"/>
      <c r="N958" s="176"/>
      <c r="O958" s="176"/>
      <c r="AB958" s="176"/>
      <c r="AC958" s="108"/>
      <c r="AD958" s="312"/>
      <c r="AE958" s="284"/>
    </row>
    <row r="959" spans="1:31" s="17" customFormat="1">
      <c r="A959" s="122"/>
      <c r="B959" s="122"/>
      <c r="D959" s="112"/>
      <c r="E959" s="112"/>
      <c r="I959" s="176"/>
      <c r="J959" s="176"/>
      <c r="K959" s="176"/>
      <c r="L959" s="176"/>
      <c r="M959" s="176"/>
      <c r="N959" s="176"/>
      <c r="O959" s="176"/>
      <c r="AB959" s="176"/>
      <c r="AC959" s="108"/>
      <c r="AD959" s="312"/>
      <c r="AE959" s="284"/>
    </row>
    <row r="960" spans="1:31" s="17" customFormat="1">
      <c r="A960" s="122"/>
      <c r="B960" s="122"/>
      <c r="D960" s="112"/>
      <c r="E960" s="112"/>
      <c r="I960" s="176"/>
      <c r="J960" s="176"/>
      <c r="K960" s="176"/>
      <c r="L960" s="176"/>
      <c r="M960" s="176"/>
      <c r="N960" s="176"/>
      <c r="O960" s="176"/>
      <c r="AB960" s="176"/>
      <c r="AC960" s="108"/>
      <c r="AD960" s="312"/>
      <c r="AE960" s="284"/>
    </row>
    <row r="961" spans="1:31" s="17" customFormat="1">
      <c r="A961" s="122"/>
      <c r="B961" s="122"/>
      <c r="D961" s="112"/>
      <c r="E961" s="112"/>
      <c r="I961" s="176"/>
      <c r="J961" s="176"/>
      <c r="K961" s="176"/>
      <c r="L961" s="176"/>
      <c r="M961" s="176"/>
      <c r="N961" s="176"/>
      <c r="O961" s="176"/>
      <c r="AB961" s="176"/>
      <c r="AC961" s="108"/>
      <c r="AD961" s="312"/>
      <c r="AE961" s="284"/>
    </row>
    <row r="962" spans="1:31" s="17" customFormat="1">
      <c r="A962" s="122"/>
      <c r="B962" s="122"/>
      <c r="D962" s="112"/>
      <c r="E962" s="112"/>
      <c r="I962" s="176"/>
      <c r="J962" s="176"/>
      <c r="K962" s="176"/>
      <c r="L962" s="176"/>
      <c r="M962" s="176"/>
      <c r="N962" s="176"/>
      <c r="O962" s="176"/>
      <c r="AB962" s="176"/>
      <c r="AC962" s="108"/>
      <c r="AD962" s="312"/>
      <c r="AE962" s="284"/>
    </row>
    <row r="963" spans="1:31" s="17" customFormat="1">
      <c r="A963" s="122"/>
      <c r="B963" s="122"/>
      <c r="D963" s="112"/>
      <c r="E963" s="112"/>
      <c r="I963" s="176"/>
      <c r="J963" s="176"/>
      <c r="K963" s="176"/>
      <c r="L963" s="176"/>
      <c r="M963" s="176"/>
      <c r="N963" s="176"/>
      <c r="O963" s="176"/>
      <c r="AB963" s="176"/>
      <c r="AC963" s="108"/>
      <c r="AD963" s="312"/>
      <c r="AE963" s="284"/>
    </row>
    <row r="964" spans="1:31" s="17" customFormat="1">
      <c r="A964" s="122"/>
      <c r="B964" s="122"/>
      <c r="D964" s="112"/>
      <c r="E964" s="112"/>
      <c r="I964" s="176"/>
      <c r="J964" s="176"/>
      <c r="K964" s="176"/>
      <c r="L964" s="176"/>
      <c r="M964" s="176"/>
      <c r="N964" s="176"/>
      <c r="O964" s="176"/>
      <c r="AB964" s="176"/>
      <c r="AC964" s="108"/>
      <c r="AD964" s="312"/>
      <c r="AE964" s="284"/>
    </row>
    <row r="965" spans="1:31" s="17" customFormat="1">
      <c r="A965" s="122"/>
      <c r="B965" s="122"/>
      <c r="D965" s="112"/>
      <c r="E965" s="112"/>
      <c r="I965" s="176"/>
      <c r="J965" s="176"/>
      <c r="K965" s="176"/>
      <c r="L965" s="176"/>
      <c r="M965" s="176"/>
      <c r="N965" s="176"/>
      <c r="O965" s="176"/>
      <c r="AB965" s="176"/>
      <c r="AC965" s="108"/>
      <c r="AD965" s="312"/>
      <c r="AE965" s="284"/>
    </row>
    <row r="966" spans="1:31" s="17" customFormat="1">
      <c r="A966" s="122"/>
      <c r="B966" s="122"/>
      <c r="D966" s="112"/>
      <c r="E966" s="112"/>
      <c r="I966" s="176"/>
      <c r="J966" s="176"/>
      <c r="K966" s="176"/>
      <c r="L966" s="176"/>
      <c r="M966" s="176"/>
      <c r="N966" s="176"/>
      <c r="O966" s="176"/>
      <c r="AB966" s="176"/>
      <c r="AC966" s="108"/>
      <c r="AD966" s="312"/>
      <c r="AE966" s="284"/>
    </row>
    <row r="967" spans="1:31" s="17" customFormat="1">
      <c r="A967" s="122"/>
      <c r="B967" s="122"/>
      <c r="D967" s="112"/>
      <c r="E967" s="112"/>
      <c r="I967" s="176"/>
      <c r="J967" s="176"/>
      <c r="K967" s="176"/>
      <c r="L967" s="176"/>
      <c r="M967" s="176"/>
      <c r="N967" s="176"/>
      <c r="O967" s="176"/>
      <c r="AB967" s="176"/>
      <c r="AC967" s="108"/>
      <c r="AD967" s="312"/>
      <c r="AE967" s="284"/>
    </row>
    <row r="968" spans="1:31" s="17" customFormat="1">
      <c r="A968" s="122"/>
      <c r="B968" s="122"/>
      <c r="D968" s="112"/>
      <c r="E968" s="112"/>
      <c r="I968" s="176"/>
      <c r="J968" s="176"/>
      <c r="K968" s="176"/>
      <c r="L968" s="176"/>
      <c r="M968" s="176"/>
      <c r="N968" s="176"/>
      <c r="O968" s="176"/>
      <c r="AB968" s="176"/>
      <c r="AC968" s="108"/>
      <c r="AD968" s="312"/>
      <c r="AE968" s="284"/>
    </row>
    <row r="969" spans="1:31" s="17" customFormat="1">
      <c r="A969" s="122"/>
      <c r="B969" s="122"/>
      <c r="D969" s="112"/>
      <c r="E969" s="112"/>
      <c r="I969" s="176"/>
      <c r="J969" s="176"/>
      <c r="K969" s="176"/>
      <c r="L969" s="176"/>
      <c r="M969" s="176"/>
      <c r="N969" s="176"/>
      <c r="O969" s="176"/>
      <c r="AB969" s="176"/>
      <c r="AC969" s="108"/>
      <c r="AD969" s="312"/>
      <c r="AE969" s="284"/>
    </row>
    <row r="970" spans="1:31" s="17" customFormat="1">
      <c r="A970" s="122"/>
      <c r="B970" s="122"/>
      <c r="D970" s="112"/>
      <c r="E970" s="112"/>
      <c r="I970" s="176"/>
      <c r="J970" s="176"/>
      <c r="K970" s="176"/>
      <c r="L970" s="176"/>
      <c r="M970" s="176"/>
      <c r="N970" s="176"/>
      <c r="O970" s="176"/>
      <c r="AB970" s="176"/>
      <c r="AC970" s="108"/>
      <c r="AD970" s="312"/>
      <c r="AE970" s="284"/>
    </row>
    <row r="971" spans="1:31" s="17" customFormat="1">
      <c r="A971" s="122"/>
      <c r="B971" s="122"/>
      <c r="D971" s="112"/>
      <c r="E971" s="112"/>
      <c r="I971" s="176"/>
      <c r="J971" s="176"/>
      <c r="K971" s="176"/>
      <c r="L971" s="176"/>
      <c r="M971" s="176"/>
      <c r="N971" s="176"/>
      <c r="O971" s="176"/>
      <c r="AB971" s="176"/>
      <c r="AC971" s="108"/>
      <c r="AD971" s="312"/>
      <c r="AE971" s="284"/>
    </row>
    <row r="972" spans="1:31" s="17" customFormat="1">
      <c r="A972" s="122"/>
      <c r="B972" s="122"/>
      <c r="D972" s="112"/>
      <c r="E972" s="112"/>
      <c r="I972" s="176"/>
      <c r="J972" s="176"/>
      <c r="K972" s="176"/>
      <c r="L972" s="176"/>
      <c r="M972" s="176"/>
      <c r="N972" s="176"/>
      <c r="O972" s="176"/>
      <c r="AB972" s="176"/>
      <c r="AC972" s="108"/>
      <c r="AD972" s="312"/>
      <c r="AE972" s="284"/>
    </row>
    <row r="973" spans="1:31" s="17" customFormat="1">
      <c r="A973" s="122"/>
      <c r="B973" s="122"/>
      <c r="D973" s="112"/>
      <c r="E973" s="112"/>
      <c r="I973" s="176"/>
      <c r="J973" s="176"/>
      <c r="K973" s="176"/>
      <c r="L973" s="176"/>
      <c r="M973" s="176"/>
      <c r="N973" s="176"/>
      <c r="O973" s="176"/>
      <c r="AB973" s="176"/>
      <c r="AC973" s="108"/>
      <c r="AD973" s="312"/>
      <c r="AE973" s="284"/>
    </row>
    <row r="974" spans="1:31" s="17" customFormat="1">
      <c r="A974" s="122"/>
      <c r="B974" s="122"/>
      <c r="D974" s="112"/>
      <c r="E974" s="112"/>
      <c r="I974" s="176"/>
      <c r="J974" s="176"/>
      <c r="K974" s="176"/>
      <c r="L974" s="176"/>
      <c r="M974" s="176"/>
      <c r="N974" s="176"/>
      <c r="O974" s="176"/>
      <c r="AB974" s="176"/>
      <c r="AC974" s="108"/>
      <c r="AD974" s="312"/>
      <c r="AE974" s="284"/>
    </row>
    <row r="975" spans="1:31" s="17" customFormat="1">
      <c r="A975" s="122"/>
      <c r="B975" s="122"/>
      <c r="D975" s="112"/>
      <c r="E975" s="112"/>
      <c r="I975" s="176"/>
      <c r="J975" s="176"/>
      <c r="K975" s="176"/>
      <c r="L975" s="176"/>
      <c r="M975" s="176"/>
      <c r="N975" s="176"/>
      <c r="O975" s="176"/>
      <c r="AB975" s="176"/>
      <c r="AC975" s="108"/>
      <c r="AD975" s="312"/>
      <c r="AE975" s="284"/>
    </row>
    <row r="976" spans="1:31" s="17" customFormat="1">
      <c r="A976" s="122"/>
      <c r="B976" s="122"/>
      <c r="D976" s="112"/>
      <c r="E976" s="112"/>
      <c r="I976" s="176"/>
      <c r="J976" s="176"/>
      <c r="K976" s="176"/>
      <c r="L976" s="176"/>
      <c r="M976" s="176"/>
      <c r="N976" s="176"/>
      <c r="O976" s="176"/>
      <c r="AB976" s="176"/>
      <c r="AC976" s="108"/>
      <c r="AD976" s="312"/>
      <c r="AE976" s="284"/>
    </row>
    <row r="977" spans="1:31" s="17" customFormat="1">
      <c r="A977" s="122"/>
      <c r="B977" s="122"/>
      <c r="D977" s="112"/>
      <c r="E977" s="112"/>
      <c r="I977" s="176"/>
      <c r="J977" s="176"/>
      <c r="K977" s="176"/>
      <c r="L977" s="176"/>
      <c r="M977" s="176"/>
      <c r="N977" s="176"/>
      <c r="O977" s="176"/>
      <c r="AB977" s="176"/>
      <c r="AC977" s="108"/>
      <c r="AD977" s="312"/>
      <c r="AE977" s="284"/>
    </row>
    <row r="978" spans="1:31" s="17" customFormat="1">
      <c r="A978" s="122"/>
      <c r="B978" s="122"/>
      <c r="D978" s="112"/>
      <c r="E978" s="112"/>
      <c r="I978" s="176"/>
      <c r="J978" s="176"/>
      <c r="K978" s="176"/>
      <c r="L978" s="176"/>
      <c r="M978" s="176"/>
      <c r="N978" s="176"/>
      <c r="O978" s="176"/>
      <c r="AB978" s="176"/>
      <c r="AC978" s="108"/>
      <c r="AD978" s="312"/>
      <c r="AE978" s="284"/>
    </row>
    <row r="979" spans="1:31" s="17" customFormat="1">
      <c r="A979" s="122"/>
      <c r="B979" s="122"/>
      <c r="D979" s="112"/>
      <c r="E979" s="112"/>
      <c r="I979" s="176"/>
      <c r="J979" s="176"/>
      <c r="K979" s="176"/>
      <c r="L979" s="176"/>
      <c r="M979" s="176"/>
      <c r="N979" s="176"/>
      <c r="O979" s="176"/>
      <c r="AB979" s="176"/>
      <c r="AC979" s="108"/>
      <c r="AD979" s="312"/>
      <c r="AE979" s="284"/>
    </row>
    <row r="980" spans="1:31" s="17" customFormat="1">
      <c r="A980" s="122"/>
      <c r="B980" s="122"/>
      <c r="D980" s="112"/>
      <c r="E980" s="112"/>
      <c r="I980" s="176"/>
      <c r="J980" s="176"/>
      <c r="K980" s="176"/>
      <c r="L980" s="176"/>
      <c r="M980" s="176"/>
      <c r="N980" s="176"/>
      <c r="O980" s="176"/>
      <c r="AB980" s="176"/>
      <c r="AC980" s="108"/>
      <c r="AD980" s="312"/>
      <c r="AE980" s="284"/>
    </row>
    <row r="981" spans="1:31" s="17" customFormat="1">
      <c r="A981" s="122"/>
      <c r="B981" s="122"/>
      <c r="D981" s="112"/>
      <c r="E981" s="112"/>
      <c r="I981" s="176"/>
      <c r="J981" s="176"/>
      <c r="K981" s="176"/>
      <c r="L981" s="176"/>
      <c r="M981" s="176"/>
      <c r="N981" s="176"/>
      <c r="O981" s="176"/>
      <c r="AB981" s="176"/>
      <c r="AC981" s="108"/>
      <c r="AD981" s="312"/>
      <c r="AE981" s="284"/>
    </row>
    <row r="982" spans="1:31" s="17" customFormat="1">
      <c r="A982" s="122"/>
      <c r="B982" s="122"/>
      <c r="D982" s="112"/>
      <c r="E982" s="112"/>
      <c r="I982" s="176"/>
      <c r="J982" s="176"/>
      <c r="K982" s="176"/>
      <c r="L982" s="176"/>
      <c r="M982" s="176"/>
      <c r="N982" s="176"/>
      <c r="O982" s="176"/>
      <c r="AB982" s="176"/>
      <c r="AC982" s="108"/>
      <c r="AD982" s="312"/>
      <c r="AE982" s="284"/>
    </row>
    <row r="983" spans="1:31" s="17" customFormat="1">
      <c r="A983" s="122"/>
      <c r="B983" s="122"/>
      <c r="D983" s="112"/>
      <c r="E983" s="112"/>
      <c r="I983" s="176"/>
      <c r="J983" s="176"/>
      <c r="K983" s="176"/>
      <c r="L983" s="176"/>
      <c r="M983" s="176"/>
      <c r="N983" s="176"/>
      <c r="O983" s="176"/>
      <c r="AB983" s="176"/>
      <c r="AC983" s="108"/>
      <c r="AD983" s="312"/>
      <c r="AE983" s="284"/>
    </row>
    <row r="984" spans="1:31" s="17" customFormat="1">
      <c r="A984" s="122"/>
      <c r="B984" s="122"/>
      <c r="D984" s="112"/>
      <c r="E984" s="112"/>
      <c r="I984" s="176"/>
      <c r="J984" s="176"/>
      <c r="K984" s="176"/>
      <c r="L984" s="176"/>
      <c r="M984" s="176"/>
      <c r="N984" s="176"/>
      <c r="O984" s="176"/>
      <c r="AB984" s="176"/>
      <c r="AC984" s="108"/>
      <c r="AD984" s="312"/>
      <c r="AE984" s="284"/>
    </row>
    <row r="985" spans="1:31" s="17" customFormat="1">
      <c r="A985" s="122"/>
      <c r="B985" s="122"/>
      <c r="D985" s="112"/>
      <c r="E985" s="112"/>
      <c r="I985" s="176"/>
      <c r="J985" s="176"/>
      <c r="K985" s="176"/>
      <c r="L985" s="176"/>
      <c r="M985" s="176"/>
      <c r="N985" s="176"/>
      <c r="O985" s="176"/>
      <c r="AB985" s="176"/>
      <c r="AC985" s="108"/>
      <c r="AD985" s="312"/>
      <c r="AE985" s="284"/>
    </row>
    <row r="986" spans="1:31" s="17" customFormat="1">
      <c r="A986" s="122"/>
      <c r="B986" s="122"/>
      <c r="D986" s="112"/>
      <c r="E986" s="112"/>
      <c r="I986" s="176"/>
      <c r="J986" s="176"/>
      <c r="K986" s="176"/>
      <c r="L986" s="176"/>
      <c r="M986" s="176"/>
      <c r="N986" s="176"/>
      <c r="O986" s="176"/>
      <c r="AB986" s="176"/>
      <c r="AC986" s="108"/>
      <c r="AD986" s="312"/>
      <c r="AE986" s="284"/>
    </row>
    <row r="987" spans="1:31" s="17" customFormat="1">
      <c r="A987" s="122"/>
      <c r="B987" s="122"/>
      <c r="D987" s="112"/>
      <c r="E987" s="112"/>
      <c r="I987" s="176"/>
      <c r="J987" s="176"/>
      <c r="K987" s="176"/>
      <c r="L987" s="176"/>
      <c r="M987" s="176"/>
      <c r="N987" s="176"/>
      <c r="O987" s="176"/>
      <c r="AB987" s="176"/>
      <c r="AC987" s="108"/>
      <c r="AD987" s="312"/>
      <c r="AE987" s="284"/>
    </row>
    <row r="988" spans="1:31" s="17" customFormat="1">
      <c r="A988" s="122"/>
      <c r="B988" s="122"/>
      <c r="D988" s="112"/>
      <c r="E988" s="112"/>
      <c r="I988" s="176"/>
      <c r="J988" s="176"/>
      <c r="K988" s="176"/>
      <c r="L988" s="176"/>
      <c r="M988" s="176"/>
      <c r="N988" s="176"/>
      <c r="O988" s="176"/>
      <c r="AB988" s="176"/>
      <c r="AC988" s="108"/>
      <c r="AD988" s="312"/>
      <c r="AE988" s="284"/>
    </row>
    <row r="989" spans="1:31" s="17" customFormat="1">
      <c r="A989" s="122"/>
      <c r="B989" s="122"/>
      <c r="D989" s="112"/>
      <c r="E989" s="112"/>
      <c r="I989" s="176"/>
      <c r="J989" s="176"/>
      <c r="K989" s="176"/>
      <c r="L989" s="176"/>
      <c r="M989" s="176"/>
      <c r="N989" s="176"/>
      <c r="O989" s="176"/>
      <c r="AB989" s="176"/>
      <c r="AC989" s="108"/>
      <c r="AD989" s="312"/>
      <c r="AE989" s="284"/>
    </row>
    <row r="990" spans="1:31" s="17" customFormat="1">
      <c r="A990" s="122"/>
      <c r="B990" s="122"/>
      <c r="D990" s="112"/>
      <c r="E990" s="112"/>
      <c r="I990" s="176"/>
      <c r="J990" s="176"/>
      <c r="K990" s="176"/>
      <c r="L990" s="176"/>
      <c r="M990" s="176"/>
      <c r="N990" s="176"/>
      <c r="O990" s="176"/>
      <c r="AB990" s="176"/>
      <c r="AC990" s="108"/>
      <c r="AD990" s="312"/>
      <c r="AE990" s="284"/>
    </row>
    <row r="991" spans="1:31" s="17" customFormat="1">
      <c r="A991" s="122"/>
      <c r="B991" s="122"/>
      <c r="D991" s="112"/>
      <c r="E991" s="112"/>
      <c r="I991" s="176"/>
      <c r="J991" s="176"/>
      <c r="K991" s="176"/>
      <c r="L991" s="176"/>
      <c r="M991" s="176"/>
      <c r="N991" s="176"/>
      <c r="O991" s="176"/>
      <c r="AB991" s="176"/>
      <c r="AC991" s="108"/>
      <c r="AD991" s="312"/>
      <c r="AE991" s="284"/>
    </row>
    <row r="992" spans="1:31" s="17" customFormat="1">
      <c r="A992" s="122"/>
      <c r="B992" s="122"/>
      <c r="D992" s="112"/>
      <c r="E992" s="112"/>
      <c r="I992" s="176"/>
      <c r="J992" s="176"/>
      <c r="K992" s="176"/>
      <c r="L992" s="176"/>
      <c r="M992" s="176"/>
      <c r="N992" s="176"/>
      <c r="O992" s="176"/>
      <c r="AB992" s="176"/>
      <c r="AC992" s="108"/>
      <c r="AD992" s="312"/>
      <c r="AE992" s="284"/>
    </row>
    <row r="993" spans="1:31" s="17" customFormat="1">
      <c r="A993" s="122"/>
      <c r="B993" s="122"/>
      <c r="D993" s="112"/>
      <c r="E993" s="112"/>
      <c r="I993" s="176"/>
      <c r="J993" s="176"/>
      <c r="K993" s="176"/>
      <c r="L993" s="176"/>
      <c r="M993" s="176"/>
      <c r="N993" s="176"/>
      <c r="O993" s="176"/>
      <c r="AB993" s="176"/>
      <c r="AC993" s="108"/>
      <c r="AD993" s="312"/>
      <c r="AE993" s="284"/>
    </row>
    <row r="994" spans="1:31" s="17" customFormat="1">
      <c r="A994" s="122"/>
      <c r="B994" s="122"/>
      <c r="D994" s="112"/>
      <c r="E994" s="112"/>
      <c r="I994" s="176"/>
      <c r="J994" s="176"/>
      <c r="K994" s="176"/>
      <c r="L994" s="176"/>
      <c r="M994" s="176"/>
      <c r="N994" s="176"/>
      <c r="O994" s="176"/>
      <c r="AB994" s="176"/>
      <c r="AC994" s="108"/>
      <c r="AD994" s="312"/>
      <c r="AE994" s="284"/>
    </row>
    <row r="995" spans="1:31" s="17" customFormat="1">
      <c r="A995" s="122"/>
      <c r="B995" s="122"/>
      <c r="D995" s="112"/>
      <c r="E995" s="112"/>
      <c r="I995" s="176"/>
      <c r="J995" s="176"/>
      <c r="K995" s="176"/>
      <c r="L995" s="176"/>
      <c r="M995" s="176"/>
      <c r="N995" s="176"/>
      <c r="O995" s="176"/>
      <c r="AB995" s="176"/>
      <c r="AC995" s="108"/>
      <c r="AD995" s="312"/>
      <c r="AE995" s="284"/>
    </row>
    <row r="996" spans="1:31" s="17" customFormat="1">
      <c r="A996" s="122"/>
      <c r="B996" s="122"/>
      <c r="D996" s="112"/>
      <c r="E996" s="112"/>
      <c r="I996" s="176"/>
      <c r="J996" s="176"/>
      <c r="K996" s="176"/>
      <c r="L996" s="176"/>
      <c r="M996" s="176"/>
      <c r="N996" s="176"/>
      <c r="O996" s="176"/>
      <c r="AB996" s="176"/>
      <c r="AC996" s="108"/>
      <c r="AD996" s="312"/>
      <c r="AE996" s="284"/>
    </row>
    <row r="997" spans="1:31" s="17" customFormat="1">
      <c r="A997" s="122"/>
      <c r="B997" s="122"/>
      <c r="D997" s="112"/>
      <c r="E997" s="112"/>
      <c r="I997" s="176"/>
      <c r="J997" s="176"/>
      <c r="K997" s="176"/>
      <c r="L997" s="176"/>
      <c r="M997" s="176"/>
      <c r="N997" s="176"/>
      <c r="O997" s="176"/>
      <c r="AB997" s="176"/>
      <c r="AC997" s="108"/>
      <c r="AD997" s="312"/>
      <c r="AE997" s="284"/>
    </row>
    <row r="998" spans="1:31" s="17" customFormat="1">
      <c r="A998" s="122"/>
      <c r="B998" s="122"/>
      <c r="D998" s="112"/>
      <c r="E998" s="112"/>
      <c r="I998" s="176"/>
      <c r="J998" s="176"/>
      <c r="K998" s="176"/>
      <c r="L998" s="176"/>
      <c r="M998" s="176"/>
      <c r="N998" s="176"/>
      <c r="O998" s="176"/>
      <c r="AB998" s="176"/>
      <c r="AC998" s="108"/>
      <c r="AD998" s="312"/>
      <c r="AE998" s="284"/>
    </row>
    <row r="999" spans="1:31" s="17" customFormat="1">
      <c r="A999" s="122"/>
      <c r="B999" s="122"/>
      <c r="D999" s="112"/>
      <c r="E999" s="112"/>
      <c r="I999" s="176"/>
      <c r="J999" s="176"/>
      <c r="K999" s="176"/>
      <c r="L999" s="176"/>
      <c r="M999" s="176"/>
      <c r="N999" s="176"/>
      <c r="O999" s="176"/>
      <c r="AB999" s="176"/>
      <c r="AC999" s="108"/>
      <c r="AD999" s="312"/>
      <c r="AE999" s="284"/>
    </row>
    <row r="1000" spans="1:31" s="17" customFormat="1">
      <c r="A1000" s="122"/>
      <c r="B1000" s="122"/>
      <c r="D1000" s="112"/>
      <c r="E1000" s="112"/>
      <c r="I1000" s="176"/>
      <c r="J1000" s="176"/>
      <c r="K1000" s="176"/>
      <c r="L1000" s="176"/>
      <c r="M1000" s="176"/>
      <c r="N1000" s="176"/>
      <c r="O1000" s="176"/>
      <c r="AB1000" s="176"/>
      <c r="AC1000" s="108"/>
      <c r="AD1000" s="312"/>
      <c r="AE1000" s="284"/>
    </row>
    <row r="1001" spans="1:31" s="17" customFormat="1">
      <c r="A1001" s="122"/>
      <c r="B1001" s="122"/>
      <c r="D1001" s="112"/>
      <c r="E1001" s="112"/>
      <c r="I1001" s="176"/>
      <c r="J1001" s="176"/>
      <c r="K1001" s="176"/>
      <c r="L1001" s="176"/>
      <c r="M1001" s="176"/>
      <c r="N1001" s="176"/>
      <c r="O1001" s="176"/>
      <c r="AB1001" s="176"/>
      <c r="AC1001" s="108"/>
      <c r="AD1001" s="312"/>
      <c r="AE1001" s="284"/>
    </row>
    <row r="1002" spans="1:31" s="17" customFormat="1">
      <c r="A1002" s="122"/>
      <c r="B1002" s="122"/>
      <c r="D1002" s="112"/>
      <c r="E1002" s="112"/>
      <c r="I1002" s="176"/>
      <c r="J1002" s="176"/>
      <c r="K1002" s="176"/>
      <c r="L1002" s="176"/>
      <c r="M1002" s="176"/>
      <c r="N1002" s="176"/>
      <c r="O1002" s="176"/>
      <c r="AB1002" s="176"/>
      <c r="AC1002" s="108"/>
      <c r="AD1002" s="312"/>
      <c r="AE1002" s="284"/>
    </row>
    <row r="1003" spans="1:31" s="17" customFormat="1">
      <c r="A1003" s="122"/>
      <c r="B1003" s="122"/>
      <c r="D1003" s="112"/>
      <c r="E1003" s="112"/>
      <c r="I1003" s="176"/>
      <c r="J1003" s="176"/>
      <c r="K1003" s="176"/>
      <c r="L1003" s="176"/>
      <c r="M1003" s="176"/>
      <c r="N1003" s="176"/>
      <c r="O1003" s="176"/>
      <c r="AB1003" s="176"/>
      <c r="AC1003" s="108"/>
      <c r="AD1003" s="312"/>
      <c r="AE1003" s="284"/>
    </row>
    <row r="1004" spans="1:31" s="17" customFormat="1">
      <c r="A1004" s="122"/>
      <c r="B1004" s="122"/>
      <c r="D1004" s="112"/>
      <c r="E1004" s="112"/>
      <c r="I1004" s="176"/>
      <c r="J1004" s="176"/>
      <c r="K1004" s="176"/>
      <c r="L1004" s="176"/>
      <c r="M1004" s="176"/>
      <c r="N1004" s="176"/>
      <c r="O1004" s="176"/>
      <c r="AB1004" s="176"/>
      <c r="AC1004" s="108"/>
      <c r="AD1004" s="312"/>
      <c r="AE1004" s="284"/>
    </row>
    <row r="1005" spans="1:31" s="17" customFormat="1">
      <c r="A1005" s="122"/>
      <c r="B1005" s="122"/>
      <c r="D1005" s="112"/>
      <c r="E1005" s="112"/>
      <c r="I1005" s="176"/>
      <c r="J1005" s="176"/>
      <c r="K1005" s="176"/>
      <c r="L1005" s="176"/>
      <c r="M1005" s="176"/>
      <c r="N1005" s="176"/>
      <c r="O1005" s="176"/>
      <c r="AB1005" s="176"/>
      <c r="AC1005" s="108"/>
      <c r="AD1005" s="312"/>
      <c r="AE1005" s="284"/>
    </row>
    <row r="1006" spans="1:31" s="17" customFormat="1">
      <c r="A1006" s="122"/>
      <c r="B1006" s="122"/>
      <c r="D1006" s="112"/>
      <c r="E1006" s="112"/>
      <c r="I1006" s="176"/>
      <c r="J1006" s="176"/>
      <c r="K1006" s="176"/>
      <c r="L1006" s="176"/>
      <c r="M1006" s="176"/>
      <c r="N1006" s="176"/>
      <c r="O1006" s="176"/>
      <c r="AB1006" s="176"/>
      <c r="AC1006" s="108"/>
      <c r="AD1006" s="312"/>
      <c r="AE1006" s="284"/>
    </row>
    <row r="1007" spans="1:31" s="17" customFormat="1">
      <c r="A1007" s="122"/>
      <c r="B1007" s="122"/>
      <c r="D1007" s="112"/>
      <c r="E1007" s="112"/>
      <c r="I1007" s="176"/>
      <c r="J1007" s="176"/>
      <c r="K1007" s="176"/>
      <c r="L1007" s="176"/>
      <c r="M1007" s="176"/>
      <c r="N1007" s="176"/>
      <c r="O1007" s="176"/>
      <c r="AB1007" s="176"/>
      <c r="AC1007" s="108"/>
      <c r="AD1007" s="312"/>
      <c r="AE1007" s="284"/>
    </row>
    <row r="1008" spans="1:31" s="17" customFormat="1">
      <c r="A1008" s="122"/>
      <c r="B1008" s="122"/>
      <c r="D1008" s="112"/>
      <c r="E1008" s="112"/>
      <c r="I1008" s="176"/>
      <c r="J1008" s="176"/>
      <c r="K1008" s="176"/>
      <c r="L1008" s="176"/>
      <c r="M1008" s="176"/>
      <c r="N1008" s="176"/>
      <c r="O1008" s="176"/>
      <c r="AB1008" s="176"/>
      <c r="AC1008" s="108"/>
      <c r="AD1008" s="312"/>
      <c r="AE1008" s="284"/>
    </row>
    <row r="1009" spans="1:31" s="17" customFormat="1">
      <c r="A1009" s="122"/>
      <c r="B1009" s="122"/>
      <c r="D1009" s="112"/>
      <c r="E1009" s="112"/>
      <c r="I1009" s="176"/>
      <c r="J1009" s="176"/>
      <c r="K1009" s="176"/>
      <c r="L1009" s="176"/>
      <c r="M1009" s="176"/>
      <c r="N1009" s="176"/>
      <c r="O1009" s="176"/>
      <c r="AB1009" s="176"/>
      <c r="AC1009" s="108"/>
      <c r="AD1009" s="312"/>
      <c r="AE1009" s="284"/>
    </row>
    <row r="1010" spans="1:31" s="17" customFormat="1">
      <c r="A1010" s="122"/>
      <c r="B1010" s="122"/>
      <c r="D1010" s="112"/>
      <c r="E1010" s="112"/>
      <c r="I1010" s="176"/>
      <c r="J1010" s="176"/>
      <c r="K1010" s="176"/>
      <c r="L1010" s="176"/>
      <c r="M1010" s="176"/>
      <c r="N1010" s="176"/>
      <c r="O1010" s="176"/>
      <c r="AB1010" s="176"/>
      <c r="AC1010" s="108"/>
      <c r="AD1010" s="312"/>
      <c r="AE1010" s="284"/>
    </row>
    <row r="1011" spans="1:31" s="17" customFormat="1">
      <c r="A1011" s="122"/>
      <c r="B1011" s="122"/>
      <c r="D1011" s="112"/>
      <c r="E1011" s="112"/>
      <c r="I1011" s="176"/>
      <c r="J1011" s="176"/>
      <c r="K1011" s="176"/>
      <c r="L1011" s="176"/>
      <c r="M1011" s="176"/>
      <c r="N1011" s="176"/>
      <c r="O1011" s="176"/>
      <c r="AB1011" s="176"/>
      <c r="AC1011" s="108"/>
      <c r="AD1011" s="312"/>
      <c r="AE1011" s="284"/>
    </row>
    <row r="1012" spans="1:31" s="17" customFormat="1">
      <c r="A1012" s="122"/>
      <c r="B1012" s="122"/>
      <c r="D1012" s="112"/>
      <c r="E1012" s="112"/>
      <c r="I1012" s="176"/>
      <c r="J1012" s="176"/>
      <c r="K1012" s="176"/>
      <c r="L1012" s="176"/>
      <c r="M1012" s="176"/>
      <c r="N1012" s="176"/>
      <c r="O1012" s="176"/>
      <c r="AB1012" s="176"/>
      <c r="AC1012" s="108"/>
      <c r="AD1012" s="312"/>
      <c r="AE1012" s="284"/>
    </row>
    <row r="1013" spans="1:31" s="17" customFormat="1">
      <c r="A1013" s="122"/>
      <c r="B1013" s="122"/>
      <c r="D1013" s="112"/>
      <c r="E1013" s="112"/>
      <c r="I1013" s="176"/>
      <c r="J1013" s="176"/>
      <c r="K1013" s="176"/>
      <c r="L1013" s="176"/>
      <c r="M1013" s="176"/>
      <c r="N1013" s="176"/>
      <c r="O1013" s="176"/>
      <c r="AB1013" s="176"/>
      <c r="AC1013" s="108"/>
      <c r="AD1013" s="312"/>
      <c r="AE1013" s="284"/>
    </row>
    <row r="1014" spans="1:31" s="17" customFormat="1">
      <c r="A1014" s="122"/>
      <c r="B1014" s="122"/>
      <c r="D1014" s="112"/>
      <c r="E1014" s="112"/>
      <c r="I1014" s="176"/>
      <c r="J1014" s="176"/>
      <c r="K1014" s="176"/>
      <c r="L1014" s="176"/>
      <c r="M1014" s="176"/>
      <c r="N1014" s="176"/>
      <c r="O1014" s="176"/>
      <c r="AB1014" s="176"/>
      <c r="AC1014" s="108"/>
      <c r="AD1014" s="312"/>
      <c r="AE1014" s="284"/>
    </row>
    <row r="1015" spans="1:31" s="17" customFormat="1">
      <c r="A1015" s="122"/>
      <c r="B1015" s="122"/>
      <c r="D1015" s="112"/>
      <c r="E1015" s="112"/>
      <c r="I1015" s="176"/>
      <c r="J1015" s="176"/>
      <c r="K1015" s="176"/>
      <c r="L1015" s="176"/>
      <c r="M1015" s="176"/>
      <c r="N1015" s="176"/>
      <c r="O1015" s="176"/>
      <c r="AB1015" s="176"/>
      <c r="AC1015" s="108"/>
      <c r="AD1015" s="312"/>
      <c r="AE1015" s="284"/>
    </row>
    <row r="1016" spans="1:31" s="17" customFormat="1">
      <c r="A1016" s="122"/>
      <c r="B1016" s="122"/>
      <c r="D1016" s="112"/>
      <c r="E1016" s="112"/>
      <c r="I1016" s="176"/>
      <c r="J1016" s="176"/>
      <c r="K1016" s="176"/>
      <c r="L1016" s="176"/>
      <c r="M1016" s="176"/>
      <c r="N1016" s="176"/>
      <c r="O1016" s="176"/>
      <c r="AB1016" s="176"/>
      <c r="AC1016" s="108"/>
      <c r="AD1016" s="312"/>
      <c r="AE1016" s="284"/>
    </row>
    <row r="1017" spans="1:31" s="17" customFormat="1">
      <c r="A1017" s="122"/>
      <c r="B1017" s="122"/>
      <c r="D1017" s="112"/>
      <c r="E1017" s="112"/>
      <c r="I1017" s="176"/>
      <c r="J1017" s="176"/>
      <c r="K1017" s="176"/>
      <c r="L1017" s="176"/>
      <c r="M1017" s="176"/>
      <c r="N1017" s="176"/>
      <c r="O1017" s="176"/>
      <c r="AB1017" s="176"/>
      <c r="AC1017" s="108"/>
      <c r="AD1017" s="312"/>
      <c r="AE1017" s="284"/>
    </row>
    <row r="1018" spans="1:31" s="17" customFormat="1">
      <c r="A1018" s="122"/>
      <c r="B1018" s="122"/>
      <c r="D1018" s="112"/>
      <c r="E1018" s="112"/>
      <c r="I1018" s="176"/>
      <c r="J1018" s="176"/>
      <c r="K1018" s="176"/>
      <c r="L1018" s="176"/>
      <c r="M1018" s="176"/>
      <c r="N1018" s="176"/>
      <c r="O1018" s="176"/>
      <c r="AB1018" s="176"/>
      <c r="AC1018" s="108"/>
      <c r="AD1018" s="312"/>
      <c r="AE1018" s="284"/>
    </row>
    <row r="1019" spans="1:31" s="17" customFormat="1">
      <c r="A1019" s="122"/>
      <c r="B1019" s="122"/>
      <c r="D1019" s="112"/>
      <c r="E1019" s="112"/>
      <c r="I1019" s="176"/>
      <c r="J1019" s="176"/>
      <c r="K1019" s="176"/>
      <c r="L1019" s="176"/>
      <c r="M1019" s="176"/>
      <c r="N1019" s="176"/>
      <c r="O1019" s="176"/>
      <c r="AB1019" s="176"/>
      <c r="AC1019" s="108"/>
      <c r="AD1019" s="312"/>
      <c r="AE1019" s="284"/>
    </row>
    <row r="1020" spans="1:31" s="17" customFormat="1">
      <c r="A1020" s="122"/>
      <c r="B1020" s="122"/>
      <c r="D1020" s="112"/>
      <c r="E1020" s="112"/>
      <c r="I1020" s="176"/>
      <c r="J1020" s="176"/>
      <c r="K1020" s="176"/>
      <c r="L1020" s="176"/>
      <c r="M1020" s="176"/>
      <c r="N1020" s="176"/>
      <c r="O1020" s="176"/>
      <c r="AB1020" s="176"/>
      <c r="AC1020" s="108"/>
      <c r="AD1020" s="312"/>
      <c r="AE1020" s="284"/>
    </row>
    <row r="1021" spans="1:31" s="17" customFormat="1">
      <c r="A1021" s="122"/>
      <c r="B1021" s="122"/>
      <c r="D1021" s="112"/>
      <c r="E1021" s="112"/>
      <c r="I1021" s="176"/>
      <c r="J1021" s="176"/>
      <c r="K1021" s="176"/>
      <c r="L1021" s="176"/>
      <c r="M1021" s="176"/>
      <c r="N1021" s="176"/>
      <c r="O1021" s="176"/>
      <c r="AB1021" s="176"/>
      <c r="AC1021" s="108"/>
      <c r="AD1021" s="312"/>
      <c r="AE1021" s="284"/>
    </row>
    <row r="1022" spans="1:31" s="17" customFormat="1">
      <c r="A1022" s="122"/>
      <c r="B1022" s="122"/>
      <c r="D1022" s="112"/>
      <c r="E1022" s="112"/>
      <c r="I1022" s="176"/>
      <c r="J1022" s="176"/>
      <c r="K1022" s="176"/>
      <c r="L1022" s="176"/>
      <c r="M1022" s="176"/>
      <c r="N1022" s="176"/>
      <c r="O1022" s="176"/>
      <c r="AB1022" s="176"/>
      <c r="AC1022" s="108"/>
      <c r="AD1022" s="312"/>
      <c r="AE1022" s="284"/>
    </row>
    <row r="1023" spans="1:31" s="17" customFormat="1">
      <c r="A1023" s="122"/>
      <c r="B1023" s="122"/>
      <c r="D1023" s="112"/>
      <c r="E1023" s="112"/>
      <c r="I1023" s="176"/>
      <c r="J1023" s="176"/>
      <c r="K1023" s="176"/>
      <c r="L1023" s="176"/>
      <c r="M1023" s="176"/>
      <c r="N1023" s="176"/>
      <c r="O1023" s="176"/>
      <c r="AB1023" s="176"/>
      <c r="AC1023" s="108"/>
      <c r="AD1023" s="312"/>
      <c r="AE1023" s="284"/>
    </row>
    <row r="1024" spans="1:31" s="17" customFormat="1">
      <c r="A1024" s="122"/>
      <c r="B1024" s="122"/>
      <c r="D1024" s="112"/>
      <c r="E1024" s="112"/>
      <c r="I1024" s="176"/>
      <c r="J1024" s="176"/>
      <c r="K1024" s="176"/>
      <c r="L1024" s="176"/>
      <c r="M1024" s="176"/>
      <c r="N1024" s="176"/>
      <c r="O1024" s="176"/>
      <c r="AB1024" s="176"/>
      <c r="AC1024" s="108"/>
      <c r="AD1024" s="312"/>
      <c r="AE1024" s="284"/>
    </row>
    <row r="1025" spans="1:31" s="17" customFormat="1">
      <c r="A1025" s="122"/>
      <c r="B1025" s="122"/>
      <c r="D1025" s="112"/>
      <c r="E1025" s="112"/>
      <c r="I1025" s="176"/>
      <c r="J1025" s="176"/>
      <c r="K1025" s="176"/>
      <c r="L1025" s="176"/>
      <c r="M1025" s="176"/>
      <c r="N1025" s="176"/>
      <c r="O1025" s="176"/>
      <c r="AB1025" s="176"/>
      <c r="AC1025" s="108"/>
      <c r="AD1025" s="312"/>
      <c r="AE1025" s="284"/>
    </row>
    <row r="1026" spans="1:31" s="17" customFormat="1">
      <c r="A1026" s="122"/>
      <c r="B1026" s="122"/>
      <c r="D1026" s="112"/>
      <c r="E1026" s="112"/>
      <c r="I1026" s="176"/>
      <c r="J1026" s="176"/>
      <c r="K1026" s="176"/>
      <c r="L1026" s="176"/>
      <c r="M1026" s="176"/>
      <c r="N1026" s="176"/>
      <c r="O1026" s="176"/>
      <c r="AB1026" s="176"/>
      <c r="AC1026" s="108"/>
      <c r="AD1026" s="312"/>
      <c r="AE1026" s="284"/>
    </row>
    <row r="1027" spans="1:31" s="17" customFormat="1">
      <c r="A1027" s="122"/>
      <c r="B1027" s="122"/>
      <c r="D1027" s="112"/>
      <c r="E1027" s="112"/>
      <c r="I1027" s="176"/>
      <c r="J1027" s="176"/>
      <c r="K1027" s="176"/>
      <c r="L1027" s="176"/>
      <c r="M1027" s="176"/>
      <c r="N1027" s="176"/>
      <c r="O1027" s="176"/>
      <c r="AB1027" s="176"/>
      <c r="AC1027" s="108"/>
      <c r="AD1027" s="312"/>
      <c r="AE1027" s="284"/>
    </row>
    <row r="1028" spans="1:31" s="17" customFormat="1">
      <c r="A1028" s="122"/>
      <c r="B1028" s="122"/>
      <c r="D1028" s="112"/>
      <c r="E1028" s="112"/>
      <c r="I1028" s="176"/>
      <c r="J1028" s="176"/>
      <c r="K1028" s="176"/>
      <c r="L1028" s="176"/>
      <c r="M1028" s="176"/>
      <c r="N1028" s="176"/>
      <c r="O1028" s="176"/>
      <c r="AB1028" s="176"/>
      <c r="AC1028" s="108"/>
      <c r="AD1028" s="312"/>
      <c r="AE1028" s="284"/>
    </row>
    <row r="1029" spans="1:31" s="17" customFormat="1">
      <c r="A1029" s="122"/>
      <c r="B1029" s="122"/>
      <c r="D1029" s="112"/>
      <c r="E1029" s="112"/>
      <c r="I1029" s="176"/>
      <c r="J1029" s="176"/>
      <c r="K1029" s="176"/>
      <c r="L1029" s="176"/>
      <c r="M1029" s="176"/>
      <c r="N1029" s="176"/>
      <c r="O1029" s="176"/>
      <c r="AB1029" s="176"/>
      <c r="AC1029" s="108"/>
      <c r="AD1029" s="312"/>
      <c r="AE1029" s="284"/>
    </row>
    <row r="1030" spans="1:31" s="17" customFormat="1">
      <c r="A1030" s="122"/>
      <c r="B1030" s="122"/>
      <c r="D1030" s="112"/>
      <c r="E1030" s="112"/>
      <c r="I1030" s="176"/>
      <c r="J1030" s="176"/>
      <c r="K1030" s="176"/>
      <c r="L1030" s="176"/>
      <c r="M1030" s="176"/>
      <c r="N1030" s="176"/>
      <c r="O1030" s="176"/>
      <c r="AB1030" s="176"/>
      <c r="AC1030" s="108"/>
      <c r="AD1030" s="312"/>
      <c r="AE1030" s="284"/>
    </row>
    <row r="1031" spans="1:31" s="17" customFormat="1">
      <c r="A1031" s="122"/>
      <c r="B1031" s="122"/>
      <c r="D1031" s="112"/>
      <c r="E1031" s="112"/>
      <c r="I1031" s="176"/>
      <c r="J1031" s="176"/>
      <c r="K1031" s="176"/>
      <c r="L1031" s="176"/>
      <c r="M1031" s="176"/>
      <c r="N1031" s="176"/>
      <c r="O1031" s="176"/>
      <c r="AB1031" s="176"/>
      <c r="AC1031" s="108"/>
      <c r="AD1031" s="312"/>
      <c r="AE1031" s="284"/>
    </row>
    <row r="1032" spans="1:31" s="17" customFormat="1">
      <c r="A1032" s="122"/>
      <c r="B1032" s="122"/>
      <c r="D1032" s="112"/>
      <c r="E1032" s="112"/>
      <c r="I1032" s="176"/>
      <c r="J1032" s="176"/>
      <c r="K1032" s="176"/>
      <c r="L1032" s="176"/>
      <c r="M1032" s="176"/>
      <c r="N1032" s="176"/>
      <c r="O1032" s="176"/>
      <c r="AB1032" s="176"/>
      <c r="AC1032" s="108"/>
      <c r="AD1032" s="312"/>
      <c r="AE1032" s="284"/>
    </row>
    <row r="1033" spans="1:31" s="17" customFormat="1">
      <c r="A1033" s="122"/>
      <c r="B1033" s="122"/>
      <c r="D1033" s="112"/>
      <c r="E1033" s="112"/>
      <c r="I1033" s="176"/>
      <c r="J1033" s="176"/>
      <c r="K1033" s="176"/>
      <c r="L1033" s="176"/>
      <c r="M1033" s="176"/>
      <c r="N1033" s="176"/>
      <c r="O1033" s="176"/>
      <c r="AB1033" s="176"/>
      <c r="AC1033" s="108"/>
      <c r="AD1033" s="312"/>
      <c r="AE1033" s="284"/>
    </row>
    <row r="1034" spans="1:31" s="17" customFormat="1">
      <c r="A1034" s="122"/>
      <c r="B1034" s="122"/>
      <c r="D1034" s="112"/>
      <c r="E1034" s="112"/>
      <c r="I1034" s="176"/>
      <c r="J1034" s="176"/>
      <c r="K1034" s="176"/>
      <c r="L1034" s="176"/>
      <c r="M1034" s="176"/>
      <c r="N1034" s="176"/>
      <c r="O1034" s="176"/>
      <c r="AB1034" s="176"/>
      <c r="AC1034" s="108"/>
      <c r="AD1034" s="312"/>
      <c r="AE1034" s="284"/>
    </row>
    <row r="1035" spans="1:31" s="17" customFormat="1">
      <c r="A1035" s="122"/>
      <c r="B1035" s="122"/>
      <c r="D1035" s="112"/>
      <c r="E1035" s="112"/>
      <c r="I1035" s="176"/>
      <c r="J1035" s="176"/>
      <c r="K1035" s="176"/>
      <c r="L1035" s="176"/>
      <c r="M1035" s="176"/>
      <c r="N1035" s="176"/>
      <c r="O1035" s="176"/>
      <c r="AB1035" s="176"/>
      <c r="AC1035" s="108"/>
      <c r="AD1035" s="312"/>
      <c r="AE1035" s="284"/>
    </row>
    <row r="1036" spans="1:31" s="17" customFormat="1">
      <c r="A1036" s="122"/>
      <c r="B1036" s="122"/>
      <c r="D1036" s="112"/>
      <c r="E1036" s="112"/>
      <c r="I1036" s="176"/>
      <c r="J1036" s="176"/>
      <c r="K1036" s="176"/>
      <c r="L1036" s="176"/>
      <c r="M1036" s="176"/>
      <c r="N1036" s="176"/>
      <c r="O1036" s="176"/>
      <c r="AB1036" s="176"/>
      <c r="AC1036" s="108"/>
      <c r="AD1036" s="312"/>
      <c r="AE1036" s="284"/>
    </row>
    <row r="1037" spans="1:31" s="17" customFormat="1">
      <c r="A1037" s="122"/>
      <c r="B1037" s="122"/>
      <c r="D1037" s="112"/>
      <c r="E1037" s="112"/>
      <c r="I1037" s="176"/>
      <c r="J1037" s="176"/>
      <c r="K1037" s="176"/>
      <c r="L1037" s="176"/>
      <c r="M1037" s="176"/>
      <c r="N1037" s="176"/>
      <c r="O1037" s="176"/>
      <c r="AB1037" s="176"/>
      <c r="AC1037" s="108"/>
      <c r="AD1037" s="312"/>
      <c r="AE1037" s="284"/>
    </row>
    <row r="1038" spans="1:31" s="17" customFormat="1">
      <c r="A1038" s="122"/>
      <c r="B1038" s="122"/>
      <c r="D1038" s="112"/>
      <c r="E1038" s="112"/>
      <c r="I1038" s="176"/>
      <c r="J1038" s="176"/>
      <c r="K1038" s="176"/>
      <c r="L1038" s="176"/>
      <c r="M1038" s="176"/>
      <c r="N1038" s="176"/>
      <c r="O1038" s="176"/>
      <c r="AB1038" s="176"/>
      <c r="AC1038" s="108"/>
      <c r="AD1038" s="312"/>
      <c r="AE1038" s="284"/>
    </row>
    <row r="1039" spans="1:31" s="17" customFormat="1">
      <c r="A1039" s="122"/>
      <c r="B1039" s="122"/>
      <c r="D1039" s="112"/>
      <c r="E1039" s="112"/>
      <c r="I1039" s="176"/>
      <c r="J1039" s="176"/>
      <c r="K1039" s="176"/>
      <c r="L1039" s="176"/>
      <c r="M1039" s="176"/>
      <c r="N1039" s="176"/>
      <c r="O1039" s="176"/>
      <c r="AB1039" s="176"/>
      <c r="AC1039" s="108"/>
      <c r="AD1039" s="312"/>
      <c r="AE1039" s="284"/>
    </row>
    <row r="1040" spans="1:31" s="17" customFormat="1">
      <c r="A1040" s="122"/>
      <c r="B1040" s="122"/>
      <c r="D1040" s="112"/>
      <c r="E1040" s="112"/>
      <c r="I1040" s="176"/>
      <c r="J1040" s="176"/>
      <c r="K1040" s="176"/>
      <c r="L1040" s="176"/>
      <c r="M1040" s="176"/>
      <c r="N1040" s="176"/>
      <c r="O1040" s="176"/>
      <c r="AB1040" s="176"/>
      <c r="AC1040" s="108"/>
      <c r="AD1040" s="312"/>
      <c r="AE1040" s="284"/>
    </row>
    <row r="1041" spans="1:31" s="17" customFormat="1">
      <c r="A1041" s="122"/>
      <c r="B1041" s="122"/>
      <c r="D1041" s="112"/>
      <c r="E1041" s="112"/>
      <c r="I1041" s="176"/>
      <c r="J1041" s="176"/>
      <c r="K1041" s="176"/>
      <c r="L1041" s="176"/>
      <c r="M1041" s="176"/>
      <c r="N1041" s="176"/>
      <c r="O1041" s="176"/>
      <c r="AB1041" s="176"/>
      <c r="AC1041" s="108"/>
      <c r="AD1041" s="312"/>
      <c r="AE1041" s="284"/>
    </row>
    <row r="1042" spans="1:31" s="17" customFormat="1">
      <c r="A1042" s="122"/>
      <c r="B1042" s="122"/>
      <c r="D1042" s="112"/>
      <c r="E1042" s="112"/>
      <c r="I1042" s="176"/>
      <c r="J1042" s="176"/>
      <c r="K1042" s="176"/>
      <c r="L1042" s="176"/>
      <c r="M1042" s="176"/>
      <c r="N1042" s="176"/>
      <c r="O1042" s="176"/>
      <c r="AB1042" s="176"/>
      <c r="AC1042" s="108"/>
      <c r="AD1042" s="312"/>
      <c r="AE1042" s="284"/>
    </row>
    <row r="1043" spans="1:31" s="17" customFormat="1">
      <c r="A1043" s="122"/>
      <c r="B1043" s="122"/>
      <c r="D1043" s="112"/>
      <c r="E1043" s="112"/>
      <c r="I1043" s="176"/>
      <c r="J1043" s="176"/>
      <c r="K1043" s="176"/>
      <c r="L1043" s="176"/>
      <c r="M1043" s="176"/>
      <c r="N1043" s="176"/>
      <c r="O1043" s="176"/>
      <c r="AB1043" s="176"/>
      <c r="AC1043" s="108"/>
      <c r="AD1043" s="312"/>
      <c r="AE1043" s="284"/>
    </row>
    <row r="1044" spans="1:31" s="17" customFormat="1">
      <c r="A1044" s="122"/>
      <c r="B1044" s="122"/>
      <c r="D1044" s="112"/>
      <c r="E1044" s="112"/>
      <c r="I1044" s="176"/>
      <c r="J1044" s="176"/>
      <c r="K1044" s="176"/>
      <c r="L1044" s="176"/>
      <c r="M1044" s="176"/>
      <c r="N1044" s="176"/>
      <c r="O1044" s="176"/>
      <c r="AB1044" s="176"/>
      <c r="AC1044" s="108"/>
      <c r="AD1044" s="312"/>
      <c r="AE1044" s="284"/>
    </row>
    <row r="1045" spans="1:31" s="17" customFormat="1">
      <c r="A1045" s="122"/>
      <c r="B1045" s="122"/>
      <c r="D1045" s="112"/>
      <c r="E1045" s="112"/>
      <c r="I1045" s="176"/>
      <c r="J1045" s="176"/>
      <c r="K1045" s="176"/>
      <c r="L1045" s="176"/>
      <c r="M1045" s="176"/>
      <c r="N1045" s="176"/>
      <c r="O1045" s="176"/>
      <c r="AB1045" s="176"/>
      <c r="AC1045" s="108"/>
      <c r="AD1045" s="312"/>
      <c r="AE1045" s="284"/>
    </row>
    <row r="1046" spans="1:31" s="17" customFormat="1">
      <c r="A1046" s="122"/>
      <c r="B1046" s="122"/>
      <c r="D1046" s="112"/>
      <c r="E1046" s="112"/>
      <c r="I1046" s="176"/>
      <c r="J1046" s="176"/>
      <c r="K1046" s="176"/>
      <c r="L1046" s="176"/>
      <c r="M1046" s="176"/>
      <c r="N1046" s="176"/>
      <c r="O1046" s="176"/>
      <c r="AB1046" s="176"/>
      <c r="AC1046" s="108"/>
      <c r="AD1046" s="312"/>
      <c r="AE1046" s="284"/>
    </row>
    <row r="1047" spans="1:31" s="17" customFormat="1">
      <c r="A1047" s="122"/>
      <c r="B1047" s="122"/>
      <c r="D1047" s="112"/>
      <c r="E1047" s="112"/>
      <c r="I1047" s="176"/>
      <c r="J1047" s="176"/>
      <c r="K1047" s="176"/>
      <c r="L1047" s="176"/>
      <c r="M1047" s="176"/>
      <c r="N1047" s="176"/>
      <c r="O1047" s="176"/>
      <c r="AB1047" s="176"/>
      <c r="AC1047" s="108"/>
      <c r="AD1047" s="312"/>
      <c r="AE1047" s="284"/>
    </row>
    <row r="1048" spans="1:31" s="17" customFormat="1">
      <c r="A1048" s="122"/>
      <c r="B1048" s="122"/>
      <c r="D1048" s="112"/>
      <c r="E1048" s="112"/>
      <c r="I1048" s="176"/>
      <c r="J1048" s="176"/>
      <c r="K1048" s="176"/>
      <c r="L1048" s="176"/>
      <c r="M1048" s="176"/>
      <c r="N1048" s="176"/>
      <c r="O1048" s="176"/>
      <c r="AB1048" s="176"/>
      <c r="AC1048" s="108"/>
      <c r="AD1048" s="312"/>
      <c r="AE1048" s="284"/>
    </row>
    <row r="1049" spans="1:31" s="17" customFormat="1">
      <c r="A1049" s="122"/>
      <c r="B1049" s="122"/>
      <c r="D1049" s="112"/>
      <c r="E1049" s="112"/>
      <c r="I1049" s="176"/>
      <c r="J1049" s="176"/>
      <c r="K1049" s="176"/>
      <c r="L1049" s="176"/>
      <c r="M1049" s="176"/>
      <c r="N1049" s="176"/>
      <c r="O1049" s="176"/>
      <c r="AB1049" s="176"/>
      <c r="AC1049" s="108"/>
      <c r="AD1049" s="312"/>
      <c r="AE1049" s="284"/>
    </row>
    <row r="1050" spans="1:31" s="17" customFormat="1">
      <c r="A1050" s="122"/>
      <c r="B1050" s="122"/>
      <c r="D1050" s="112"/>
      <c r="E1050" s="112"/>
      <c r="I1050" s="176"/>
      <c r="J1050" s="176"/>
      <c r="K1050" s="176"/>
      <c r="L1050" s="176"/>
      <c r="M1050" s="176"/>
      <c r="N1050" s="176"/>
      <c r="O1050" s="176"/>
      <c r="AB1050" s="176"/>
      <c r="AC1050" s="108"/>
      <c r="AD1050" s="312"/>
      <c r="AE1050" s="284"/>
    </row>
    <row r="1051" spans="1:31" s="17" customFormat="1">
      <c r="A1051" s="122"/>
      <c r="B1051" s="122"/>
      <c r="D1051" s="112"/>
      <c r="E1051" s="112"/>
      <c r="I1051" s="176"/>
      <c r="J1051" s="176"/>
      <c r="K1051" s="176"/>
      <c r="L1051" s="176"/>
      <c r="M1051" s="176"/>
      <c r="N1051" s="176"/>
      <c r="O1051" s="176"/>
      <c r="AB1051" s="176"/>
      <c r="AC1051" s="108"/>
      <c r="AD1051" s="312"/>
      <c r="AE1051" s="284"/>
    </row>
    <row r="1052" spans="1:31" s="17" customFormat="1">
      <c r="A1052" s="122"/>
      <c r="B1052" s="122"/>
      <c r="D1052" s="112"/>
      <c r="E1052" s="112"/>
      <c r="I1052" s="176"/>
      <c r="J1052" s="176"/>
      <c r="K1052" s="176"/>
      <c r="L1052" s="176"/>
      <c r="M1052" s="176"/>
      <c r="N1052" s="176"/>
      <c r="O1052" s="176"/>
      <c r="AB1052" s="176"/>
      <c r="AC1052" s="108"/>
      <c r="AD1052" s="312"/>
      <c r="AE1052" s="284"/>
    </row>
    <row r="1053" spans="1:31" s="17" customFormat="1">
      <c r="A1053" s="122"/>
      <c r="B1053" s="122"/>
      <c r="D1053" s="112"/>
      <c r="E1053" s="112"/>
      <c r="I1053" s="176"/>
      <c r="J1053" s="176"/>
      <c r="K1053" s="176"/>
      <c r="L1053" s="176"/>
      <c r="M1053" s="176"/>
      <c r="N1053" s="176"/>
      <c r="O1053" s="176"/>
      <c r="AB1053" s="176"/>
      <c r="AC1053" s="108"/>
      <c r="AD1053" s="312"/>
      <c r="AE1053" s="284"/>
    </row>
    <row r="1054" spans="1:31" s="17" customFormat="1">
      <c r="A1054" s="122"/>
      <c r="B1054" s="122"/>
      <c r="D1054" s="112"/>
      <c r="E1054" s="112"/>
      <c r="I1054" s="176"/>
      <c r="J1054" s="176"/>
      <c r="K1054" s="176"/>
      <c r="L1054" s="176"/>
      <c r="M1054" s="176"/>
      <c r="N1054" s="176"/>
      <c r="O1054" s="176"/>
      <c r="AB1054" s="176"/>
      <c r="AC1054" s="108"/>
      <c r="AD1054" s="312"/>
      <c r="AE1054" s="284"/>
    </row>
    <row r="1055" spans="1:31" s="17" customFormat="1">
      <c r="A1055" s="122"/>
      <c r="B1055" s="122"/>
      <c r="D1055" s="112"/>
      <c r="E1055" s="112"/>
      <c r="I1055" s="176"/>
      <c r="J1055" s="176"/>
      <c r="K1055" s="176"/>
      <c r="L1055" s="176"/>
      <c r="M1055" s="176"/>
      <c r="N1055" s="176"/>
      <c r="O1055" s="176"/>
      <c r="AB1055" s="176"/>
      <c r="AC1055" s="108"/>
      <c r="AD1055" s="312"/>
      <c r="AE1055" s="284"/>
    </row>
    <row r="1056" spans="1:31" s="17" customFormat="1">
      <c r="A1056" s="122"/>
      <c r="B1056" s="122"/>
      <c r="D1056" s="112"/>
      <c r="E1056" s="112"/>
      <c r="I1056" s="176"/>
      <c r="J1056" s="176"/>
      <c r="K1056" s="176"/>
      <c r="L1056" s="176"/>
      <c r="M1056" s="176"/>
      <c r="N1056" s="176"/>
      <c r="O1056" s="176"/>
      <c r="AB1056" s="176"/>
      <c r="AC1056" s="108"/>
      <c r="AD1056" s="312"/>
      <c r="AE1056" s="284"/>
    </row>
    <row r="1057" spans="1:31" s="17" customFormat="1">
      <c r="A1057" s="122"/>
      <c r="B1057" s="122"/>
      <c r="D1057" s="112"/>
      <c r="E1057" s="112"/>
      <c r="I1057" s="176"/>
      <c r="J1057" s="176"/>
      <c r="K1057" s="176"/>
      <c r="L1057" s="176"/>
      <c r="M1057" s="176"/>
      <c r="N1057" s="176"/>
      <c r="O1057" s="176"/>
      <c r="AB1057" s="176"/>
      <c r="AC1057" s="108"/>
      <c r="AD1057" s="312"/>
      <c r="AE1057" s="284"/>
    </row>
    <row r="1058" spans="1:31" s="17" customFormat="1">
      <c r="A1058" s="122"/>
      <c r="B1058" s="122"/>
      <c r="D1058" s="112"/>
      <c r="E1058" s="112"/>
      <c r="I1058" s="176"/>
      <c r="J1058" s="176"/>
      <c r="K1058" s="176"/>
      <c r="L1058" s="176"/>
      <c r="M1058" s="176"/>
      <c r="N1058" s="176"/>
      <c r="O1058" s="176"/>
      <c r="AB1058" s="176"/>
      <c r="AC1058" s="108"/>
      <c r="AD1058" s="312"/>
      <c r="AE1058" s="284"/>
    </row>
    <row r="1059" spans="1:31" s="17" customFormat="1">
      <c r="A1059" s="122"/>
      <c r="B1059" s="122"/>
      <c r="D1059" s="112"/>
      <c r="E1059" s="112"/>
      <c r="I1059" s="176"/>
      <c r="J1059" s="176"/>
      <c r="K1059" s="176"/>
      <c r="L1059" s="176"/>
      <c r="M1059" s="176"/>
      <c r="N1059" s="176"/>
      <c r="O1059" s="176"/>
      <c r="AB1059" s="176"/>
      <c r="AC1059" s="108"/>
      <c r="AD1059" s="312"/>
      <c r="AE1059" s="284"/>
    </row>
    <row r="1060" spans="1:31" s="17" customFormat="1">
      <c r="A1060" s="122"/>
      <c r="B1060" s="122"/>
      <c r="D1060" s="112"/>
      <c r="E1060" s="112"/>
      <c r="I1060" s="176"/>
      <c r="J1060" s="176"/>
      <c r="K1060" s="176"/>
      <c r="L1060" s="176"/>
      <c r="M1060" s="176"/>
      <c r="N1060" s="176"/>
      <c r="O1060" s="176"/>
      <c r="AB1060" s="176"/>
      <c r="AC1060" s="108"/>
      <c r="AD1060" s="312"/>
      <c r="AE1060" s="284"/>
    </row>
    <row r="1061" spans="1:31" s="17" customFormat="1">
      <c r="A1061" s="122"/>
      <c r="B1061" s="122"/>
      <c r="D1061" s="112"/>
      <c r="E1061" s="112"/>
      <c r="I1061" s="176"/>
      <c r="J1061" s="176"/>
      <c r="K1061" s="176"/>
      <c r="L1061" s="176"/>
      <c r="M1061" s="176"/>
      <c r="N1061" s="176"/>
      <c r="O1061" s="176"/>
      <c r="AB1061" s="176"/>
      <c r="AC1061" s="108"/>
      <c r="AD1061" s="312"/>
      <c r="AE1061" s="284"/>
    </row>
    <row r="1062" spans="1:31" s="17" customFormat="1">
      <c r="A1062" s="122"/>
      <c r="B1062" s="122"/>
      <c r="D1062" s="112"/>
      <c r="E1062" s="112"/>
      <c r="I1062" s="176"/>
      <c r="J1062" s="176"/>
      <c r="K1062" s="176"/>
      <c r="L1062" s="176"/>
      <c r="M1062" s="176"/>
      <c r="N1062" s="176"/>
      <c r="O1062" s="176"/>
      <c r="AB1062" s="176"/>
      <c r="AC1062" s="108"/>
      <c r="AD1062" s="312"/>
      <c r="AE1062" s="284"/>
    </row>
    <row r="1063" spans="1:31" s="17" customFormat="1">
      <c r="A1063" s="122"/>
      <c r="B1063" s="122"/>
      <c r="D1063" s="112"/>
      <c r="E1063" s="112"/>
      <c r="I1063" s="176"/>
      <c r="J1063" s="176"/>
      <c r="K1063" s="176"/>
      <c r="L1063" s="176"/>
      <c r="M1063" s="176"/>
      <c r="N1063" s="176"/>
      <c r="O1063" s="176"/>
      <c r="AB1063" s="176"/>
      <c r="AC1063" s="108"/>
      <c r="AD1063" s="312"/>
      <c r="AE1063" s="284"/>
    </row>
    <row r="1064" spans="1:31" s="17" customFormat="1">
      <c r="A1064" s="122"/>
      <c r="B1064" s="122"/>
      <c r="D1064" s="112"/>
      <c r="E1064" s="112"/>
      <c r="I1064" s="176"/>
      <c r="J1064" s="176"/>
      <c r="K1064" s="176"/>
      <c r="L1064" s="176"/>
      <c r="M1064" s="176"/>
      <c r="N1064" s="176"/>
      <c r="O1064" s="176"/>
      <c r="AB1064" s="176"/>
      <c r="AC1064" s="108"/>
      <c r="AD1064" s="312"/>
      <c r="AE1064" s="284"/>
    </row>
    <row r="1065" spans="1:31" s="17" customFormat="1">
      <c r="A1065" s="122"/>
      <c r="B1065" s="122"/>
      <c r="D1065" s="112"/>
      <c r="E1065" s="112"/>
      <c r="I1065" s="176"/>
      <c r="J1065" s="176"/>
      <c r="K1065" s="176"/>
      <c r="L1065" s="176"/>
      <c r="M1065" s="176"/>
      <c r="N1065" s="176"/>
      <c r="O1065" s="176"/>
      <c r="AB1065" s="176"/>
      <c r="AC1065" s="108"/>
      <c r="AD1065" s="312"/>
      <c r="AE1065" s="284"/>
    </row>
    <row r="1066" spans="1:31" s="17" customFormat="1">
      <c r="A1066" s="122"/>
      <c r="B1066" s="122"/>
      <c r="D1066" s="112"/>
      <c r="E1066" s="112"/>
      <c r="I1066" s="176"/>
      <c r="J1066" s="176"/>
      <c r="K1066" s="176"/>
      <c r="L1066" s="176"/>
      <c r="M1066" s="176"/>
      <c r="N1066" s="176"/>
      <c r="O1066" s="176"/>
      <c r="AB1066" s="176"/>
      <c r="AC1066" s="108"/>
      <c r="AD1066" s="312"/>
      <c r="AE1066" s="284"/>
    </row>
    <row r="1067" spans="1:31" s="17" customFormat="1">
      <c r="A1067" s="122"/>
      <c r="B1067" s="122"/>
      <c r="D1067" s="112"/>
      <c r="E1067" s="112"/>
      <c r="I1067" s="176"/>
      <c r="J1067" s="176"/>
      <c r="K1067" s="176"/>
      <c r="L1067" s="176"/>
      <c r="M1067" s="176"/>
      <c r="N1067" s="176"/>
      <c r="O1067" s="176"/>
      <c r="AB1067" s="176"/>
      <c r="AC1067" s="108"/>
      <c r="AD1067" s="312"/>
      <c r="AE1067" s="284"/>
    </row>
    <row r="1068" spans="1:31" s="17" customFormat="1">
      <c r="A1068" s="122"/>
      <c r="B1068" s="122"/>
      <c r="D1068" s="112"/>
      <c r="E1068" s="112"/>
      <c r="I1068" s="176"/>
      <c r="J1068" s="176"/>
      <c r="K1068" s="176"/>
      <c r="L1068" s="176"/>
      <c r="M1068" s="176"/>
      <c r="N1068" s="176"/>
      <c r="O1068" s="176"/>
      <c r="AB1068" s="176"/>
      <c r="AC1068" s="108"/>
      <c r="AD1068" s="312"/>
      <c r="AE1068" s="284"/>
    </row>
    <row r="1069" spans="1:31" s="17" customFormat="1">
      <c r="A1069" s="122"/>
      <c r="B1069" s="122"/>
      <c r="D1069" s="112"/>
      <c r="E1069" s="112"/>
      <c r="I1069" s="176"/>
      <c r="J1069" s="176"/>
      <c r="K1069" s="176"/>
      <c r="L1069" s="176"/>
      <c r="M1069" s="176"/>
      <c r="N1069" s="176"/>
      <c r="O1069" s="176"/>
      <c r="AB1069" s="176"/>
      <c r="AC1069" s="108"/>
      <c r="AD1069" s="312"/>
      <c r="AE1069" s="284"/>
    </row>
    <row r="1070" spans="1:31" s="17" customFormat="1">
      <c r="A1070" s="122"/>
      <c r="B1070" s="122"/>
      <c r="D1070" s="112"/>
      <c r="E1070" s="112"/>
      <c r="I1070" s="176"/>
      <c r="J1070" s="176"/>
      <c r="K1070" s="176"/>
      <c r="L1070" s="176"/>
      <c r="M1070" s="176"/>
      <c r="N1070" s="176"/>
      <c r="O1070" s="176"/>
      <c r="AB1070" s="176"/>
      <c r="AC1070" s="108"/>
      <c r="AD1070" s="312"/>
      <c r="AE1070" s="284"/>
    </row>
    <row r="1071" spans="1:31" s="17" customFormat="1">
      <c r="A1071" s="122"/>
      <c r="B1071" s="122"/>
      <c r="D1071" s="112"/>
      <c r="E1071" s="112"/>
      <c r="I1071" s="176"/>
      <c r="J1071" s="176"/>
      <c r="K1071" s="176"/>
      <c r="L1071" s="176"/>
      <c r="M1071" s="176"/>
      <c r="N1071" s="176"/>
      <c r="O1071" s="176"/>
      <c r="AB1071" s="176"/>
      <c r="AC1071" s="108"/>
      <c r="AD1071" s="312"/>
      <c r="AE1071" s="284"/>
    </row>
    <row r="1072" spans="1:31" s="17" customFormat="1">
      <c r="A1072" s="122"/>
      <c r="B1072" s="122"/>
      <c r="D1072" s="112"/>
      <c r="E1072" s="112"/>
      <c r="I1072" s="176"/>
      <c r="J1072" s="176"/>
      <c r="K1072" s="176"/>
      <c r="L1072" s="176"/>
      <c r="M1072" s="176"/>
      <c r="N1072" s="176"/>
      <c r="O1072" s="176"/>
      <c r="AB1072" s="176"/>
      <c r="AC1072" s="108"/>
      <c r="AD1072" s="312"/>
      <c r="AE1072" s="284"/>
    </row>
    <row r="1073" spans="1:31" s="17" customFormat="1">
      <c r="A1073" s="122"/>
      <c r="B1073" s="122"/>
      <c r="D1073" s="112"/>
      <c r="E1073" s="112"/>
      <c r="I1073" s="176"/>
      <c r="J1073" s="176"/>
      <c r="K1073" s="176"/>
      <c r="L1073" s="176"/>
      <c r="M1073" s="176"/>
      <c r="N1073" s="176"/>
      <c r="O1073" s="176"/>
      <c r="AB1073" s="176"/>
      <c r="AC1073" s="108"/>
      <c r="AD1073" s="312"/>
      <c r="AE1073" s="284"/>
    </row>
    <row r="1074" spans="1:31" s="17" customFormat="1">
      <c r="A1074" s="122"/>
      <c r="B1074" s="122"/>
      <c r="D1074" s="112"/>
      <c r="E1074" s="112"/>
      <c r="I1074" s="176"/>
      <c r="J1074" s="176"/>
      <c r="K1074" s="176"/>
      <c r="L1074" s="176"/>
      <c r="M1074" s="176"/>
      <c r="N1074" s="176"/>
      <c r="O1074" s="176"/>
      <c r="AB1074" s="176"/>
      <c r="AC1074" s="108"/>
      <c r="AD1074" s="312"/>
      <c r="AE1074" s="284"/>
    </row>
    <row r="1075" spans="1:31" s="17" customFormat="1">
      <c r="A1075" s="122"/>
      <c r="B1075" s="122"/>
      <c r="D1075" s="112"/>
      <c r="E1075" s="112"/>
      <c r="I1075" s="176"/>
      <c r="J1075" s="176"/>
      <c r="K1075" s="176"/>
      <c r="L1075" s="176"/>
      <c r="M1075" s="176"/>
      <c r="N1075" s="176"/>
      <c r="O1075" s="176"/>
      <c r="AB1075" s="176"/>
      <c r="AC1075" s="108"/>
      <c r="AD1075" s="312"/>
      <c r="AE1075" s="284"/>
    </row>
    <row r="1076" spans="1:31" s="17" customFormat="1">
      <c r="A1076" s="122"/>
      <c r="B1076" s="122"/>
      <c r="D1076" s="112"/>
      <c r="E1076" s="112"/>
      <c r="I1076" s="176"/>
      <c r="J1076" s="176"/>
      <c r="K1076" s="176"/>
      <c r="L1076" s="176"/>
      <c r="M1076" s="176"/>
      <c r="N1076" s="176"/>
      <c r="O1076" s="176"/>
      <c r="AB1076" s="176"/>
      <c r="AC1076" s="108"/>
      <c r="AD1076" s="312"/>
      <c r="AE1076" s="284"/>
    </row>
    <row r="1077" spans="1:31" s="17" customFormat="1">
      <c r="A1077" s="122"/>
      <c r="B1077" s="122"/>
      <c r="D1077" s="112"/>
      <c r="E1077" s="112"/>
      <c r="I1077" s="176"/>
      <c r="J1077" s="176"/>
      <c r="K1077" s="176"/>
      <c r="L1077" s="176"/>
      <c r="M1077" s="176"/>
      <c r="N1077" s="176"/>
      <c r="O1077" s="176"/>
      <c r="AB1077" s="176"/>
      <c r="AC1077" s="108"/>
      <c r="AD1077" s="312"/>
      <c r="AE1077" s="284"/>
    </row>
    <row r="1078" spans="1:31" s="17" customFormat="1">
      <c r="A1078" s="122"/>
      <c r="B1078" s="122"/>
      <c r="D1078" s="112"/>
      <c r="E1078" s="112"/>
      <c r="I1078" s="176"/>
      <c r="J1078" s="176"/>
      <c r="K1078" s="176"/>
      <c r="L1078" s="176"/>
      <c r="M1078" s="176"/>
      <c r="N1078" s="176"/>
      <c r="O1078" s="176"/>
      <c r="AB1078" s="176"/>
      <c r="AC1078" s="108"/>
      <c r="AD1078" s="312"/>
      <c r="AE1078" s="284"/>
    </row>
    <row r="1079" spans="1:31" s="17" customFormat="1">
      <c r="A1079" s="122"/>
      <c r="B1079" s="122"/>
      <c r="D1079" s="112"/>
      <c r="E1079" s="112"/>
      <c r="I1079" s="176"/>
      <c r="J1079" s="176"/>
      <c r="K1079" s="176"/>
      <c r="L1079" s="176"/>
      <c r="M1079" s="176"/>
      <c r="N1079" s="176"/>
      <c r="O1079" s="176"/>
      <c r="AB1079" s="176"/>
      <c r="AC1079" s="108"/>
      <c r="AD1079" s="312"/>
      <c r="AE1079" s="284"/>
    </row>
    <row r="1080" spans="1:31" s="17" customFormat="1">
      <c r="A1080" s="122"/>
      <c r="B1080" s="122"/>
      <c r="D1080" s="112"/>
      <c r="E1080" s="112"/>
      <c r="I1080" s="176"/>
      <c r="J1080" s="176"/>
      <c r="K1080" s="176"/>
      <c r="L1080" s="176"/>
      <c r="M1080" s="176"/>
      <c r="N1080" s="176"/>
      <c r="O1080" s="176"/>
      <c r="AB1080" s="176"/>
      <c r="AC1080" s="108"/>
      <c r="AD1080" s="312"/>
      <c r="AE1080" s="284"/>
    </row>
    <row r="1081" spans="1:31" s="17" customFormat="1">
      <c r="A1081" s="122"/>
      <c r="B1081" s="122"/>
      <c r="D1081" s="112"/>
      <c r="E1081" s="112"/>
      <c r="I1081" s="176"/>
      <c r="J1081" s="176"/>
      <c r="K1081" s="176"/>
      <c r="L1081" s="176"/>
      <c r="M1081" s="176"/>
      <c r="N1081" s="176"/>
      <c r="O1081" s="176"/>
      <c r="AB1081" s="176"/>
      <c r="AC1081" s="108"/>
      <c r="AD1081" s="312"/>
      <c r="AE1081" s="284"/>
    </row>
    <row r="1082" spans="1:31" s="17" customFormat="1">
      <c r="A1082" s="122"/>
      <c r="B1082" s="122"/>
      <c r="D1082" s="112"/>
      <c r="E1082" s="112"/>
      <c r="I1082" s="176"/>
      <c r="J1082" s="176"/>
      <c r="K1082" s="176"/>
      <c r="L1082" s="176"/>
      <c r="M1082" s="176"/>
      <c r="N1082" s="176"/>
      <c r="O1082" s="176"/>
      <c r="AB1082" s="176"/>
      <c r="AC1082" s="108"/>
      <c r="AD1082" s="312"/>
      <c r="AE1082" s="284"/>
    </row>
    <row r="1083" spans="1:31" s="17" customFormat="1">
      <c r="A1083" s="122"/>
      <c r="B1083" s="122"/>
      <c r="D1083" s="112"/>
      <c r="E1083" s="112"/>
      <c r="I1083" s="176"/>
      <c r="J1083" s="176"/>
      <c r="K1083" s="176"/>
      <c r="L1083" s="176"/>
      <c r="M1083" s="176"/>
      <c r="N1083" s="176"/>
      <c r="O1083" s="176"/>
      <c r="AB1083" s="176"/>
      <c r="AC1083" s="108"/>
      <c r="AD1083" s="312"/>
      <c r="AE1083" s="284"/>
    </row>
    <row r="1084" spans="1:31" s="17" customFormat="1">
      <c r="A1084" s="122"/>
      <c r="B1084" s="122"/>
      <c r="D1084" s="112"/>
      <c r="E1084" s="112"/>
      <c r="I1084" s="176"/>
      <c r="J1084" s="176"/>
      <c r="K1084" s="176"/>
      <c r="L1084" s="176"/>
      <c r="M1084" s="176"/>
      <c r="N1084" s="176"/>
      <c r="O1084" s="176"/>
      <c r="AB1084" s="176"/>
      <c r="AC1084" s="108"/>
      <c r="AD1084" s="312"/>
      <c r="AE1084" s="284"/>
    </row>
    <row r="1085" spans="1:31" s="17" customFormat="1">
      <c r="A1085" s="122"/>
      <c r="B1085" s="122"/>
      <c r="D1085" s="112"/>
      <c r="E1085" s="112"/>
      <c r="I1085" s="176"/>
      <c r="J1085" s="176"/>
      <c r="K1085" s="176"/>
      <c r="L1085" s="176"/>
      <c r="M1085" s="176"/>
      <c r="N1085" s="176"/>
      <c r="O1085" s="176"/>
      <c r="AB1085" s="176"/>
      <c r="AC1085" s="108"/>
      <c r="AD1085" s="312"/>
      <c r="AE1085" s="284"/>
    </row>
    <row r="1086" spans="1:31" s="17" customFormat="1">
      <c r="A1086" s="122"/>
      <c r="B1086" s="122"/>
      <c r="D1086" s="112"/>
      <c r="E1086" s="112"/>
      <c r="I1086" s="176"/>
      <c r="J1086" s="176"/>
      <c r="K1086" s="176"/>
      <c r="L1086" s="176"/>
      <c r="M1086" s="176"/>
      <c r="N1086" s="176"/>
      <c r="O1086" s="176"/>
      <c r="AB1086" s="176"/>
      <c r="AC1086" s="108"/>
      <c r="AD1086" s="312"/>
      <c r="AE1086" s="284"/>
    </row>
    <row r="1087" spans="1:31" s="17" customFormat="1">
      <c r="A1087" s="122"/>
      <c r="B1087" s="122"/>
      <c r="D1087" s="112"/>
      <c r="E1087" s="112"/>
      <c r="I1087" s="176"/>
      <c r="J1087" s="176"/>
      <c r="K1087" s="176"/>
      <c r="L1087" s="176"/>
      <c r="M1087" s="176"/>
      <c r="N1087" s="176"/>
      <c r="O1087" s="176"/>
      <c r="AB1087" s="176"/>
      <c r="AC1087" s="108"/>
      <c r="AD1087" s="312"/>
      <c r="AE1087" s="284"/>
    </row>
    <row r="1088" spans="1:31" s="17" customFormat="1">
      <c r="A1088" s="122"/>
      <c r="B1088" s="122"/>
      <c r="D1088" s="112"/>
      <c r="E1088" s="112"/>
      <c r="I1088" s="176"/>
      <c r="J1088" s="176"/>
      <c r="K1088" s="176"/>
      <c r="L1088" s="176"/>
      <c r="M1088" s="176"/>
      <c r="N1088" s="176"/>
      <c r="O1088" s="176"/>
      <c r="AB1088" s="176"/>
      <c r="AC1088" s="108"/>
      <c r="AD1088" s="312"/>
      <c r="AE1088" s="284"/>
    </row>
    <row r="1089" spans="1:31" s="17" customFormat="1">
      <c r="A1089" s="122"/>
      <c r="B1089" s="122"/>
      <c r="D1089" s="112"/>
      <c r="E1089" s="112"/>
      <c r="I1089" s="176"/>
      <c r="J1089" s="176"/>
      <c r="K1089" s="176"/>
      <c r="L1089" s="176"/>
      <c r="M1089" s="176"/>
      <c r="N1089" s="176"/>
      <c r="O1089" s="176"/>
      <c r="AB1089" s="176"/>
      <c r="AC1089" s="108"/>
      <c r="AD1089" s="312"/>
      <c r="AE1089" s="284"/>
    </row>
    <row r="1090" spans="1:31" s="17" customFormat="1">
      <c r="A1090" s="122"/>
      <c r="B1090" s="122"/>
      <c r="D1090" s="112"/>
      <c r="E1090" s="112"/>
      <c r="I1090" s="176"/>
      <c r="J1090" s="176"/>
      <c r="K1090" s="176"/>
      <c r="L1090" s="176"/>
      <c r="M1090" s="176"/>
      <c r="N1090" s="176"/>
      <c r="O1090" s="176"/>
      <c r="AB1090" s="176"/>
      <c r="AC1090" s="108"/>
      <c r="AD1090" s="312"/>
      <c r="AE1090" s="284"/>
    </row>
    <row r="1091" spans="1:31" s="17" customFormat="1">
      <c r="A1091" s="122"/>
      <c r="B1091" s="122"/>
      <c r="D1091" s="112"/>
      <c r="E1091" s="112"/>
      <c r="I1091" s="176"/>
      <c r="J1091" s="176"/>
      <c r="K1091" s="176"/>
      <c r="L1091" s="176"/>
      <c r="M1091" s="176"/>
      <c r="N1091" s="176"/>
      <c r="O1091" s="176"/>
      <c r="AB1091" s="176"/>
      <c r="AC1091" s="108"/>
      <c r="AD1091" s="312"/>
      <c r="AE1091" s="284"/>
    </row>
    <row r="1092" spans="1:31" s="17" customFormat="1">
      <c r="A1092" s="122"/>
      <c r="B1092" s="122"/>
      <c r="D1092" s="112"/>
      <c r="E1092" s="112"/>
      <c r="I1092" s="176"/>
      <c r="J1092" s="176"/>
      <c r="K1092" s="176"/>
      <c r="L1092" s="176"/>
      <c r="M1092" s="176"/>
      <c r="N1092" s="176"/>
      <c r="O1092" s="176"/>
      <c r="AB1092" s="176"/>
      <c r="AC1092" s="108"/>
      <c r="AD1092" s="312"/>
      <c r="AE1092" s="284"/>
    </row>
    <row r="1093" spans="1:31" s="17" customFormat="1">
      <c r="A1093" s="122"/>
      <c r="B1093" s="122"/>
      <c r="D1093" s="112"/>
      <c r="E1093" s="112"/>
      <c r="I1093" s="176"/>
      <c r="J1093" s="176"/>
      <c r="K1093" s="176"/>
      <c r="L1093" s="176"/>
      <c r="M1093" s="176"/>
      <c r="N1093" s="176"/>
      <c r="O1093" s="176"/>
      <c r="AB1093" s="176"/>
      <c r="AC1093" s="108"/>
      <c r="AD1093" s="312"/>
      <c r="AE1093" s="284"/>
    </row>
    <row r="1094" spans="1:31" s="17" customFormat="1">
      <c r="A1094" s="122"/>
      <c r="B1094" s="122"/>
      <c r="D1094" s="112"/>
      <c r="E1094" s="112"/>
      <c r="I1094" s="176"/>
      <c r="J1094" s="176"/>
      <c r="K1094" s="176"/>
      <c r="L1094" s="176"/>
      <c r="M1094" s="176"/>
      <c r="N1094" s="176"/>
      <c r="O1094" s="176"/>
      <c r="AB1094" s="176"/>
      <c r="AC1094" s="108"/>
      <c r="AD1094" s="312"/>
      <c r="AE1094" s="284"/>
    </row>
    <row r="1095" spans="1:31" s="17" customFormat="1">
      <c r="A1095" s="122"/>
      <c r="B1095" s="122"/>
      <c r="D1095" s="112"/>
      <c r="E1095" s="112"/>
      <c r="I1095" s="176"/>
      <c r="J1095" s="176"/>
      <c r="K1095" s="176"/>
      <c r="L1095" s="176"/>
      <c r="M1095" s="176"/>
      <c r="N1095" s="176"/>
      <c r="O1095" s="176"/>
      <c r="AB1095" s="176"/>
      <c r="AC1095" s="108"/>
      <c r="AD1095" s="312"/>
      <c r="AE1095" s="284"/>
    </row>
    <row r="1096" spans="1:31" s="17" customFormat="1">
      <c r="A1096" s="122"/>
      <c r="B1096" s="122"/>
      <c r="D1096" s="112"/>
      <c r="E1096" s="112"/>
      <c r="I1096" s="176"/>
      <c r="J1096" s="176"/>
      <c r="K1096" s="176"/>
      <c r="L1096" s="176"/>
      <c r="M1096" s="176"/>
      <c r="N1096" s="176"/>
      <c r="O1096" s="176"/>
      <c r="AB1096" s="176"/>
      <c r="AC1096" s="108"/>
      <c r="AD1096" s="312"/>
      <c r="AE1096" s="284"/>
    </row>
    <row r="1097" spans="1:31" s="17" customFormat="1">
      <c r="A1097" s="122"/>
      <c r="B1097" s="122"/>
      <c r="D1097" s="112"/>
      <c r="E1097" s="112"/>
      <c r="I1097" s="176"/>
      <c r="J1097" s="176"/>
      <c r="K1097" s="176"/>
      <c r="L1097" s="176"/>
      <c r="M1097" s="176"/>
      <c r="N1097" s="176"/>
      <c r="O1097" s="176"/>
      <c r="AB1097" s="176"/>
      <c r="AC1097" s="108"/>
      <c r="AD1097" s="312"/>
      <c r="AE1097" s="284"/>
    </row>
    <row r="1098" spans="1:31" s="17" customFormat="1">
      <c r="A1098" s="122"/>
      <c r="B1098" s="122"/>
      <c r="D1098" s="112"/>
      <c r="E1098" s="112"/>
      <c r="I1098" s="176"/>
      <c r="J1098" s="176"/>
      <c r="K1098" s="176"/>
      <c r="L1098" s="176"/>
      <c r="M1098" s="176"/>
      <c r="N1098" s="176"/>
      <c r="O1098" s="176"/>
      <c r="AB1098" s="176"/>
      <c r="AC1098" s="108"/>
      <c r="AD1098" s="312"/>
      <c r="AE1098" s="284"/>
    </row>
    <row r="1099" spans="1:31" s="17" customFormat="1">
      <c r="A1099" s="122"/>
      <c r="B1099" s="122"/>
      <c r="D1099" s="112"/>
      <c r="E1099" s="112"/>
      <c r="I1099" s="176"/>
      <c r="J1099" s="176"/>
      <c r="K1099" s="176"/>
      <c r="L1099" s="176"/>
      <c r="M1099" s="176"/>
      <c r="N1099" s="176"/>
      <c r="O1099" s="176"/>
      <c r="AB1099" s="176"/>
      <c r="AC1099" s="108"/>
      <c r="AD1099" s="312"/>
      <c r="AE1099" s="284"/>
    </row>
    <row r="1100" spans="1:31" s="17" customFormat="1">
      <c r="A1100" s="122"/>
      <c r="B1100" s="122"/>
      <c r="D1100" s="112"/>
      <c r="E1100" s="112"/>
      <c r="I1100" s="176"/>
      <c r="J1100" s="176"/>
      <c r="K1100" s="176"/>
      <c r="L1100" s="176"/>
      <c r="M1100" s="176"/>
      <c r="N1100" s="176"/>
      <c r="O1100" s="176"/>
      <c r="AB1100" s="176"/>
      <c r="AC1100" s="108"/>
      <c r="AD1100" s="312"/>
      <c r="AE1100" s="284"/>
    </row>
    <row r="1101" spans="1:31" s="17" customFormat="1">
      <c r="A1101" s="122"/>
      <c r="B1101" s="122"/>
      <c r="D1101" s="112"/>
      <c r="E1101" s="112"/>
      <c r="I1101" s="176"/>
      <c r="J1101" s="176"/>
      <c r="K1101" s="176"/>
      <c r="L1101" s="176"/>
      <c r="M1101" s="176"/>
      <c r="N1101" s="176"/>
      <c r="O1101" s="176"/>
      <c r="AB1101" s="176"/>
      <c r="AC1101" s="108"/>
      <c r="AD1101" s="312"/>
      <c r="AE1101" s="284"/>
    </row>
    <row r="1102" spans="1:31" s="17" customFormat="1">
      <c r="A1102" s="122"/>
      <c r="B1102" s="122"/>
      <c r="D1102" s="112"/>
      <c r="E1102" s="112"/>
      <c r="I1102" s="176"/>
      <c r="J1102" s="176"/>
      <c r="K1102" s="176"/>
      <c r="L1102" s="176"/>
      <c r="M1102" s="176"/>
      <c r="N1102" s="176"/>
      <c r="O1102" s="176"/>
      <c r="AB1102" s="176"/>
      <c r="AC1102" s="108"/>
      <c r="AD1102" s="312"/>
      <c r="AE1102" s="284"/>
    </row>
    <row r="1103" spans="1:31" s="17" customFormat="1">
      <c r="A1103" s="122"/>
      <c r="B1103" s="122"/>
      <c r="D1103" s="112"/>
      <c r="E1103" s="112"/>
      <c r="I1103" s="176"/>
      <c r="J1103" s="176"/>
      <c r="K1103" s="176"/>
      <c r="L1103" s="176"/>
      <c r="M1103" s="176"/>
      <c r="N1103" s="176"/>
      <c r="O1103" s="176"/>
      <c r="AB1103" s="176"/>
      <c r="AC1103" s="108"/>
      <c r="AD1103" s="312"/>
      <c r="AE1103" s="284"/>
    </row>
    <row r="1104" spans="1:31" s="17" customFormat="1">
      <c r="A1104" s="122"/>
      <c r="B1104" s="122"/>
      <c r="D1104" s="112"/>
      <c r="E1104" s="112"/>
      <c r="I1104" s="176"/>
      <c r="J1104" s="176"/>
      <c r="K1104" s="176"/>
      <c r="L1104" s="176"/>
      <c r="M1104" s="176"/>
      <c r="N1104" s="176"/>
      <c r="O1104" s="176"/>
      <c r="AB1104" s="176"/>
      <c r="AC1104" s="108"/>
      <c r="AD1104" s="312"/>
      <c r="AE1104" s="284"/>
    </row>
    <row r="1105" spans="1:31" s="17" customFormat="1">
      <c r="A1105" s="122"/>
      <c r="B1105" s="122"/>
      <c r="D1105" s="112"/>
      <c r="E1105" s="112"/>
      <c r="I1105" s="176"/>
      <c r="J1105" s="176"/>
      <c r="K1105" s="176"/>
      <c r="L1105" s="176"/>
      <c r="M1105" s="176"/>
      <c r="N1105" s="176"/>
      <c r="O1105" s="176"/>
      <c r="AB1105" s="176"/>
      <c r="AC1105" s="108"/>
      <c r="AD1105" s="312"/>
      <c r="AE1105" s="284"/>
    </row>
    <row r="1106" spans="1:31" s="17" customFormat="1">
      <c r="A1106" s="122"/>
      <c r="B1106" s="122"/>
      <c r="D1106" s="112"/>
      <c r="E1106" s="112"/>
      <c r="I1106" s="176"/>
      <c r="J1106" s="176"/>
      <c r="K1106" s="176"/>
      <c r="L1106" s="176"/>
      <c r="M1106" s="176"/>
      <c r="N1106" s="176"/>
      <c r="O1106" s="176"/>
      <c r="AB1106" s="176"/>
      <c r="AC1106" s="108"/>
      <c r="AD1106" s="312"/>
      <c r="AE1106" s="284"/>
    </row>
    <row r="1107" spans="1:31" s="17" customFormat="1">
      <c r="A1107" s="122"/>
      <c r="B1107" s="122"/>
      <c r="D1107" s="112"/>
      <c r="E1107" s="112"/>
      <c r="I1107" s="176"/>
      <c r="J1107" s="176"/>
      <c r="K1107" s="176"/>
      <c r="L1107" s="176"/>
      <c r="M1107" s="176"/>
      <c r="N1107" s="176"/>
      <c r="O1107" s="176"/>
      <c r="AB1107" s="176"/>
      <c r="AC1107" s="108"/>
      <c r="AD1107" s="312"/>
      <c r="AE1107" s="284"/>
    </row>
    <row r="1108" spans="1:31" s="17" customFormat="1">
      <c r="A1108" s="122"/>
      <c r="B1108" s="122"/>
      <c r="D1108" s="112"/>
      <c r="E1108" s="112"/>
      <c r="I1108" s="176"/>
      <c r="J1108" s="176"/>
      <c r="K1108" s="176"/>
      <c r="L1108" s="176"/>
      <c r="M1108" s="176"/>
      <c r="N1108" s="176"/>
      <c r="O1108" s="176"/>
      <c r="AB1108" s="176"/>
      <c r="AC1108" s="108"/>
      <c r="AD1108" s="312"/>
      <c r="AE1108" s="284"/>
    </row>
    <row r="1109" spans="1:31" s="17" customFormat="1">
      <c r="A1109" s="122"/>
      <c r="B1109" s="122"/>
      <c r="D1109" s="112"/>
      <c r="E1109" s="112"/>
      <c r="I1109" s="176"/>
      <c r="J1109" s="176"/>
      <c r="K1109" s="176"/>
      <c r="L1109" s="176"/>
      <c r="M1109" s="176"/>
      <c r="N1109" s="176"/>
      <c r="O1109" s="176"/>
      <c r="AB1109" s="176"/>
      <c r="AC1109" s="108"/>
      <c r="AD1109" s="312"/>
      <c r="AE1109" s="284"/>
    </row>
    <row r="1110" spans="1:31" s="17" customFormat="1">
      <c r="A1110" s="122"/>
      <c r="B1110" s="122"/>
      <c r="D1110" s="112"/>
      <c r="E1110" s="112"/>
      <c r="I1110" s="176"/>
      <c r="J1110" s="176"/>
      <c r="K1110" s="176"/>
      <c r="L1110" s="176"/>
      <c r="M1110" s="176"/>
      <c r="N1110" s="176"/>
      <c r="O1110" s="176"/>
      <c r="AB1110" s="176"/>
      <c r="AC1110" s="108"/>
      <c r="AD1110" s="312"/>
      <c r="AE1110" s="284"/>
    </row>
    <row r="1111" spans="1:31" s="17" customFormat="1">
      <c r="A1111" s="122"/>
      <c r="B1111" s="122"/>
      <c r="D1111" s="112"/>
      <c r="E1111" s="112"/>
      <c r="I1111" s="176"/>
      <c r="J1111" s="176"/>
      <c r="K1111" s="176"/>
      <c r="L1111" s="176"/>
      <c r="M1111" s="176"/>
      <c r="N1111" s="176"/>
      <c r="O1111" s="176"/>
      <c r="AB1111" s="176"/>
      <c r="AC1111" s="108"/>
      <c r="AD1111" s="312"/>
      <c r="AE1111" s="284"/>
    </row>
    <row r="1112" spans="1:31" s="17" customFormat="1">
      <c r="A1112" s="122"/>
      <c r="B1112" s="122"/>
      <c r="D1112" s="112"/>
      <c r="E1112" s="112"/>
      <c r="I1112" s="176"/>
      <c r="J1112" s="176"/>
      <c r="K1112" s="176"/>
      <c r="L1112" s="176"/>
      <c r="M1112" s="176"/>
      <c r="N1112" s="176"/>
      <c r="O1112" s="176"/>
      <c r="AB1112" s="176"/>
      <c r="AC1112" s="108"/>
      <c r="AD1112" s="312"/>
      <c r="AE1112" s="284"/>
    </row>
    <row r="1113" spans="1:31" s="17" customFormat="1">
      <c r="A1113" s="122"/>
      <c r="B1113" s="122"/>
      <c r="D1113" s="112"/>
      <c r="E1113" s="112"/>
      <c r="I1113" s="176"/>
      <c r="J1113" s="176"/>
      <c r="K1113" s="176"/>
      <c r="L1113" s="176"/>
      <c r="M1113" s="176"/>
      <c r="N1113" s="176"/>
      <c r="O1113" s="176"/>
      <c r="AB1113" s="176"/>
      <c r="AC1113" s="108"/>
      <c r="AD1113" s="312"/>
      <c r="AE1113" s="284"/>
    </row>
    <row r="1114" spans="1:31" s="17" customFormat="1">
      <c r="A1114" s="122"/>
      <c r="B1114" s="122"/>
      <c r="D1114" s="112"/>
      <c r="E1114" s="112"/>
      <c r="I1114" s="176"/>
      <c r="J1114" s="176"/>
      <c r="K1114" s="176"/>
      <c r="L1114" s="176"/>
      <c r="M1114" s="176"/>
      <c r="N1114" s="176"/>
      <c r="O1114" s="176"/>
      <c r="AB1114" s="176"/>
      <c r="AC1114" s="108"/>
      <c r="AD1114" s="312"/>
      <c r="AE1114" s="284"/>
    </row>
    <row r="1115" spans="1:31" s="17" customFormat="1">
      <c r="A1115" s="122"/>
      <c r="B1115" s="122"/>
      <c r="D1115" s="112"/>
      <c r="E1115" s="112"/>
      <c r="I1115" s="176"/>
      <c r="J1115" s="176"/>
      <c r="K1115" s="176"/>
      <c r="L1115" s="176"/>
      <c r="M1115" s="176"/>
      <c r="N1115" s="176"/>
      <c r="O1115" s="176"/>
      <c r="AB1115" s="176"/>
      <c r="AC1115" s="108"/>
      <c r="AD1115" s="312"/>
      <c r="AE1115" s="284"/>
    </row>
    <row r="1116" spans="1:31" s="17" customFormat="1">
      <c r="A1116" s="122"/>
      <c r="B1116" s="122"/>
      <c r="D1116" s="112"/>
      <c r="E1116" s="112"/>
      <c r="I1116" s="176"/>
      <c r="J1116" s="176"/>
      <c r="K1116" s="176"/>
      <c r="L1116" s="176"/>
      <c r="M1116" s="176"/>
      <c r="N1116" s="176"/>
      <c r="O1116" s="176"/>
      <c r="AB1116" s="176"/>
      <c r="AC1116" s="108"/>
      <c r="AD1116" s="312"/>
      <c r="AE1116" s="284"/>
    </row>
    <row r="1117" spans="1:31" s="17" customFormat="1">
      <c r="A1117" s="122"/>
      <c r="B1117" s="122"/>
      <c r="D1117" s="112"/>
      <c r="E1117" s="112"/>
      <c r="I1117" s="176"/>
      <c r="J1117" s="176"/>
      <c r="K1117" s="176"/>
      <c r="L1117" s="176"/>
      <c r="M1117" s="176"/>
      <c r="N1117" s="176"/>
      <c r="O1117" s="176"/>
      <c r="AB1117" s="176"/>
      <c r="AC1117" s="108"/>
      <c r="AD1117" s="312"/>
      <c r="AE1117" s="284"/>
    </row>
    <row r="1118" spans="1:31" s="17" customFormat="1">
      <c r="A1118" s="122"/>
      <c r="B1118" s="122"/>
      <c r="D1118" s="112"/>
      <c r="E1118" s="112"/>
      <c r="I1118" s="176"/>
      <c r="J1118" s="176"/>
      <c r="K1118" s="176"/>
      <c r="L1118" s="176"/>
      <c r="M1118" s="176"/>
      <c r="N1118" s="176"/>
      <c r="O1118" s="176"/>
      <c r="AB1118" s="176"/>
      <c r="AC1118" s="108"/>
      <c r="AD1118" s="312"/>
      <c r="AE1118" s="284"/>
    </row>
    <row r="1119" spans="1:31" s="17" customFormat="1">
      <c r="A1119" s="122"/>
      <c r="B1119" s="122"/>
      <c r="D1119" s="112"/>
      <c r="E1119" s="112"/>
      <c r="I1119" s="176"/>
      <c r="J1119" s="176"/>
      <c r="K1119" s="176"/>
      <c r="L1119" s="176"/>
      <c r="M1119" s="176"/>
      <c r="N1119" s="176"/>
      <c r="O1119" s="176"/>
      <c r="AB1119" s="176"/>
      <c r="AC1119" s="108"/>
      <c r="AD1119" s="312"/>
      <c r="AE1119" s="284"/>
    </row>
    <row r="1120" spans="1:31" s="17" customFormat="1">
      <c r="A1120" s="122"/>
      <c r="B1120" s="122"/>
      <c r="D1120" s="112"/>
      <c r="E1120" s="112"/>
      <c r="I1120" s="176"/>
      <c r="J1120" s="176"/>
      <c r="K1120" s="176"/>
      <c r="L1120" s="176"/>
      <c r="M1120" s="176"/>
      <c r="N1120" s="176"/>
      <c r="O1120" s="176"/>
      <c r="AB1120" s="176"/>
      <c r="AC1120" s="108"/>
      <c r="AD1120" s="312"/>
      <c r="AE1120" s="284"/>
    </row>
    <row r="1121" spans="1:31" s="17" customFormat="1">
      <c r="A1121" s="122"/>
      <c r="B1121" s="122"/>
      <c r="D1121" s="112"/>
      <c r="E1121" s="112"/>
      <c r="I1121" s="176"/>
      <c r="J1121" s="176"/>
      <c r="K1121" s="176"/>
      <c r="L1121" s="176"/>
      <c r="M1121" s="176"/>
      <c r="N1121" s="176"/>
      <c r="O1121" s="176"/>
      <c r="AB1121" s="176"/>
      <c r="AC1121" s="108"/>
      <c r="AD1121" s="312"/>
      <c r="AE1121" s="284"/>
    </row>
    <row r="1122" spans="1:31" s="17" customFormat="1">
      <c r="A1122" s="122"/>
      <c r="B1122" s="122"/>
      <c r="D1122" s="112"/>
      <c r="E1122" s="112"/>
      <c r="I1122" s="176"/>
      <c r="J1122" s="176"/>
      <c r="K1122" s="176"/>
      <c r="L1122" s="176"/>
      <c r="M1122" s="176"/>
      <c r="N1122" s="176"/>
      <c r="O1122" s="176"/>
      <c r="AB1122" s="176"/>
      <c r="AC1122" s="108"/>
      <c r="AD1122" s="312"/>
      <c r="AE1122" s="284"/>
    </row>
    <row r="1123" spans="1:31" s="17" customFormat="1">
      <c r="A1123" s="122"/>
      <c r="B1123" s="122"/>
      <c r="D1123" s="112"/>
      <c r="E1123" s="112"/>
      <c r="I1123" s="176"/>
      <c r="J1123" s="176"/>
      <c r="K1123" s="176"/>
      <c r="L1123" s="176"/>
      <c r="M1123" s="176"/>
      <c r="N1123" s="176"/>
      <c r="O1123" s="176"/>
      <c r="AB1123" s="176"/>
      <c r="AC1123" s="108"/>
      <c r="AD1123" s="312"/>
      <c r="AE1123" s="284"/>
    </row>
    <row r="1124" spans="1:31" s="17" customFormat="1">
      <c r="A1124" s="122"/>
      <c r="B1124" s="122"/>
      <c r="D1124" s="112"/>
      <c r="E1124" s="112"/>
      <c r="I1124" s="176"/>
      <c r="J1124" s="176"/>
      <c r="K1124" s="176"/>
      <c r="L1124" s="176"/>
      <c r="M1124" s="176"/>
      <c r="N1124" s="176"/>
      <c r="O1124" s="176"/>
      <c r="AB1124" s="176"/>
      <c r="AC1124" s="108"/>
      <c r="AD1124" s="312"/>
      <c r="AE1124" s="284"/>
    </row>
    <row r="1125" spans="1:31" s="17" customFormat="1">
      <c r="A1125" s="122"/>
      <c r="B1125" s="122"/>
      <c r="D1125" s="112"/>
      <c r="E1125" s="112"/>
      <c r="I1125" s="176"/>
      <c r="J1125" s="176"/>
      <c r="K1125" s="176"/>
      <c r="L1125" s="176"/>
      <c r="M1125" s="176"/>
      <c r="N1125" s="176"/>
      <c r="O1125" s="176"/>
      <c r="AB1125" s="176"/>
      <c r="AC1125" s="108"/>
      <c r="AD1125" s="312"/>
      <c r="AE1125" s="284"/>
    </row>
    <row r="1126" spans="1:31" s="17" customFormat="1">
      <c r="A1126" s="122"/>
      <c r="B1126" s="122"/>
      <c r="D1126" s="112"/>
      <c r="E1126" s="112"/>
      <c r="I1126" s="176"/>
      <c r="J1126" s="176"/>
      <c r="K1126" s="176"/>
      <c r="L1126" s="176"/>
      <c r="M1126" s="176"/>
      <c r="N1126" s="176"/>
      <c r="O1126" s="176"/>
      <c r="AB1126" s="176"/>
      <c r="AC1126" s="108"/>
      <c r="AD1126" s="312"/>
      <c r="AE1126" s="284"/>
    </row>
    <row r="1127" spans="1:31" s="17" customFormat="1">
      <c r="A1127" s="122"/>
      <c r="B1127" s="122"/>
      <c r="D1127" s="112"/>
      <c r="E1127" s="112"/>
      <c r="I1127" s="176"/>
      <c r="J1127" s="176"/>
      <c r="K1127" s="176"/>
      <c r="L1127" s="176"/>
      <c r="M1127" s="176"/>
      <c r="N1127" s="176"/>
      <c r="O1127" s="176"/>
      <c r="AB1127" s="176"/>
      <c r="AC1127" s="108"/>
      <c r="AD1127" s="312"/>
      <c r="AE1127" s="284"/>
    </row>
    <row r="1128" spans="1:31" s="17" customFormat="1">
      <c r="A1128" s="122"/>
      <c r="B1128" s="122"/>
      <c r="D1128" s="112"/>
      <c r="E1128" s="112"/>
      <c r="I1128" s="176"/>
      <c r="J1128" s="176"/>
      <c r="K1128" s="176"/>
      <c r="L1128" s="176"/>
      <c r="M1128" s="176"/>
      <c r="N1128" s="176"/>
      <c r="O1128" s="176"/>
      <c r="AB1128" s="176"/>
      <c r="AC1128" s="108"/>
      <c r="AD1128" s="312"/>
      <c r="AE1128" s="284"/>
    </row>
    <row r="1129" spans="1:31" s="17" customFormat="1">
      <c r="A1129" s="122"/>
      <c r="B1129" s="122"/>
      <c r="D1129" s="112"/>
      <c r="E1129" s="112"/>
      <c r="I1129" s="176"/>
      <c r="J1129" s="176"/>
      <c r="K1129" s="176"/>
      <c r="L1129" s="176"/>
      <c r="M1129" s="176"/>
      <c r="N1129" s="176"/>
      <c r="O1129" s="176"/>
      <c r="AB1129" s="176"/>
      <c r="AC1129" s="108"/>
      <c r="AD1129" s="312"/>
      <c r="AE1129" s="284"/>
    </row>
    <row r="1130" spans="1:31" s="17" customFormat="1">
      <c r="A1130" s="122"/>
      <c r="B1130" s="122"/>
      <c r="D1130" s="112"/>
      <c r="E1130" s="112"/>
      <c r="I1130" s="176"/>
      <c r="J1130" s="176"/>
      <c r="K1130" s="176"/>
      <c r="L1130" s="176"/>
      <c r="M1130" s="176"/>
      <c r="N1130" s="176"/>
      <c r="O1130" s="176"/>
      <c r="AB1130" s="176"/>
      <c r="AC1130" s="108"/>
      <c r="AD1130" s="312"/>
      <c r="AE1130" s="284"/>
    </row>
    <row r="1131" spans="1:31" s="17" customFormat="1">
      <c r="A1131" s="122"/>
      <c r="B1131" s="122"/>
      <c r="D1131" s="112"/>
      <c r="E1131" s="112"/>
      <c r="I1131" s="176"/>
      <c r="J1131" s="176"/>
      <c r="K1131" s="176"/>
      <c r="L1131" s="176"/>
      <c r="M1131" s="176"/>
      <c r="N1131" s="176"/>
      <c r="O1131" s="176"/>
      <c r="AB1131" s="176"/>
      <c r="AC1131" s="108"/>
      <c r="AD1131" s="312"/>
      <c r="AE1131" s="284"/>
    </row>
    <row r="1132" spans="1:31" s="17" customFormat="1">
      <c r="A1132" s="122"/>
      <c r="B1132" s="122"/>
      <c r="D1132" s="112"/>
      <c r="E1132" s="112"/>
      <c r="I1132" s="176"/>
      <c r="J1132" s="176"/>
      <c r="K1132" s="176"/>
      <c r="L1132" s="176"/>
      <c r="M1132" s="176"/>
      <c r="N1132" s="176"/>
      <c r="O1132" s="176"/>
      <c r="AB1132" s="176"/>
      <c r="AC1132" s="108"/>
      <c r="AD1132" s="312"/>
      <c r="AE1132" s="284"/>
    </row>
    <row r="1133" spans="1:31" s="17" customFormat="1">
      <c r="A1133" s="122"/>
      <c r="B1133" s="122"/>
      <c r="D1133" s="112"/>
      <c r="E1133" s="112"/>
      <c r="I1133" s="176"/>
      <c r="J1133" s="176"/>
      <c r="K1133" s="176"/>
      <c r="L1133" s="176"/>
      <c r="M1133" s="176"/>
      <c r="N1133" s="176"/>
      <c r="O1133" s="176"/>
      <c r="AB1133" s="176"/>
      <c r="AC1133" s="108"/>
      <c r="AD1133" s="312"/>
      <c r="AE1133" s="284"/>
    </row>
    <row r="1134" spans="1:31" s="17" customFormat="1">
      <c r="A1134" s="122"/>
      <c r="B1134" s="122"/>
      <c r="D1134" s="112"/>
      <c r="E1134" s="112"/>
      <c r="I1134" s="176"/>
      <c r="J1134" s="176"/>
      <c r="K1134" s="176"/>
      <c r="L1134" s="176"/>
      <c r="M1134" s="176"/>
      <c r="N1134" s="176"/>
      <c r="O1134" s="176"/>
      <c r="AB1134" s="176"/>
      <c r="AC1134" s="108"/>
      <c r="AD1134" s="312"/>
      <c r="AE1134" s="284"/>
    </row>
    <row r="1135" spans="1:31" s="17" customFormat="1">
      <c r="A1135" s="122"/>
      <c r="B1135" s="122"/>
      <c r="D1135" s="112"/>
      <c r="E1135" s="112"/>
      <c r="I1135" s="176"/>
      <c r="J1135" s="176"/>
      <c r="K1135" s="176"/>
      <c r="L1135" s="176"/>
      <c r="M1135" s="176"/>
      <c r="N1135" s="176"/>
      <c r="O1135" s="176"/>
      <c r="AB1135" s="176"/>
      <c r="AC1135" s="108"/>
      <c r="AD1135" s="312"/>
      <c r="AE1135" s="284"/>
    </row>
    <row r="1136" spans="1:31" s="17" customFormat="1">
      <c r="A1136" s="122"/>
      <c r="B1136" s="122"/>
      <c r="D1136" s="112"/>
      <c r="E1136" s="112"/>
      <c r="I1136" s="176"/>
      <c r="J1136" s="176"/>
      <c r="K1136" s="176"/>
      <c r="L1136" s="176"/>
      <c r="M1136" s="176"/>
      <c r="N1136" s="176"/>
      <c r="O1136" s="176"/>
      <c r="AB1136" s="176"/>
      <c r="AC1136" s="108"/>
      <c r="AD1136" s="312"/>
      <c r="AE1136" s="284"/>
    </row>
    <row r="1137" spans="1:31" s="17" customFormat="1">
      <c r="A1137" s="122"/>
      <c r="B1137" s="122"/>
      <c r="D1137" s="112"/>
      <c r="E1137" s="112"/>
      <c r="I1137" s="176"/>
      <c r="J1137" s="176"/>
      <c r="K1137" s="176"/>
      <c r="L1137" s="176"/>
      <c r="M1137" s="176"/>
      <c r="N1137" s="176"/>
      <c r="O1137" s="176"/>
      <c r="AB1137" s="176"/>
      <c r="AC1137" s="108"/>
      <c r="AD1137" s="312"/>
      <c r="AE1137" s="284"/>
    </row>
    <row r="1138" spans="1:31" s="17" customFormat="1">
      <c r="A1138" s="122"/>
      <c r="B1138" s="122"/>
      <c r="D1138" s="112"/>
      <c r="E1138" s="112"/>
      <c r="I1138" s="176"/>
      <c r="J1138" s="176"/>
      <c r="K1138" s="176"/>
      <c r="L1138" s="176"/>
      <c r="M1138" s="176"/>
      <c r="N1138" s="176"/>
      <c r="O1138" s="176"/>
      <c r="AB1138" s="176"/>
      <c r="AC1138" s="108"/>
      <c r="AD1138" s="312"/>
      <c r="AE1138" s="284"/>
    </row>
    <row r="1139" spans="1:31" s="17" customFormat="1">
      <c r="A1139" s="122"/>
      <c r="B1139" s="122"/>
      <c r="D1139" s="112"/>
      <c r="E1139" s="112"/>
      <c r="I1139" s="176"/>
      <c r="J1139" s="176"/>
      <c r="K1139" s="176"/>
      <c r="L1139" s="176"/>
      <c r="M1139" s="176"/>
      <c r="N1139" s="176"/>
      <c r="O1139" s="176"/>
      <c r="AB1139" s="176"/>
      <c r="AC1139" s="108"/>
      <c r="AD1139" s="312"/>
      <c r="AE1139" s="284"/>
    </row>
    <row r="1140" spans="1:31" s="17" customFormat="1">
      <c r="A1140" s="122"/>
      <c r="B1140" s="122"/>
      <c r="D1140" s="112"/>
      <c r="E1140" s="112"/>
      <c r="I1140" s="176"/>
      <c r="J1140" s="176"/>
      <c r="K1140" s="176"/>
      <c r="L1140" s="176"/>
      <c r="M1140" s="176"/>
      <c r="N1140" s="176"/>
      <c r="O1140" s="176"/>
      <c r="AB1140" s="176"/>
      <c r="AC1140" s="108"/>
      <c r="AD1140" s="312"/>
      <c r="AE1140" s="284"/>
    </row>
    <row r="1141" spans="1:31" s="17" customFormat="1">
      <c r="A1141" s="122"/>
      <c r="B1141" s="122"/>
      <c r="D1141" s="112"/>
      <c r="E1141" s="112"/>
      <c r="I1141" s="176"/>
      <c r="J1141" s="176"/>
      <c r="K1141" s="176"/>
      <c r="L1141" s="176"/>
      <c r="M1141" s="176"/>
      <c r="N1141" s="176"/>
      <c r="O1141" s="176"/>
      <c r="AB1141" s="176"/>
      <c r="AC1141" s="108"/>
      <c r="AD1141" s="312"/>
      <c r="AE1141" s="284"/>
    </row>
    <row r="1142" spans="1:31" s="17" customFormat="1">
      <c r="A1142" s="122"/>
      <c r="B1142" s="122"/>
      <c r="D1142" s="112"/>
      <c r="E1142" s="112"/>
      <c r="I1142" s="176"/>
      <c r="J1142" s="176"/>
      <c r="K1142" s="176"/>
      <c r="L1142" s="176"/>
      <c r="M1142" s="176"/>
      <c r="N1142" s="176"/>
      <c r="O1142" s="176"/>
      <c r="AB1142" s="176"/>
      <c r="AC1142" s="108"/>
      <c r="AD1142" s="312"/>
      <c r="AE1142" s="284"/>
    </row>
    <row r="1143" spans="1:31" s="17" customFormat="1">
      <c r="A1143" s="122"/>
      <c r="B1143" s="122"/>
      <c r="D1143" s="112"/>
      <c r="E1143" s="112"/>
      <c r="I1143" s="176"/>
      <c r="J1143" s="176"/>
      <c r="K1143" s="176"/>
      <c r="L1143" s="176"/>
      <c r="M1143" s="176"/>
      <c r="N1143" s="176"/>
      <c r="O1143" s="176"/>
      <c r="AB1143" s="176"/>
      <c r="AC1143" s="108"/>
      <c r="AD1143" s="312"/>
      <c r="AE1143" s="284"/>
    </row>
    <row r="1144" spans="1:31" s="17" customFormat="1">
      <c r="A1144" s="122"/>
      <c r="B1144" s="122"/>
      <c r="D1144" s="112"/>
      <c r="E1144" s="112"/>
      <c r="I1144" s="176"/>
      <c r="J1144" s="176"/>
      <c r="K1144" s="176"/>
      <c r="L1144" s="176"/>
      <c r="M1144" s="176"/>
      <c r="N1144" s="176"/>
      <c r="O1144" s="176"/>
      <c r="AB1144" s="176"/>
      <c r="AC1144" s="108"/>
      <c r="AD1144" s="312"/>
      <c r="AE1144" s="284"/>
    </row>
    <row r="1145" spans="1:31" s="17" customFormat="1">
      <c r="A1145" s="122"/>
      <c r="B1145" s="122"/>
      <c r="D1145" s="112"/>
      <c r="E1145" s="112"/>
      <c r="I1145" s="176"/>
      <c r="J1145" s="176"/>
      <c r="K1145" s="176"/>
      <c r="L1145" s="176"/>
      <c r="M1145" s="176"/>
      <c r="N1145" s="176"/>
      <c r="O1145" s="176"/>
      <c r="AB1145" s="176"/>
      <c r="AC1145" s="108"/>
      <c r="AD1145" s="312"/>
      <c r="AE1145" s="284"/>
    </row>
    <row r="1146" spans="1:31" s="17" customFormat="1">
      <c r="A1146" s="122"/>
      <c r="B1146" s="122"/>
      <c r="D1146" s="112"/>
      <c r="E1146" s="112"/>
      <c r="I1146" s="176"/>
      <c r="J1146" s="176"/>
      <c r="K1146" s="176"/>
      <c r="L1146" s="176"/>
      <c r="M1146" s="176"/>
      <c r="N1146" s="176"/>
      <c r="O1146" s="176"/>
      <c r="AB1146" s="176"/>
      <c r="AC1146" s="108"/>
      <c r="AD1146" s="312"/>
      <c r="AE1146" s="284"/>
    </row>
    <row r="1147" spans="1:31" s="17" customFormat="1">
      <c r="A1147" s="122"/>
      <c r="B1147" s="122"/>
      <c r="D1147" s="112"/>
      <c r="E1147" s="112"/>
      <c r="I1147" s="176"/>
      <c r="J1147" s="176"/>
      <c r="K1147" s="176"/>
      <c r="L1147" s="176"/>
      <c r="M1147" s="176"/>
      <c r="N1147" s="176"/>
      <c r="O1147" s="176"/>
      <c r="AB1147" s="176"/>
      <c r="AC1147" s="108"/>
      <c r="AD1147" s="312"/>
      <c r="AE1147" s="284"/>
    </row>
    <row r="1148" spans="1:31" s="17" customFormat="1">
      <c r="A1148" s="122"/>
      <c r="B1148" s="122"/>
      <c r="D1148" s="112"/>
      <c r="E1148" s="112"/>
      <c r="I1148" s="176"/>
      <c r="J1148" s="176"/>
      <c r="K1148" s="176"/>
      <c r="L1148" s="176"/>
      <c r="M1148" s="176"/>
      <c r="N1148" s="176"/>
      <c r="O1148" s="176"/>
      <c r="AB1148" s="176"/>
      <c r="AC1148" s="108"/>
      <c r="AD1148" s="312"/>
      <c r="AE1148" s="284"/>
    </row>
    <row r="1149" spans="1:31" s="17" customFormat="1">
      <c r="A1149" s="122"/>
      <c r="B1149" s="122"/>
      <c r="D1149" s="112"/>
      <c r="E1149" s="112"/>
      <c r="I1149" s="176"/>
      <c r="J1149" s="176"/>
      <c r="K1149" s="176"/>
      <c r="L1149" s="176"/>
      <c r="M1149" s="176"/>
      <c r="N1149" s="176"/>
      <c r="O1149" s="176"/>
      <c r="AB1149" s="176"/>
      <c r="AC1149" s="108"/>
      <c r="AD1149" s="312"/>
      <c r="AE1149" s="284"/>
    </row>
    <row r="1150" spans="1:31" s="17" customFormat="1">
      <c r="A1150" s="122"/>
      <c r="B1150" s="122"/>
      <c r="D1150" s="112"/>
      <c r="E1150" s="112"/>
      <c r="I1150" s="176"/>
      <c r="J1150" s="176"/>
      <c r="K1150" s="176"/>
      <c r="L1150" s="176"/>
      <c r="M1150" s="176"/>
      <c r="N1150" s="176"/>
      <c r="O1150" s="176"/>
      <c r="AB1150" s="176"/>
      <c r="AC1150" s="108"/>
      <c r="AD1150" s="312"/>
      <c r="AE1150" s="284"/>
    </row>
    <row r="1151" spans="1:31" s="17" customFormat="1">
      <c r="A1151" s="122"/>
      <c r="B1151" s="122"/>
      <c r="D1151" s="112"/>
      <c r="E1151" s="112"/>
      <c r="I1151" s="176"/>
      <c r="J1151" s="176"/>
      <c r="K1151" s="176"/>
      <c r="L1151" s="176"/>
      <c r="M1151" s="176"/>
      <c r="N1151" s="176"/>
      <c r="O1151" s="176"/>
      <c r="AB1151" s="176"/>
      <c r="AC1151" s="108"/>
      <c r="AD1151" s="312"/>
      <c r="AE1151" s="284"/>
    </row>
    <row r="1152" spans="1:31" s="17" customFormat="1">
      <c r="A1152" s="122"/>
      <c r="B1152" s="122"/>
      <c r="D1152" s="112"/>
      <c r="E1152" s="112"/>
      <c r="I1152" s="176"/>
      <c r="J1152" s="176"/>
      <c r="K1152" s="176"/>
      <c r="L1152" s="176"/>
      <c r="M1152" s="176"/>
      <c r="N1152" s="176"/>
      <c r="O1152" s="176"/>
      <c r="AB1152" s="176"/>
      <c r="AC1152" s="108"/>
      <c r="AD1152" s="312"/>
      <c r="AE1152" s="284"/>
    </row>
    <row r="1153" spans="1:31" s="17" customFormat="1">
      <c r="A1153" s="122"/>
      <c r="B1153" s="122"/>
      <c r="D1153" s="112"/>
      <c r="E1153" s="112"/>
      <c r="I1153" s="176"/>
      <c r="J1153" s="176"/>
      <c r="K1153" s="176"/>
      <c r="L1153" s="176"/>
      <c r="M1153" s="176"/>
      <c r="N1153" s="176"/>
      <c r="O1153" s="176"/>
      <c r="AB1153" s="176"/>
      <c r="AC1153" s="108"/>
      <c r="AD1153" s="312"/>
      <c r="AE1153" s="284"/>
    </row>
    <row r="1154" spans="1:31" s="17" customFormat="1">
      <c r="A1154" s="122"/>
      <c r="B1154" s="122"/>
      <c r="D1154" s="112"/>
      <c r="E1154" s="112"/>
      <c r="I1154" s="176"/>
      <c r="J1154" s="176"/>
      <c r="K1154" s="176"/>
      <c r="L1154" s="176"/>
      <c r="M1154" s="176"/>
      <c r="N1154" s="176"/>
      <c r="O1154" s="176"/>
      <c r="AB1154" s="176"/>
      <c r="AC1154" s="108"/>
      <c r="AD1154" s="312"/>
      <c r="AE1154" s="284"/>
    </row>
    <row r="1155" spans="1:31" s="17" customFormat="1">
      <c r="A1155" s="122"/>
      <c r="B1155" s="122"/>
      <c r="D1155" s="112"/>
      <c r="E1155" s="112"/>
      <c r="I1155" s="176"/>
      <c r="J1155" s="176"/>
      <c r="K1155" s="176"/>
      <c r="L1155" s="176"/>
      <c r="M1155" s="176"/>
      <c r="N1155" s="176"/>
      <c r="O1155" s="176"/>
      <c r="AB1155" s="176"/>
      <c r="AC1155" s="108"/>
      <c r="AD1155" s="312"/>
      <c r="AE1155" s="284"/>
    </row>
    <row r="1156" spans="1:31" s="17" customFormat="1">
      <c r="A1156" s="122"/>
      <c r="B1156" s="122"/>
      <c r="D1156" s="112"/>
      <c r="E1156" s="112"/>
      <c r="I1156" s="176"/>
      <c r="J1156" s="176"/>
      <c r="K1156" s="176"/>
      <c r="L1156" s="176"/>
      <c r="M1156" s="176"/>
      <c r="N1156" s="176"/>
      <c r="O1156" s="176"/>
      <c r="AB1156" s="176"/>
      <c r="AC1156" s="108"/>
      <c r="AD1156" s="312"/>
      <c r="AE1156" s="284"/>
    </row>
    <row r="1157" spans="1:31" s="17" customFormat="1">
      <c r="A1157" s="122"/>
      <c r="B1157" s="122"/>
      <c r="D1157" s="112"/>
      <c r="E1157" s="112"/>
      <c r="I1157" s="176"/>
      <c r="J1157" s="176"/>
      <c r="K1157" s="176"/>
      <c r="L1157" s="176"/>
      <c r="M1157" s="176"/>
      <c r="N1157" s="176"/>
      <c r="O1157" s="176"/>
      <c r="AB1157" s="176"/>
      <c r="AC1157" s="108"/>
      <c r="AD1157" s="312"/>
      <c r="AE1157" s="284"/>
    </row>
    <row r="1158" spans="1:31" s="17" customFormat="1">
      <c r="A1158" s="122"/>
      <c r="B1158" s="122"/>
      <c r="D1158" s="112"/>
      <c r="E1158" s="112"/>
      <c r="I1158" s="176"/>
      <c r="J1158" s="176"/>
      <c r="K1158" s="176"/>
      <c r="L1158" s="176"/>
      <c r="M1158" s="176"/>
      <c r="N1158" s="176"/>
      <c r="O1158" s="176"/>
      <c r="AB1158" s="176"/>
      <c r="AC1158" s="108"/>
      <c r="AD1158" s="312"/>
      <c r="AE1158" s="284"/>
    </row>
    <row r="1159" spans="1:31" s="17" customFormat="1">
      <c r="A1159" s="122"/>
      <c r="B1159" s="122"/>
      <c r="D1159" s="112"/>
      <c r="E1159" s="112"/>
      <c r="I1159" s="176"/>
      <c r="J1159" s="176"/>
      <c r="K1159" s="176"/>
      <c r="L1159" s="176"/>
      <c r="M1159" s="176"/>
      <c r="N1159" s="176"/>
      <c r="O1159" s="176"/>
      <c r="AB1159" s="176"/>
      <c r="AC1159" s="108"/>
      <c r="AD1159" s="312"/>
      <c r="AE1159" s="284"/>
    </row>
    <row r="1160" spans="1:31" s="17" customFormat="1">
      <c r="A1160" s="122"/>
      <c r="B1160" s="122"/>
      <c r="D1160" s="112"/>
      <c r="E1160" s="112"/>
      <c r="I1160" s="176"/>
      <c r="J1160" s="176"/>
      <c r="K1160" s="176"/>
      <c r="L1160" s="176"/>
      <c r="M1160" s="176"/>
      <c r="N1160" s="176"/>
      <c r="O1160" s="176"/>
      <c r="AB1160" s="176"/>
      <c r="AC1160" s="108"/>
      <c r="AD1160" s="312"/>
      <c r="AE1160" s="284"/>
    </row>
    <row r="1161" spans="1:31" s="17" customFormat="1">
      <c r="A1161" s="122"/>
      <c r="B1161" s="122"/>
      <c r="D1161" s="112"/>
      <c r="E1161" s="112"/>
      <c r="I1161" s="176"/>
      <c r="J1161" s="176"/>
      <c r="K1161" s="176"/>
      <c r="L1161" s="176"/>
      <c r="M1161" s="176"/>
      <c r="N1161" s="176"/>
      <c r="O1161" s="176"/>
      <c r="AB1161" s="176"/>
      <c r="AC1161" s="108"/>
      <c r="AD1161" s="312"/>
      <c r="AE1161" s="284"/>
    </row>
    <row r="1162" spans="1:31" s="17" customFormat="1">
      <c r="A1162" s="122"/>
      <c r="B1162" s="122"/>
      <c r="D1162" s="112"/>
      <c r="E1162" s="112"/>
      <c r="I1162" s="176"/>
      <c r="J1162" s="176"/>
      <c r="K1162" s="176"/>
      <c r="L1162" s="176"/>
      <c r="M1162" s="176"/>
      <c r="N1162" s="176"/>
      <c r="O1162" s="176"/>
      <c r="AB1162" s="176"/>
      <c r="AC1162" s="108"/>
      <c r="AD1162" s="312"/>
      <c r="AE1162" s="284"/>
    </row>
    <row r="1163" spans="1:31" s="17" customFormat="1">
      <c r="A1163" s="122"/>
      <c r="B1163" s="122"/>
      <c r="D1163" s="112"/>
      <c r="E1163" s="112"/>
      <c r="I1163" s="176"/>
      <c r="J1163" s="176"/>
      <c r="K1163" s="176"/>
      <c r="L1163" s="176"/>
      <c r="M1163" s="176"/>
      <c r="N1163" s="176"/>
      <c r="O1163" s="176"/>
      <c r="AB1163" s="176"/>
      <c r="AC1163" s="108"/>
      <c r="AD1163" s="312"/>
      <c r="AE1163" s="284"/>
    </row>
    <row r="1164" spans="1:31" s="17" customFormat="1">
      <c r="A1164" s="122"/>
      <c r="B1164" s="122"/>
      <c r="D1164" s="112"/>
      <c r="E1164" s="112"/>
      <c r="I1164" s="176"/>
      <c r="J1164" s="176"/>
      <c r="K1164" s="176"/>
      <c r="L1164" s="176"/>
      <c r="M1164" s="176"/>
      <c r="N1164" s="176"/>
      <c r="O1164" s="176"/>
      <c r="AB1164" s="176"/>
      <c r="AC1164" s="108"/>
      <c r="AD1164" s="312"/>
      <c r="AE1164" s="284"/>
    </row>
    <row r="1165" spans="1:31" s="17" customFormat="1">
      <c r="A1165" s="122"/>
      <c r="B1165" s="122"/>
      <c r="D1165" s="112"/>
      <c r="E1165" s="112"/>
      <c r="I1165" s="176"/>
      <c r="J1165" s="176"/>
      <c r="K1165" s="176"/>
      <c r="L1165" s="176"/>
      <c r="M1165" s="176"/>
      <c r="N1165" s="176"/>
      <c r="O1165" s="176"/>
      <c r="AB1165" s="176"/>
      <c r="AC1165" s="108"/>
      <c r="AD1165" s="312"/>
      <c r="AE1165" s="284"/>
    </row>
    <row r="1166" spans="1:31" s="17" customFormat="1">
      <c r="A1166" s="122"/>
      <c r="B1166" s="122"/>
      <c r="D1166" s="112"/>
      <c r="E1166" s="112"/>
      <c r="I1166" s="176"/>
      <c r="J1166" s="176"/>
      <c r="K1166" s="176"/>
      <c r="L1166" s="176"/>
      <c r="M1166" s="176"/>
      <c r="N1166" s="176"/>
      <c r="O1166" s="176"/>
      <c r="AB1166" s="176"/>
      <c r="AC1166" s="108"/>
      <c r="AD1166" s="312"/>
      <c r="AE1166" s="284"/>
    </row>
    <row r="1167" spans="1:31" s="17" customFormat="1">
      <c r="A1167" s="122"/>
      <c r="B1167" s="122"/>
      <c r="D1167" s="112"/>
      <c r="E1167" s="112"/>
      <c r="I1167" s="176"/>
      <c r="J1167" s="176"/>
      <c r="K1167" s="176"/>
      <c r="L1167" s="176"/>
      <c r="M1167" s="176"/>
      <c r="N1167" s="176"/>
      <c r="O1167" s="176"/>
      <c r="AB1167" s="176"/>
      <c r="AC1167" s="108"/>
      <c r="AD1167" s="312"/>
      <c r="AE1167" s="284"/>
    </row>
    <row r="1168" spans="1:31" s="17" customFormat="1">
      <c r="A1168" s="122"/>
      <c r="B1168" s="122"/>
      <c r="D1168" s="112"/>
      <c r="E1168" s="112"/>
      <c r="I1168" s="176"/>
      <c r="J1168" s="176"/>
      <c r="K1168" s="176"/>
      <c r="L1168" s="176"/>
      <c r="M1168" s="176"/>
      <c r="N1168" s="176"/>
      <c r="O1168" s="176"/>
      <c r="AB1168" s="176"/>
      <c r="AC1168" s="108"/>
      <c r="AD1168" s="312"/>
      <c r="AE1168" s="284"/>
    </row>
    <row r="1169" spans="1:31" s="17" customFormat="1">
      <c r="A1169" s="122"/>
      <c r="B1169" s="122"/>
      <c r="D1169" s="112"/>
      <c r="E1169" s="112"/>
      <c r="I1169" s="176"/>
      <c r="J1169" s="176"/>
      <c r="K1169" s="176"/>
      <c r="L1169" s="176"/>
      <c r="M1169" s="176"/>
      <c r="N1169" s="176"/>
      <c r="O1169" s="176"/>
      <c r="AB1169" s="176"/>
      <c r="AC1169" s="108"/>
      <c r="AD1169" s="312"/>
      <c r="AE1169" s="284"/>
    </row>
    <row r="1170" spans="1:31" s="17" customFormat="1">
      <c r="A1170" s="122"/>
      <c r="B1170" s="122"/>
      <c r="D1170" s="112"/>
      <c r="E1170" s="112"/>
      <c r="I1170" s="176"/>
      <c r="J1170" s="176"/>
      <c r="K1170" s="176"/>
      <c r="L1170" s="176"/>
      <c r="M1170" s="176"/>
      <c r="N1170" s="176"/>
      <c r="O1170" s="176"/>
      <c r="AB1170" s="176"/>
      <c r="AC1170" s="108"/>
      <c r="AD1170" s="312"/>
      <c r="AE1170" s="284"/>
    </row>
    <row r="1171" spans="1:31" s="17" customFormat="1">
      <c r="A1171" s="122"/>
      <c r="B1171" s="122"/>
      <c r="D1171" s="112"/>
      <c r="E1171" s="112"/>
      <c r="I1171" s="176"/>
      <c r="J1171" s="176"/>
      <c r="K1171" s="176"/>
      <c r="L1171" s="176"/>
      <c r="M1171" s="176"/>
      <c r="N1171" s="176"/>
      <c r="O1171" s="176"/>
      <c r="AB1171" s="176"/>
      <c r="AC1171" s="108"/>
      <c r="AD1171" s="312"/>
      <c r="AE1171" s="284"/>
    </row>
    <row r="1172" spans="1:31" s="17" customFormat="1">
      <c r="A1172" s="122"/>
      <c r="B1172" s="122"/>
      <c r="D1172" s="112"/>
      <c r="E1172" s="112"/>
      <c r="I1172" s="176"/>
      <c r="J1172" s="176"/>
      <c r="K1172" s="176"/>
      <c r="L1172" s="176"/>
      <c r="M1172" s="176"/>
      <c r="N1172" s="176"/>
      <c r="O1172" s="176"/>
      <c r="AB1172" s="176"/>
      <c r="AC1172" s="108"/>
      <c r="AD1172" s="312"/>
      <c r="AE1172" s="284"/>
    </row>
    <row r="1173" spans="1:31" s="17" customFormat="1">
      <c r="A1173" s="122"/>
      <c r="B1173" s="122"/>
      <c r="D1173" s="112"/>
      <c r="E1173" s="112"/>
      <c r="I1173" s="176"/>
      <c r="J1173" s="176"/>
      <c r="K1173" s="176"/>
      <c r="L1173" s="176"/>
      <c r="M1173" s="176"/>
      <c r="N1173" s="176"/>
      <c r="O1173" s="176"/>
      <c r="AB1173" s="176"/>
      <c r="AC1173" s="108"/>
      <c r="AD1173" s="312"/>
      <c r="AE1173" s="284"/>
    </row>
    <row r="1174" spans="1:31" s="17" customFormat="1">
      <c r="A1174" s="122"/>
      <c r="B1174" s="122"/>
      <c r="D1174" s="112"/>
      <c r="E1174" s="112"/>
      <c r="I1174" s="176"/>
      <c r="J1174" s="176"/>
      <c r="K1174" s="176"/>
      <c r="L1174" s="176"/>
      <c r="M1174" s="176"/>
      <c r="N1174" s="176"/>
      <c r="O1174" s="176"/>
      <c r="AB1174" s="176"/>
      <c r="AC1174" s="108"/>
      <c r="AD1174" s="312"/>
      <c r="AE1174" s="284"/>
    </row>
    <row r="1175" spans="1:31" s="17" customFormat="1">
      <c r="A1175" s="122"/>
      <c r="B1175" s="122"/>
      <c r="D1175" s="112"/>
      <c r="E1175" s="112"/>
      <c r="I1175" s="176"/>
      <c r="J1175" s="176"/>
      <c r="K1175" s="176"/>
      <c r="L1175" s="176"/>
      <c r="M1175" s="176"/>
      <c r="N1175" s="176"/>
      <c r="O1175" s="176"/>
      <c r="AB1175" s="176"/>
      <c r="AC1175" s="108"/>
      <c r="AD1175" s="312"/>
      <c r="AE1175" s="284"/>
    </row>
    <row r="1176" spans="1:31" s="17" customFormat="1">
      <c r="A1176" s="122"/>
      <c r="B1176" s="122"/>
      <c r="D1176" s="112"/>
      <c r="E1176" s="112"/>
      <c r="I1176" s="176"/>
      <c r="J1176" s="176"/>
      <c r="K1176" s="176"/>
      <c r="L1176" s="176"/>
      <c r="M1176" s="176"/>
      <c r="N1176" s="176"/>
      <c r="O1176" s="176"/>
      <c r="AB1176" s="176"/>
      <c r="AC1176" s="108"/>
      <c r="AD1176" s="312"/>
      <c r="AE1176" s="284"/>
    </row>
    <row r="1177" spans="1:31" s="17" customFormat="1">
      <c r="A1177" s="122"/>
      <c r="B1177" s="122"/>
      <c r="D1177" s="112"/>
      <c r="E1177" s="112"/>
      <c r="I1177" s="176"/>
      <c r="J1177" s="176"/>
      <c r="K1177" s="176"/>
      <c r="L1177" s="176"/>
      <c r="M1177" s="176"/>
      <c r="N1177" s="176"/>
      <c r="O1177" s="176"/>
      <c r="AB1177" s="176"/>
      <c r="AC1177" s="108"/>
      <c r="AD1177" s="312"/>
      <c r="AE1177" s="284"/>
    </row>
    <row r="1178" spans="1:31" s="17" customFormat="1">
      <c r="A1178" s="122"/>
      <c r="B1178" s="122"/>
      <c r="D1178" s="112"/>
      <c r="E1178" s="112"/>
      <c r="I1178" s="176"/>
      <c r="J1178" s="176"/>
      <c r="K1178" s="176"/>
      <c r="L1178" s="176"/>
      <c r="M1178" s="176"/>
      <c r="N1178" s="176"/>
      <c r="O1178" s="176"/>
      <c r="AB1178" s="176"/>
      <c r="AC1178" s="108"/>
      <c r="AD1178" s="312"/>
      <c r="AE1178" s="284"/>
    </row>
    <row r="1179" spans="1:31" s="17" customFormat="1">
      <c r="A1179" s="122"/>
      <c r="B1179" s="122"/>
      <c r="D1179" s="112"/>
      <c r="E1179" s="112"/>
      <c r="I1179" s="176"/>
      <c r="J1179" s="176"/>
      <c r="K1179" s="176"/>
      <c r="L1179" s="176"/>
      <c r="M1179" s="176"/>
      <c r="N1179" s="176"/>
      <c r="O1179" s="176"/>
      <c r="AB1179" s="176"/>
      <c r="AC1179" s="108"/>
      <c r="AD1179" s="312"/>
      <c r="AE1179" s="284"/>
    </row>
    <row r="1180" spans="1:31" s="17" customFormat="1">
      <c r="A1180" s="122"/>
      <c r="B1180" s="122"/>
      <c r="D1180" s="112"/>
      <c r="E1180" s="112"/>
      <c r="I1180" s="176"/>
      <c r="J1180" s="176"/>
      <c r="K1180" s="176"/>
      <c r="L1180" s="176"/>
      <c r="M1180" s="176"/>
      <c r="N1180" s="176"/>
      <c r="O1180" s="176"/>
      <c r="AB1180" s="176"/>
      <c r="AC1180" s="108"/>
      <c r="AD1180" s="312"/>
      <c r="AE1180" s="284"/>
    </row>
    <row r="1181" spans="1:31" s="17" customFormat="1">
      <c r="A1181" s="122"/>
      <c r="B1181" s="122"/>
      <c r="D1181" s="112"/>
      <c r="E1181" s="112"/>
      <c r="I1181" s="176"/>
      <c r="J1181" s="176"/>
      <c r="K1181" s="176"/>
      <c r="L1181" s="176"/>
      <c r="M1181" s="176"/>
      <c r="N1181" s="176"/>
      <c r="O1181" s="176"/>
      <c r="AB1181" s="176"/>
      <c r="AC1181" s="108"/>
      <c r="AD1181" s="312"/>
      <c r="AE1181" s="284"/>
    </row>
    <row r="1182" spans="1:31" s="17" customFormat="1">
      <c r="A1182" s="122"/>
      <c r="B1182" s="122"/>
      <c r="D1182" s="112"/>
      <c r="E1182" s="112"/>
      <c r="I1182" s="176"/>
      <c r="J1182" s="176"/>
      <c r="K1182" s="176"/>
      <c r="L1182" s="176"/>
      <c r="M1182" s="176"/>
      <c r="N1182" s="176"/>
      <c r="O1182" s="176"/>
      <c r="AB1182" s="176"/>
      <c r="AC1182" s="108"/>
      <c r="AD1182" s="312"/>
      <c r="AE1182" s="284"/>
    </row>
    <row r="1183" spans="1:31" s="17" customFormat="1">
      <c r="A1183" s="122"/>
      <c r="B1183" s="122"/>
      <c r="D1183" s="112"/>
      <c r="E1183" s="112"/>
      <c r="I1183" s="176"/>
      <c r="J1183" s="176"/>
      <c r="K1183" s="176"/>
      <c r="L1183" s="176"/>
      <c r="M1183" s="176"/>
      <c r="N1183" s="176"/>
      <c r="O1183" s="176"/>
      <c r="AB1183" s="176"/>
      <c r="AC1183" s="108"/>
      <c r="AD1183" s="312"/>
      <c r="AE1183" s="284"/>
    </row>
    <row r="1184" spans="1:31" s="17" customFormat="1">
      <c r="A1184" s="122"/>
      <c r="B1184" s="122"/>
      <c r="D1184" s="112"/>
      <c r="E1184" s="112"/>
      <c r="I1184" s="176"/>
      <c r="J1184" s="176"/>
      <c r="K1184" s="176"/>
      <c r="L1184" s="176"/>
      <c r="M1184" s="176"/>
      <c r="N1184" s="176"/>
      <c r="O1184" s="176"/>
      <c r="AB1184" s="176"/>
      <c r="AC1184" s="108"/>
      <c r="AD1184" s="312"/>
      <c r="AE1184" s="284"/>
    </row>
    <row r="1185" spans="1:31" s="17" customFormat="1">
      <c r="A1185" s="122"/>
      <c r="B1185" s="122"/>
      <c r="D1185" s="112"/>
      <c r="E1185" s="112"/>
      <c r="I1185" s="176"/>
      <c r="J1185" s="176"/>
      <c r="K1185" s="176"/>
      <c r="L1185" s="176"/>
      <c r="M1185" s="176"/>
      <c r="N1185" s="176"/>
      <c r="O1185" s="176"/>
      <c r="AB1185" s="176"/>
      <c r="AC1185" s="108"/>
      <c r="AD1185" s="312"/>
      <c r="AE1185" s="284"/>
    </row>
    <row r="1186" spans="1:31" s="17" customFormat="1">
      <c r="A1186" s="122"/>
      <c r="B1186" s="122"/>
      <c r="D1186" s="112"/>
      <c r="E1186" s="112"/>
      <c r="I1186" s="176"/>
      <c r="J1186" s="176"/>
      <c r="K1186" s="176"/>
      <c r="L1186" s="176"/>
      <c r="M1186" s="176"/>
      <c r="N1186" s="176"/>
      <c r="O1186" s="176"/>
      <c r="AB1186" s="176"/>
      <c r="AC1186" s="108"/>
      <c r="AD1186" s="312"/>
      <c r="AE1186" s="284"/>
    </row>
    <row r="1187" spans="1:31" s="17" customFormat="1">
      <c r="A1187" s="122"/>
      <c r="B1187" s="122"/>
      <c r="D1187" s="112"/>
      <c r="E1187" s="112"/>
      <c r="I1187" s="176"/>
      <c r="J1187" s="176"/>
      <c r="K1187" s="176"/>
      <c r="L1187" s="176"/>
      <c r="M1187" s="176"/>
      <c r="N1187" s="176"/>
      <c r="O1187" s="176"/>
      <c r="AB1187" s="176"/>
      <c r="AC1187" s="108"/>
      <c r="AD1187" s="312"/>
      <c r="AE1187" s="284"/>
    </row>
    <row r="1188" spans="1:31" s="17" customFormat="1">
      <c r="A1188" s="122"/>
      <c r="B1188" s="122"/>
      <c r="D1188" s="112"/>
      <c r="E1188" s="112"/>
      <c r="I1188" s="176"/>
      <c r="J1188" s="176"/>
      <c r="K1188" s="176"/>
      <c r="L1188" s="176"/>
      <c r="M1188" s="176"/>
      <c r="N1188" s="176"/>
      <c r="O1188" s="176"/>
      <c r="AB1188" s="176"/>
      <c r="AC1188" s="108"/>
      <c r="AD1188" s="312"/>
      <c r="AE1188" s="284"/>
    </row>
    <row r="1189" spans="1:31" s="17" customFormat="1">
      <c r="A1189" s="122"/>
      <c r="B1189" s="122"/>
      <c r="D1189" s="112"/>
      <c r="E1189" s="112"/>
      <c r="I1189" s="176"/>
      <c r="J1189" s="176"/>
      <c r="K1189" s="176"/>
      <c r="L1189" s="176"/>
      <c r="M1189" s="176"/>
      <c r="N1189" s="176"/>
      <c r="O1189" s="176"/>
      <c r="AB1189" s="176"/>
      <c r="AC1189" s="108"/>
      <c r="AD1189" s="312"/>
      <c r="AE1189" s="284"/>
    </row>
    <row r="1190" spans="1:31" s="17" customFormat="1">
      <c r="A1190" s="122"/>
      <c r="B1190" s="122"/>
      <c r="D1190" s="112"/>
      <c r="E1190" s="112"/>
      <c r="I1190" s="176"/>
      <c r="J1190" s="176"/>
      <c r="K1190" s="176"/>
      <c r="L1190" s="176"/>
      <c r="M1190" s="176"/>
      <c r="N1190" s="176"/>
      <c r="O1190" s="176"/>
      <c r="AB1190" s="176"/>
      <c r="AC1190" s="108"/>
      <c r="AD1190" s="312"/>
      <c r="AE1190" s="284"/>
    </row>
    <row r="1191" spans="1:31" s="17" customFormat="1">
      <c r="A1191" s="122"/>
      <c r="B1191" s="122"/>
      <c r="D1191" s="112"/>
      <c r="E1191" s="112"/>
      <c r="I1191" s="176"/>
      <c r="J1191" s="176"/>
      <c r="K1191" s="176"/>
      <c r="L1191" s="176"/>
      <c r="M1191" s="176"/>
      <c r="N1191" s="176"/>
      <c r="O1191" s="176"/>
      <c r="AB1191" s="176"/>
      <c r="AC1191" s="108"/>
      <c r="AD1191" s="312"/>
      <c r="AE1191" s="284"/>
    </row>
    <row r="1192" spans="1:31" s="17" customFormat="1">
      <c r="A1192" s="122"/>
      <c r="B1192" s="122"/>
      <c r="D1192" s="112"/>
      <c r="E1192" s="112"/>
      <c r="I1192" s="176"/>
      <c r="J1192" s="176"/>
      <c r="K1192" s="176"/>
      <c r="L1192" s="176"/>
      <c r="M1192" s="176"/>
      <c r="N1192" s="176"/>
      <c r="O1192" s="176"/>
      <c r="AB1192" s="176"/>
      <c r="AC1192" s="108"/>
      <c r="AD1192" s="312"/>
      <c r="AE1192" s="284"/>
    </row>
    <row r="1193" spans="1:31" s="17" customFormat="1">
      <c r="A1193" s="122"/>
      <c r="B1193" s="122"/>
      <c r="D1193" s="112"/>
      <c r="E1193" s="112"/>
      <c r="I1193" s="176"/>
      <c r="J1193" s="176"/>
      <c r="K1193" s="176"/>
      <c r="L1193" s="176"/>
      <c r="M1193" s="176"/>
      <c r="N1193" s="176"/>
      <c r="O1193" s="176"/>
      <c r="AB1193" s="176"/>
      <c r="AC1193" s="108"/>
      <c r="AD1193" s="312"/>
      <c r="AE1193" s="284"/>
    </row>
    <row r="1194" spans="1:31" s="17" customFormat="1">
      <c r="A1194" s="122"/>
      <c r="B1194" s="122"/>
      <c r="D1194" s="112"/>
      <c r="E1194" s="112"/>
      <c r="I1194" s="176"/>
      <c r="J1194" s="176"/>
      <c r="K1194" s="176"/>
      <c r="L1194" s="176"/>
      <c r="M1194" s="176"/>
      <c r="N1194" s="176"/>
      <c r="O1194" s="176"/>
      <c r="AB1194" s="176"/>
      <c r="AC1194" s="108"/>
      <c r="AD1194" s="312"/>
      <c r="AE1194" s="284"/>
    </row>
    <row r="1195" spans="1:31" s="17" customFormat="1">
      <c r="A1195" s="122"/>
      <c r="B1195" s="122"/>
      <c r="D1195" s="112"/>
      <c r="E1195" s="112"/>
      <c r="I1195" s="176"/>
      <c r="J1195" s="176"/>
      <c r="K1195" s="176"/>
      <c r="L1195" s="176"/>
      <c r="M1195" s="176"/>
      <c r="N1195" s="176"/>
      <c r="O1195" s="176"/>
      <c r="AB1195" s="176"/>
      <c r="AC1195" s="108"/>
      <c r="AD1195" s="312"/>
      <c r="AE1195" s="284"/>
    </row>
    <row r="1196" spans="1:31" s="17" customFormat="1">
      <c r="A1196" s="122"/>
      <c r="B1196" s="122"/>
      <c r="D1196" s="112"/>
      <c r="E1196" s="112"/>
      <c r="I1196" s="176"/>
      <c r="J1196" s="176"/>
      <c r="K1196" s="176"/>
      <c r="L1196" s="176"/>
      <c r="M1196" s="176"/>
      <c r="N1196" s="176"/>
      <c r="O1196" s="176"/>
      <c r="AB1196" s="176"/>
      <c r="AC1196" s="108"/>
      <c r="AD1196" s="312"/>
      <c r="AE1196" s="284"/>
    </row>
    <row r="1197" spans="1:31" s="17" customFormat="1">
      <c r="A1197" s="122"/>
      <c r="B1197" s="122"/>
      <c r="D1197" s="112"/>
      <c r="E1197" s="112"/>
      <c r="I1197" s="176"/>
      <c r="J1197" s="176"/>
      <c r="K1197" s="176"/>
      <c r="L1197" s="176"/>
      <c r="M1197" s="176"/>
      <c r="N1197" s="176"/>
      <c r="O1197" s="176"/>
      <c r="AB1197" s="176"/>
      <c r="AC1197" s="108"/>
      <c r="AD1197" s="312"/>
      <c r="AE1197" s="284"/>
    </row>
    <row r="1198" spans="1:31" s="17" customFormat="1">
      <c r="A1198" s="122"/>
      <c r="B1198" s="122"/>
      <c r="D1198" s="112"/>
      <c r="E1198" s="112"/>
      <c r="I1198" s="176"/>
      <c r="J1198" s="176"/>
      <c r="K1198" s="176"/>
      <c r="L1198" s="176"/>
      <c r="M1198" s="176"/>
      <c r="N1198" s="176"/>
      <c r="O1198" s="176"/>
      <c r="AB1198" s="176"/>
      <c r="AC1198" s="108"/>
      <c r="AD1198" s="312"/>
      <c r="AE1198" s="284"/>
    </row>
    <row r="1199" spans="1:31" s="17" customFormat="1">
      <c r="A1199" s="122"/>
      <c r="B1199" s="122"/>
      <c r="D1199" s="112"/>
      <c r="E1199" s="112"/>
      <c r="I1199" s="176"/>
      <c r="J1199" s="176"/>
      <c r="K1199" s="176"/>
      <c r="L1199" s="176"/>
      <c r="M1199" s="176"/>
      <c r="N1199" s="176"/>
      <c r="O1199" s="176"/>
      <c r="AB1199" s="176"/>
      <c r="AC1199" s="108"/>
      <c r="AD1199" s="312"/>
      <c r="AE1199" s="284"/>
    </row>
    <row r="1200" spans="1:31" s="17" customFormat="1">
      <c r="A1200" s="122"/>
      <c r="B1200" s="122"/>
      <c r="D1200" s="112"/>
      <c r="E1200" s="112"/>
      <c r="I1200" s="176"/>
      <c r="J1200" s="176"/>
      <c r="K1200" s="176"/>
      <c r="L1200" s="176"/>
      <c r="M1200" s="176"/>
      <c r="N1200" s="176"/>
      <c r="O1200" s="176"/>
      <c r="AB1200" s="176"/>
      <c r="AC1200" s="108"/>
      <c r="AD1200" s="312"/>
      <c r="AE1200" s="284"/>
    </row>
    <row r="1201" spans="1:31" s="17" customFormat="1">
      <c r="A1201" s="122"/>
      <c r="B1201" s="122"/>
      <c r="D1201" s="112"/>
      <c r="E1201" s="112"/>
      <c r="I1201" s="176"/>
      <c r="J1201" s="176"/>
      <c r="K1201" s="176"/>
      <c r="L1201" s="176"/>
      <c r="M1201" s="176"/>
      <c r="N1201" s="176"/>
      <c r="O1201" s="176"/>
      <c r="AB1201" s="176"/>
      <c r="AC1201" s="108"/>
      <c r="AD1201" s="312"/>
      <c r="AE1201" s="284"/>
    </row>
    <row r="1202" spans="1:31" s="17" customFormat="1">
      <c r="A1202" s="122"/>
      <c r="B1202" s="122"/>
      <c r="D1202" s="112"/>
      <c r="E1202" s="112"/>
      <c r="I1202" s="176"/>
      <c r="J1202" s="176"/>
      <c r="K1202" s="176"/>
      <c r="L1202" s="176"/>
      <c r="M1202" s="176"/>
      <c r="N1202" s="176"/>
      <c r="O1202" s="176"/>
      <c r="AB1202" s="176"/>
      <c r="AC1202" s="108"/>
      <c r="AD1202" s="312"/>
      <c r="AE1202" s="284"/>
    </row>
    <row r="1203" spans="1:31" s="17" customFormat="1">
      <c r="A1203" s="122"/>
      <c r="B1203" s="122"/>
      <c r="D1203" s="112"/>
      <c r="E1203" s="112"/>
      <c r="I1203" s="176"/>
      <c r="J1203" s="176"/>
      <c r="K1203" s="176"/>
      <c r="L1203" s="176"/>
      <c r="M1203" s="176"/>
      <c r="N1203" s="176"/>
      <c r="O1203" s="176"/>
      <c r="AB1203" s="176"/>
      <c r="AC1203" s="108"/>
      <c r="AD1203" s="312"/>
      <c r="AE1203" s="284"/>
    </row>
    <row r="1204" spans="1:31" s="17" customFormat="1">
      <c r="A1204" s="122"/>
      <c r="B1204" s="122"/>
      <c r="D1204" s="112"/>
      <c r="E1204" s="112"/>
      <c r="I1204" s="176"/>
      <c r="J1204" s="176"/>
      <c r="K1204" s="176"/>
      <c r="L1204" s="176"/>
      <c r="M1204" s="176"/>
      <c r="N1204" s="176"/>
      <c r="O1204" s="176"/>
      <c r="AB1204" s="176"/>
      <c r="AC1204" s="108"/>
      <c r="AD1204" s="312"/>
      <c r="AE1204" s="284"/>
    </row>
    <row r="1205" spans="1:31" s="17" customFormat="1">
      <c r="A1205" s="122"/>
      <c r="B1205" s="122"/>
      <c r="D1205" s="112"/>
      <c r="E1205" s="112"/>
      <c r="I1205" s="176"/>
      <c r="J1205" s="176"/>
      <c r="K1205" s="176"/>
      <c r="L1205" s="176"/>
      <c r="M1205" s="176"/>
      <c r="N1205" s="176"/>
      <c r="O1205" s="176"/>
      <c r="AB1205" s="176"/>
      <c r="AC1205" s="108"/>
      <c r="AD1205" s="312"/>
      <c r="AE1205" s="284"/>
    </row>
    <row r="1206" spans="1:31" s="17" customFormat="1">
      <c r="A1206" s="122"/>
      <c r="B1206" s="122"/>
      <c r="D1206" s="112"/>
      <c r="E1206" s="112"/>
      <c r="I1206" s="176"/>
      <c r="J1206" s="176"/>
      <c r="K1206" s="176"/>
      <c r="L1206" s="176"/>
      <c r="M1206" s="176"/>
      <c r="N1206" s="176"/>
      <c r="O1206" s="176"/>
      <c r="AB1206" s="176"/>
      <c r="AC1206" s="108"/>
      <c r="AD1206" s="312"/>
      <c r="AE1206" s="284"/>
    </row>
    <row r="1207" spans="1:31" s="17" customFormat="1">
      <c r="A1207" s="122"/>
      <c r="B1207" s="122"/>
      <c r="D1207" s="112"/>
      <c r="E1207" s="112"/>
      <c r="I1207" s="176"/>
      <c r="J1207" s="176"/>
      <c r="K1207" s="176"/>
      <c r="L1207" s="176"/>
      <c r="M1207" s="176"/>
      <c r="N1207" s="176"/>
      <c r="O1207" s="176"/>
      <c r="AB1207" s="176"/>
      <c r="AC1207" s="108"/>
      <c r="AD1207" s="312"/>
      <c r="AE1207" s="284"/>
    </row>
    <row r="1208" spans="1:31" s="17" customFormat="1">
      <c r="A1208" s="122"/>
      <c r="B1208" s="122"/>
      <c r="D1208" s="112"/>
      <c r="E1208" s="112"/>
      <c r="I1208" s="176"/>
      <c r="J1208" s="176"/>
      <c r="K1208" s="176"/>
      <c r="L1208" s="176"/>
      <c r="M1208" s="176"/>
      <c r="N1208" s="176"/>
      <c r="O1208" s="176"/>
      <c r="AB1208" s="176"/>
      <c r="AC1208" s="108"/>
      <c r="AD1208" s="312"/>
      <c r="AE1208" s="284"/>
    </row>
    <row r="1209" spans="1:31" s="17" customFormat="1">
      <c r="A1209" s="122"/>
      <c r="B1209" s="122"/>
      <c r="D1209" s="112"/>
      <c r="E1209" s="112"/>
      <c r="I1209" s="176"/>
      <c r="J1209" s="176"/>
      <c r="K1209" s="176"/>
      <c r="L1209" s="176"/>
      <c r="M1209" s="176"/>
      <c r="N1209" s="176"/>
      <c r="O1209" s="176"/>
      <c r="AB1209" s="176"/>
      <c r="AC1209" s="108"/>
      <c r="AD1209" s="312"/>
      <c r="AE1209" s="284"/>
    </row>
    <row r="1210" spans="1:31" s="17" customFormat="1">
      <c r="A1210" s="122"/>
      <c r="B1210" s="122"/>
      <c r="D1210" s="112"/>
      <c r="E1210" s="112"/>
      <c r="I1210" s="176"/>
      <c r="J1210" s="176"/>
      <c r="K1210" s="176"/>
      <c r="L1210" s="176"/>
      <c r="M1210" s="176"/>
      <c r="N1210" s="176"/>
      <c r="O1210" s="176"/>
      <c r="AB1210" s="176"/>
      <c r="AC1210" s="108"/>
      <c r="AD1210" s="312"/>
      <c r="AE1210" s="284"/>
    </row>
    <row r="1211" spans="1:31" s="17" customFormat="1">
      <c r="A1211" s="122"/>
      <c r="B1211" s="122"/>
      <c r="D1211" s="112"/>
      <c r="E1211" s="112"/>
      <c r="I1211" s="176"/>
      <c r="J1211" s="176"/>
      <c r="K1211" s="176"/>
      <c r="L1211" s="176"/>
      <c r="M1211" s="176"/>
      <c r="N1211" s="176"/>
      <c r="O1211" s="176"/>
      <c r="AB1211" s="176"/>
      <c r="AC1211" s="108"/>
      <c r="AD1211" s="312"/>
      <c r="AE1211" s="284"/>
    </row>
    <row r="1212" spans="1:31" s="17" customFormat="1">
      <c r="A1212" s="122"/>
      <c r="B1212" s="122"/>
      <c r="D1212" s="112"/>
      <c r="E1212" s="112"/>
      <c r="I1212" s="176"/>
      <c r="J1212" s="176"/>
      <c r="K1212" s="176"/>
      <c r="L1212" s="176"/>
      <c r="M1212" s="176"/>
      <c r="N1212" s="176"/>
      <c r="O1212" s="176"/>
      <c r="AB1212" s="176"/>
      <c r="AC1212" s="108"/>
      <c r="AD1212" s="312"/>
      <c r="AE1212" s="284"/>
    </row>
    <row r="1213" spans="1:31" s="17" customFormat="1">
      <c r="A1213" s="122"/>
      <c r="B1213" s="122"/>
      <c r="D1213" s="112"/>
      <c r="E1213" s="112"/>
      <c r="I1213" s="176"/>
      <c r="J1213" s="176"/>
      <c r="K1213" s="176"/>
      <c r="L1213" s="176"/>
      <c r="M1213" s="176"/>
      <c r="N1213" s="176"/>
      <c r="O1213" s="176"/>
      <c r="AB1213" s="176"/>
      <c r="AC1213" s="108"/>
      <c r="AD1213" s="312"/>
      <c r="AE1213" s="284"/>
    </row>
    <row r="1214" spans="1:31" s="17" customFormat="1">
      <c r="A1214" s="122"/>
      <c r="B1214" s="122"/>
      <c r="D1214" s="112"/>
      <c r="E1214" s="112"/>
      <c r="I1214" s="176"/>
      <c r="J1214" s="176"/>
      <c r="K1214" s="176"/>
      <c r="L1214" s="176"/>
      <c r="M1214" s="176"/>
      <c r="N1214" s="176"/>
      <c r="O1214" s="176"/>
      <c r="AB1214" s="176"/>
      <c r="AC1214" s="108"/>
      <c r="AD1214" s="312"/>
      <c r="AE1214" s="284"/>
    </row>
    <row r="1215" spans="1:31" s="17" customFormat="1">
      <c r="A1215" s="122"/>
      <c r="B1215" s="122"/>
      <c r="D1215" s="112"/>
      <c r="E1215" s="112"/>
      <c r="I1215" s="176"/>
      <c r="J1215" s="176"/>
      <c r="K1215" s="176"/>
      <c r="L1215" s="176"/>
      <c r="M1215" s="176"/>
      <c r="N1215" s="176"/>
      <c r="O1215" s="176"/>
      <c r="AB1215" s="176"/>
      <c r="AC1215" s="108"/>
      <c r="AD1215" s="312"/>
      <c r="AE1215" s="284"/>
    </row>
    <row r="1216" spans="1:31" s="17" customFormat="1">
      <c r="A1216" s="122"/>
      <c r="B1216" s="122"/>
      <c r="D1216" s="112"/>
      <c r="E1216" s="112"/>
      <c r="I1216" s="176"/>
      <c r="J1216" s="176"/>
      <c r="K1216" s="176"/>
      <c r="L1216" s="176"/>
      <c r="M1216" s="176"/>
      <c r="N1216" s="176"/>
      <c r="O1216" s="176"/>
      <c r="AB1216" s="176"/>
      <c r="AC1216" s="108"/>
      <c r="AD1216" s="312"/>
      <c r="AE1216" s="284"/>
    </row>
    <row r="1217" spans="1:31" s="17" customFormat="1">
      <c r="A1217" s="122"/>
      <c r="B1217" s="122"/>
      <c r="D1217" s="112"/>
      <c r="E1217" s="112"/>
      <c r="I1217" s="176"/>
      <c r="J1217" s="176"/>
      <c r="K1217" s="176"/>
      <c r="L1217" s="176"/>
      <c r="M1217" s="176"/>
      <c r="N1217" s="176"/>
      <c r="O1217" s="176"/>
      <c r="AB1217" s="176"/>
      <c r="AC1217" s="108"/>
      <c r="AD1217" s="312"/>
      <c r="AE1217" s="284"/>
    </row>
    <row r="1218" spans="1:31" s="17" customFormat="1">
      <c r="A1218" s="122"/>
      <c r="B1218" s="122"/>
      <c r="D1218" s="112"/>
      <c r="E1218" s="112"/>
      <c r="I1218" s="176"/>
      <c r="J1218" s="176"/>
      <c r="K1218" s="176"/>
      <c r="L1218" s="176"/>
      <c r="M1218" s="176"/>
      <c r="N1218" s="176"/>
      <c r="O1218" s="176"/>
      <c r="AB1218" s="176"/>
      <c r="AC1218" s="108"/>
      <c r="AD1218" s="312"/>
      <c r="AE1218" s="284"/>
    </row>
    <row r="1219" spans="1:31" s="17" customFormat="1">
      <c r="A1219" s="122"/>
      <c r="B1219" s="122"/>
      <c r="D1219" s="112"/>
      <c r="E1219" s="112"/>
      <c r="I1219" s="176"/>
      <c r="J1219" s="176"/>
      <c r="K1219" s="176"/>
      <c r="L1219" s="176"/>
      <c r="M1219" s="176"/>
      <c r="N1219" s="176"/>
      <c r="O1219" s="176"/>
      <c r="AB1219" s="176"/>
      <c r="AC1219" s="108"/>
      <c r="AD1219" s="312"/>
      <c r="AE1219" s="284"/>
    </row>
    <row r="1220" spans="1:31" s="17" customFormat="1">
      <c r="A1220" s="122"/>
      <c r="B1220" s="122"/>
      <c r="D1220" s="112"/>
      <c r="E1220" s="112"/>
      <c r="I1220" s="176"/>
      <c r="J1220" s="176"/>
      <c r="K1220" s="176"/>
      <c r="L1220" s="176"/>
      <c r="M1220" s="176"/>
      <c r="N1220" s="176"/>
      <c r="O1220" s="176"/>
      <c r="AB1220" s="176"/>
      <c r="AC1220" s="108"/>
      <c r="AD1220" s="312"/>
      <c r="AE1220" s="284"/>
    </row>
    <row r="1221" spans="1:31" s="17" customFormat="1">
      <c r="A1221" s="122"/>
      <c r="B1221" s="122"/>
      <c r="D1221" s="112"/>
      <c r="E1221" s="112"/>
      <c r="I1221" s="176"/>
      <c r="J1221" s="176"/>
      <c r="K1221" s="176"/>
      <c r="L1221" s="176"/>
      <c r="M1221" s="176"/>
      <c r="N1221" s="176"/>
      <c r="O1221" s="176"/>
      <c r="AB1221" s="176"/>
      <c r="AC1221" s="108"/>
      <c r="AD1221" s="312"/>
      <c r="AE1221" s="284"/>
    </row>
    <row r="1222" spans="1:31" s="17" customFormat="1">
      <c r="A1222" s="122"/>
      <c r="B1222" s="122"/>
      <c r="D1222" s="112"/>
      <c r="E1222" s="112"/>
      <c r="I1222" s="176"/>
      <c r="J1222" s="176"/>
      <c r="K1222" s="176"/>
      <c r="L1222" s="176"/>
      <c r="M1222" s="176"/>
      <c r="N1222" s="176"/>
      <c r="O1222" s="176"/>
      <c r="AB1222" s="176"/>
      <c r="AC1222" s="108"/>
      <c r="AD1222" s="312"/>
      <c r="AE1222" s="284"/>
    </row>
    <row r="1223" spans="1:31" s="17" customFormat="1">
      <c r="A1223" s="122"/>
      <c r="B1223" s="122"/>
      <c r="D1223" s="112"/>
      <c r="E1223" s="112"/>
      <c r="I1223" s="176"/>
      <c r="J1223" s="176"/>
      <c r="K1223" s="176"/>
      <c r="L1223" s="176"/>
      <c r="M1223" s="176"/>
      <c r="N1223" s="176"/>
      <c r="O1223" s="176"/>
      <c r="AB1223" s="176"/>
      <c r="AC1223" s="108"/>
      <c r="AD1223" s="312"/>
      <c r="AE1223" s="284"/>
    </row>
    <row r="1224" spans="1:31" s="17" customFormat="1">
      <c r="A1224" s="122"/>
      <c r="B1224" s="122"/>
      <c r="D1224" s="112"/>
      <c r="E1224" s="112"/>
      <c r="I1224" s="176"/>
      <c r="J1224" s="176"/>
      <c r="K1224" s="176"/>
      <c r="L1224" s="176"/>
      <c r="M1224" s="176"/>
      <c r="N1224" s="176"/>
      <c r="O1224" s="176"/>
      <c r="AB1224" s="176"/>
      <c r="AC1224" s="108"/>
      <c r="AD1224" s="312"/>
      <c r="AE1224" s="284"/>
    </row>
    <row r="1225" spans="1:31" s="17" customFormat="1">
      <c r="A1225" s="122"/>
      <c r="B1225" s="122"/>
      <c r="D1225" s="112"/>
      <c r="E1225" s="112"/>
      <c r="I1225" s="176"/>
      <c r="J1225" s="176"/>
      <c r="K1225" s="176"/>
      <c r="L1225" s="176"/>
      <c r="M1225" s="176"/>
      <c r="N1225" s="176"/>
      <c r="O1225" s="176"/>
      <c r="AB1225" s="176"/>
      <c r="AC1225" s="108"/>
      <c r="AD1225" s="312"/>
      <c r="AE1225" s="284"/>
    </row>
    <row r="1226" spans="1:31" s="17" customFormat="1">
      <c r="A1226" s="122"/>
      <c r="B1226" s="122"/>
      <c r="D1226" s="112"/>
      <c r="E1226" s="112"/>
      <c r="I1226" s="176"/>
      <c r="J1226" s="176"/>
      <c r="K1226" s="176"/>
      <c r="L1226" s="176"/>
      <c r="M1226" s="176"/>
      <c r="N1226" s="176"/>
      <c r="O1226" s="176"/>
      <c r="AB1226" s="176"/>
      <c r="AC1226" s="108"/>
      <c r="AD1226" s="312"/>
      <c r="AE1226" s="284"/>
    </row>
    <row r="1227" spans="1:31" s="17" customFormat="1">
      <c r="A1227" s="122"/>
      <c r="B1227" s="122"/>
      <c r="D1227" s="112"/>
      <c r="E1227" s="112"/>
      <c r="I1227" s="176"/>
      <c r="J1227" s="176"/>
      <c r="K1227" s="176"/>
      <c r="L1227" s="176"/>
      <c r="M1227" s="176"/>
      <c r="N1227" s="176"/>
      <c r="O1227" s="176"/>
      <c r="AB1227" s="176"/>
      <c r="AC1227" s="108"/>
      <c r="AD1227" s="312"/>
      <c r="AE1227" s="284"/>
    </row>
    <row r="1228" spans="1:31" s="17" customFormat="1">
      <c r="A1228" s="122"/>
      <c r="B1228" s="122"/>
      <c r="D1228" s="112"/>
      <c r="E1228" s="112"/>
      <c r="I1228" s="176"/>
      <c r="J1228" s="176"/>
      <c r="K1228" s="176"/>
      <c r="L1228" s="176"/>
      <c r="M1228" s="176"/>
      <c r="N1228" s="176"/>
      <c r="O1228" s="176"/>
      <c r="AB1228" s="176"/>
      <c r="AC1228" s="108"/>
      <c r="AD1228" s="312"/>
      <c r="AE1228" s="284"/>
    </row>
    <row r="1229" spans="1:31" s="17" customFormat="1">
      <c r="A1229" s="122"/>
      <c r="B1229" s="122"/>
      <c r="D1229" s="112"/>
      <c r="E1229" s="112"/>
      <c r="I1229" s="176"/>
      <c r="J1229" s="176"/>
      <c r="K1229" s="176"/>
      <c r="L1229" s="176"/>
      <c r="M1229" s="176"/>
      <c r="N1229" s="176"/>
      <c r="O1229" s="176"/>
      <c r="AB1229" s="176"/>
      <c r="AC1229" s="108"/>
      <c r="AD1229" s="312"/>
      <c r="AE1229" s="284"/>
    </row>
    <row r="1230" spans="1:31" s="17" customFormat="1">
      <c r="A1230" s="122"/>
      <c r="B1230" s="122"/>
      <c r="D1230" s="112"/>
      <c r="E1230" s="112"/>
      <c r="I1230" s="176"/>
      <c r="J1230" s="176"/>
      <c r="K1230" s="176"/>
      <c r="L1230" s="176"/>
      <c r="M1230" s="176"/>
      <c r="N1230" s="176"/>
      <c r="O1230" s="176"/>
      <c r="AB1230" s="176"/>
      <c r="AC1230" s="108"/>
      <c r="AD1230" s="312"/>
      <c r="AE1230" s="284"/>
    </row>
    <row r="1231" spans="1:31" s="17" customFormat="1">
      <c r="A1231" s="122"/>
      <c r="B1231" s="122"/>
      <c r="D1231" s="112"/>
      <c r="E1231" s="112"/>
      <c r="I1231" s="176"/>
      <c r="J1231" s="176"/>
      <c r="K1231" s="176"/>
      <c r="L1231" s="176"/>
      <c r="M1231" s="176"/>
      <c r="N1231" s="176"/>
      <c r="O1231" s="176"/>
      <c r="AB1231" s="176"/>
      <c r="AC1231" s="108"/>
      <c r="AD1231" s="312"/>
      <c r="AE1231" s="284"/>
    </row>
    <row r="1232" spans="1:31" s="17" customFormat="1">
      <c r="A1232" s="122"/>
      <c r="B1232" s="122"/>
      <c r="D1232" s="112"/>
      <c r="E1232" s="112"/>
      <c r="I1232" s="176"/>
      <c r="J1232" s="176"/>
      <c r="K1232" s="176"/>
      <c r="L1232" s="176"/>
      <c r="M1232" s="176"/>
      <c r="N1232" s="176"/>
      <c r="O1232" s="176"/>
      <c r="AB1232" s="176"/>
      <c r="AC1232" s="108"/>
      <c r="AD1232" s="312"/>
      <c r="AE1232" s="284"/>
    </row>
    <row r="1233" spans="1:31" s="17" customFormat="1">
      <c r="A1233" s="122"/>
      <c r="B1233" s="122"/>
      <c r="D1233" s="112"/>
      <c r="E1233" s="112"/>
      <c r="I1233" s="176"/>
      <c r="J1233" s="176"/>
      <c r="K1233" s="176"/>
      <c r="L1233" s="176"/>
      <c r="M1233" s="176"/>
      <c r="N1233" s="176"/>
      <c r="O1233" s="176"/>
      <c r="AB1233" s="176"/>
      <c r="AC1233" s="108"/>
      <c r="AD1233" s="312"/>
      <c r="AE1233" s="284"/>
    </row>
    <row r="1234" spans="1:31" s="17" customFormat="1">
      <c r="A1234" s="122"/>
      <c r="B1234" s="122"/>
      <c r="D1234" s="112"/>
      <c r="E1234" s="112"/>
      <c r="I1234" s="176"/>
      <c r="J1234" s="176"/>
      <c r="K1234" s="176"/>
      <c r="L1234" s="176"/>
      <c r="M1234" s="176"/>
      <c r="N1234" s="176"/>
      <c r="O1234" s="176"/>
      <c r="AB1234" s="176"/>
      <c r="AC1234" s="108"/>
      <c r="AD1234" s="312"/>
      <c r="AE1234" s="284"/>
    </row>
    <row r="1235" spans="1:31" s="17" customFormat="1">
      <c r="A1235" s="122"/>
      <c r="B1235" s="122"/>
      <c r="D1235" s="112"/>
      <c r="E1235" s="112"/>
      <c r="I1235" s="176"/>
      <c r="J1235" s="176"/>
      <c r="K1235" s="176"/>
      <c r="L1235" s="176"/>
      <c r="M1235" s="176"/>
      <c r="N1235" s="176"/>
      <c r="O1235" s="176"/>
      <c r="AB1235" s="176"/>
      <c r="AC1235" s="108"/>
      <c r="AD1235" s="312"/>
      <c r="AE1235" s="284"/>
    </row>
    <row r="1236" spans="1:31" s="17" customFormat="1">
      <c r="A1236" s="122"/>
      <c r="B1236" s="122"/>
      <c r="D1236" s="112"/>
      <c r="E1236" s="112"/>
      <c r="I1236" s="176"/>
      <c r="J1236" s="176"/>
      <c r="K1236" s="176"/>
      <c r="L1236" s="176"/>
      <c r="M1236" s="176"/>
      <c r="N1236" s="176"/>
      <c r="O1236" s="176"/>
      <c r="AB1236" s="176"/>
      <c r="AC1236" s="108"/>
      <c r="AD1236" s="312"/>
      <c r="AE1236" s="284"/>
    </row>
    <row r="1237" spans="1:31" s="17" customFormat="1">
      <c r="A1237" s="122"/>
      <c r="B1237" s="122"/>
      <c r="D1237" s="112"/>
      <c r="E1237" s="112"/>
      <c r="I1237" s="176"/>
      <c r="J1237" s="176"/>
      <c r="K1237" s="176"/>
      <c r="L1237" s="176"/>
      <c r="M1237" s="176"/>
      <c r="N1237" s="176"/>
      <c r="O1237" s="176"/>
      <c r="AB1237" s="176"/>
      <c r="AC1237" s="108"/>
      <c r="AD1237" s="312"/>
      <c r="AE1237" s="284"/>
    </row>
    <row r="1238" spans="1:31" s="17" customFormat="1">
      <c r="A1238" s="122"/>
      <c r="B1238" s="122"/>
      <c r="D1238" s="112"/>
      <c r="E1238" s="112"/>
      <c r="I1238" s="176"/>
      <c r="J1238" s="176"/>
      <c r="K1238" s="176"/>
      <c r="L1238" s="176"/>
      <c r="M1238" s="176"/>
      <c r="N1238" s="176"/>
      <c r="O1238" s="176"/>
      <c r="AB1238" s="176"/>
      <c r="AC1238" s="108"/>
      <c r="AD1238" s="312"/>
      <c r="AE1238" s="284"/>
    </row>
    <row r="1239" spans="1:31" s="17" customFormat="1">
      <c r="A1239" s="122"/>
      <c r="B1239" s="122"/>
      <c r="D1239" s="112"/>
      <c r="E1239" s="112"/>
      <c r="I1239" s="176"/>
      <c r="J1239" s="176"/>
      <c r="K1239" s="176"/>
      <c r="L1239" s="176"/>
      <c r="M1239" s="176"/>
      <c r="N1239" s="176"/>
      <c r="O1239" s="176"/>
      <c r="AB1239" s="176"/>
      <c r="AC1239" s="108"/>
      <c r="AD1239" s="312"/>
      <c r="AE1239" s="284"/>
    </row>
    <row r="1240" spans="1:31" s="17" customFormat="1">
      <c r="A1240" s="122"/>
      <c r="B1240" s="122"/>
      <c r="D1240" s="112"/>
      <c r="E1240" s="112"/>
      <c r="I1240" s="176"/>
      <c r="J1240" s="176"/>
      <c r="K1240" s="176"/>
      <c r="L1240" s="176"/>
      <c r="M1240" s="176"/>
      <c r="N1240" s="176"/>
      <c r="O1240" s="176"/>
      <c r="AB1240" s="176"/>
      <c r="AC1240" s="108"/>
      <c r="AD1240" s="312"/>
      <c r="AE1240" s="284"/>
    </row>
    <row r="1241" spans="1:31" s="17" customFormat="1">
      <c r="A1241" s="122"/>
      <c r="B1241" s="122"/>
      <c r="D1241" s="112"/>
      <c r="E1241" s="112"/>
      <c r="I1241" s="176"/>
      <c r="J1241" s="176"/>
      <c r="K1241" s="176"/>
      <c r="L1241" s="176"/>
      <c r="M1241" s="176"/>
      <c r="N1241" s="176"/>
      <c r="O1241" s="176"/>
      <c r="AB1241" s="176"/>
      <c r="AC1241" s="108"/>
      <c r="AD1241" s="312"/>
      <c r="AE1241" s="284"/>
    </row>
    <row r="1242" spans="1:31" s="17" customFormat="1">
      <c r="A1242" s="122"/>
      <c r="B1242" s="122"/>
      <c r="D1242" s="112"/>
      <c r="E1242" s="112"/>
      <c r="I1242" s="176"/>
      <c r="J1242" s="176"/>
      <c r="K1242" s="176"/>
      <c r="L1242" s="176"/>
      <c r="M1242" s="176"/>
      <c r="N1242" s="176"/>
      <c r="O1242" s="176"/>
      <c r="AB1242" s="176"/>
      <c r="AC1242" s="108"/>
      <c r="AD1242" s="312"/>
      <c r="AE1242" s="284"/>
    </row>
    <row r="1243" spans="1:31" s="17" customFormat="1">
      <c r="A1243" s="122"/>
      <c r="B1243" s="122"/>
      <c r="D1243" s="112"/>
      <c r="E1243" s="112"/>
      <c r="I1243" s="176"/>
      <c r="J1243" s="176"/>
      <c r="K1243" s="176"/>
      <c r="L1243" s="176"/>
      <c r="M1243" s="176"/>
      <c r="N1243" s="176"/>
      <c r="O1243" s="176"/>
      <c r="AB1243" s="176"/>
      <c r="AC1243" s="108"/>
      <c r="AD1243" s="312"/>
      <c r="AE1243" s="284"/>
    </row>
    <row r="1244" spans="1:31" s="17" customFormat="1">
      <c r="A1244" s="122"/>
      <c r="B1244" s="122"/>
      <c r="D1244" s="112"/>
      <c r="E1244" s="112"/>
      <c r="I1244" s="176"/>
      <c r="J1244" s="176"/>
      <c r="K1244" s="176"/>
      <c r="L1244" s="176"/>
      <c r="M1244" s="176"/>
      <c r="N1244" s="176"/>
      <c r="O1244" s="176"/>
      <c r="AB1244" s="176"/>
      <c r="AC1244" s="108"/>
      <c r="AD1244" s="312"/>
      <c r="AE1244" s="284"/>
    </row>
    <row r="1245" spans="1:31" s="17" customFormat="1">
      <c r="A1245" s="122"/>
      <c r="B1245" s="122"/>
      <c r="D1245" s="112"/>
      <c r="E1245" s="112"/>
      <c r="I1245" s="176"/>
      <c r="J1245" s="176"/>
      <c r="K1245" s="176"/>
      <c r="L1245" s="176"/>
      <c r="M1245" s="176"/>
      <c r="N1245" s="176"/>
      <c r="O1245" s="176"/>
      <c r="AB1245" s="176"/>
      <c r="AC1245" s="108"/>
      <c r="AD1245" s="312"/>
      <c r="AE1245" s="284"/>
    </row>
    <row r="1246" spans="1:31" s="17" customFormat="1">
      <c r="A1246" s="122"/>
      <c r="B1246" s="122"/>
      <c r="D1246" s="112"/>
      <c r="E1246" s="112"/>
      <c r="I1246" s="176"/>
      <c r="J1246" s="176"/>
      <c r="K1246" s="176"/>
      <c r="L1246" s="176"/>
      <c r="M1246" s="176"/>
      <c r="N1246" s="176"/>
      <c r="O1246" s="176"/>
      <c r="AB1246" s="176"/>
      <c r="AC1246" s="108"/>
      <c r="AD1246" s="312"/>
      <c r="AE1246" s="284"/>
    </row>
    <row r="1247" spans="1:31" s="17" customFormat="1">
      <c r="A1247" s="122"/>
      <c r="B1247" s="122"/>
      <c r="D1247" s="112"/>
      <c r="E1247" s="112"/>
      <c r="I1247" s="176"/>
      <c r="J1247" s="176"/>
      <c r="K1247" s="176"/>
      <c r="L1247" s="176"/>
      <c r="M1247" s="176"/>
      <c r="N1247" s="176"/>
      <c r="O1247" s="176"/>
      <c r="AB1247" s="176"/>
      <c r="AC1247" s="108"/>
      <c r="AD1247" s="312"/>
      <c r="AE1247" s="284"/>
    </row>
    <row r="1248" spans="1:31" s="17" customFormat="1">
      <c r="A1248" s="122"/>
      <c r="B1248" s="122"/>
      <c r="D1248" s="112"/>
      <c r="E1248" s="112"/>
      <c r="I1248" s="176"/>
      <c r="J1248" s="176"/>
      <c r="K1248" s="176"/>
      <c r="L1248" s="176"/>
      <c r="M1248" s="176"/>
      <c r="N1248" s="176"/>
      <c r="O1248" s="176"/>
      <c r="AB1248" s="176"/>
      <c r="AC1248" s="108"/>
      <c r="AD1248" s="312"/>
      <c r="AE1248" s="284"/>
    </row>
    <row r="1249" spans="1:31" s="17" customFormat="1">
      <c r="A1249" s="122"/>
      <c r="B1249" s="122"/>
      <c r="D1249" s="112"/>
      <c r="E1249" s="112"/>
      <c r="I1249" s="176"/>
      <c r="J1249" s="176"/>
      <c r="K1249" s="176"/>
      <c r="L1249" s="176"/>
      <c r="M1249" s="176"/>
      <c r="N1249" s="176"/>
      <c r="O1249" s="176"/>
      <c r="AB1249" s="176"/>
      <c r="AC1249" s="108"/>
      <c r="AD1249" s="312"/>
      <c r="AE1249" s="284"/>
    </row>
    <row r="1250" spans="1:31" s="17" customFormat="1">
      <c r="A1250" s="122"/>
      <c r="B1250" s="122"/>
      <c r="D1250" s="112"/>
      <c r="E1250" s="112"/>
      <c r="I1250" s="176"/>
      <c r="J1250" s="176"/>
      <c r="K1250" s="176"/>
      <c r="L1250" s="176"/>
      <c r="M1250" s="176"/>
      <c r="N1250" s="176"/>
      <c r="O1250" s="176"/>
      <c r="AB1250" s="176"/>
      <c r="AC1250" s="108"/>
      <c r="AD1250" s="312"/>
      <c r="AE1250" s="284"/>
    </row>
    <row r="1251" spans="1:31" s="17" customFormat="1">
      <c r="A1251" s="122"/>
      <c r="B1251" s="122"/>
      <c r="D1251" s="112"/>
      <c r="E1251" s="112"/>
      <c r="I1251" s="176"/>
      <c r="J1251" s="176"/>
      <c r="K1251" s="176"/>
      <c r="L1251" s="176"/>
      <c r="M1251" s="176"/>
      <c r="N1251" s="176"/>
      <c r="O1251" s="176"/>
      <c r="AB1251" s="176"/>
      <c r="AC1251" s="108"/>
      <c r="AD1251" s="312"/>
      <c r="AE1251" s="284"/>
    </row>
    <row r="1252" spans="1:31" s="17" customFormat="1">
      <c r="A1252" s="122"/>
      <c r="B1252" s="122"/>
      <c r="D1252" s="112"/>
      <c r="E1252" s="112"/>
      <c r="I1252" s="176"/>
      <c r="J1252" s="176"/>
      <c r="K1252" s="176"/>
      <c r="L1252" s="176"/>
      <c r="M1252" s="176"/>
      <c r="N1252" s="176"/>
      <c r="O1252" s="176"/>
      <c r="AB1252" s="176"/>
      <c r="AC1252" s="108"/>
      <c r="AD1252" s="312"/>
      <c r="AE1252" s="284"/>
    </row>
    <row r="1253" spans="1:31" s="17" customFormat="1">
      <c r="A1253" s="122"/>
      <c r="B1253" s="122"/>
      <c r="D1253" s="112"/>
      <c r="E1253" s="112"/>
      <c r="I1253" s="176"/>
      <c r="J1253" s="176"/>
      <c r="K1253" s="176"/>
      <c r="L1253" s="176"/>
      <c r="M1253" s="176"/>
      <c r="N1253" s="176"/>
      <c r="O1253" s="176"/>
      <c r="AB1253" s="176"/>
      <c r="AC1253" s="108"/>
      <c r="AD1253" s="312"/>
      <c r="AE1253" s="284"/>
    </row>
    <row r="1254" spans="1:31" s="17" customFormat="1">
      <c r="A1254" s="122"/>
      <c r="B1254" s="122"/>
      <c r="D1254" s="112"/>
      <c r="E1254" s="112"/>
      <c r="I1254" s="176"/>
      <c r="J1254" s="176"/>
      <c r="K1254" s="176"/>
      <c r="L1254" s="176"/>
      <c r="M1254" s="176"/>
      <c r="N1254" s="176"/>
      <c r="O1254" s="176"/>
      <c r="AB1254" s="176"/>
      <c r="AC1254" s="108"/>
      <c r="AD1254" s="312"/>
      <c r="AE1254" s="284"/>
    </row>
    <row r="1255" spans="1:31" s="17" customFormat="1">
      <c r="A1255" s="122"/>
      <c r="B1255" s="122"/>
      <c r="D1255" s="112"/>
      <c r="E1255" s="112"/>
      <c r="I1255" s="176"/>
      <c r="J1255" s="176"/>
      <c r="K1255" s="176"/>
      <c r="L1255" s="176"/>
      <c r="M1255" s="176"/>
      <c r="N1255" s="176"/>
      <c r="O1255" s="176"/>
      <c r="AB1255" s="176"/>
      <c r="AC1255" s="108"/>
      <c r="AD1255" s="312"/>
      <c r="AE1255" s="284"/>
    </row>
    <row r="1256" spans="1:31" s="17" customFormat="1">
      <c r="A1256" s="122"/>
      <c r="B1256" s="122"/>
      <c r="D1256" s="112"/>
      <c r="E1256" s="112"/>
      <c r="I1256" s="176"/>
      <c r="J1256" s="176"/>
      <c r="K1256" s="176"/>
      <c r="L1256" s="176"/>
      <c r="M1256" s="176"/>
      <c r="N1256" s="176"/>
      <c r="O1256" s="176"/>
      <c r="AB1256" s="176"/>
      <c r="AC1256" s="108"/>
      <c r="AD1256" s="312"/>
      <c r="AE1256" s="284"/>
    </row>
    <row r="1257" spans="1:31" s="17" customFormat="1">
      <c r="A1257" s="122"/>
      <c r="B1257" s="122"/>
      <c r="D1257" s="112"/>
      <c r="E1257" s="112"/>
      <c r="I1257" s="176"/>
      <c r="J1257" s="176"/>
      <c r="K1257" s="176"/>
      <c r="L1257" s="176"/>
      <c r="M1257" s="176"/>
      <c r="N1257" s="176"/>
      <c r="O1257" s="176"/>
      <c r="AB1257" s="176"/>
      <c r="AC1257" s="108"/>
      <c r="AD1257" s="312"/>
      <c r="AE1257" s="284"/>
    </row>
    <row r="1258" spans="1:31" s="17" customFormat="1">
      <c r="A1258" s="122"/>
      <c r="B1258" s="122"/>
      <c r="D1258" s="112"/>
      <c r="E1258" s="112"/>
      <c r="I1258" s="176"/>
      <c r="J1258" s="176"/>
      <c r="K1258" s="176"/>
      <c r="L1258" s="176"/>
      <c r="M1258" s="176"/>
      <c r="N1258" s="176"/>
      <c r="O1258" s="176"/>
      <c r="AB1258" s="176"/>
      <c r="AC1258" s="108"/>
      <c r="AD1258" s="312"/>
      <c r="AE1258" s="284"/>
    </row>
    <row r="1259" spans="1:31" s="17" customFormat="1">
      <c r="A1259" s="122"/>
      <c r="B1259" s="122"/>
      <c r="D1259" s="112"/>
      <c r="E1259" s="112"/>
      <c r="I1259" s="176"/>
      <c r="J1259" s="176"/>
      <c r="K1259" s="176"/>
      <c r="L1259" s="176"/>
      <c r="M1259" s="176"/>
      <c r="N1259" s="176"/>
      <c r="O1259" s="176"/>
      <c r="AB1259" s="176"/>
      <c r="AC1259" s="108"/>
      <c r="AD1259" s="312"/>
      <c r="AE1259" s="284"/>
    </row>
    <row r="1260" spans="1:31" s="17" customFormat="1">
      <c r="A1260" s="122"/>
      <c r="B1260" s="122"/>
      <c r="D1260" s="112"/>
      <c r="E1260" s="112"/>
      <c r="I1260" s="176"/>
      <c r="J1260" s="176"/>
      <c r="K1260" s="176"/>
      <c r="L1260" s="176"/>
      <c r="M1260" s="176"/>
      <c r="N1260" s="176"/>
      <c r="O1260" s="176"/>
      <c r="AB1260" s="176"/>
      <c r="AC1260" s="108"/>
      <c r="AD1260" s="312"/>
      <c r="AE1260" s="284"/>
    </row>
    <row r="1261" spans="1:31" s="17" customFormat="1">
      <c r="A1261" s="122"/>
      <c r="B1261" s="122"/>
      <c r="D1261" s="112"/>
      <c r="E1261" s="112"/>
      <c r="I1261" s="176"/>
      <c r="J1261" s="176"/>
      <c r="K1261" s="176"/>
      <c r="L1261" s="176"/>
      <c r="M1261" s="176"/>
      <c r="N1261" s="176"/>
      <c r="O1261" s="176"/>
      <c r="AB1261" s="176"/>
      <c r="AC1261" s="108"/>
      <c r="AD1261" s="312"/>
      <c r="AE1261" s="284"/>
    </row>
    <row r="1262" spans="1:31" s="17" customFormat="1">
      <c r="A1262" s="122"/>
      <c r="B1262" s="122"/>
      <c r="D1262" s="112"/>
      <c r="E1262" s="112"/>
      <c r="I1262" s="176"/>
      <c r="J1262" s="176"/>
      <c r="K1262" s="176"/>
      <c r="L1262" s="176"/>
      <c r="M1262" s="176"/>
      <c r="N1262" s="176"/>
      <c r="O1262" s="176"/>
      <c r="AB1262" s="176"/>
      <c r="AC1262" s="108"/>
      <c r="AD1262" s="312"/>
      <c r="AE1262" s="284"/>
    </row>
    <row r="1263" spans="1:31" s="17" customFormat="1">
      <c r="A1263" s="122"/>
      <c r="B1263" s="122"/>
      <c r="D1263" s="112"/>
      <c r="E1263" s="112"/>
      <c r="I1263" s="176"/>
      <c r="J1263" s="176"/>
      <c r="K1263" s="176"/>
      <c r="L1263" s="176"/>
      <c r="M1263" s="176"/>
      <c r="N1263" s="176"/>
      <c r="O1263" s="176"/>
      <c r="AB1263" s="176"/>
      <c r="AC1263" s="108"/>
      <c r="AD1263" s="312"/>
      <c r="AE1263" s="284"/>
    </row>
    <row r="1264" spans="1:31" s="17" customFormat="1">
      <c r="A1264" s="122"/>
      <c r="B1264" s="122"/>
      <c r="D1264" s="112"/>
      <c r="E1264" s="112"/>
      <c r="I1264" s="176"/>
      <c r="J1264" s="176"/>
      <c r="K1264" s="176"/>
      <c r="L1264" s="176"/>
      <c r="M1264" s="176"/>
      <c r="N1264" s="176"/>
      <c r="O1264" s="176"/>
      <c r="AB1264" s="176"/>
      <c r="AC1264" s="108"/>
      <c r="AD1264" s="312"/>
      <c r="AE1264" s="284"/>
    </row>
    <row r="1265" spans="1:31" s="17" customFormat="1">
      <c r="A1265" s="122"/>
      <c r="B1265" s="122"/>
      <c r="D1265" s="112"/>
      <c r="E1265" s="112"/>
      <c r="I1265" s="176"/>
      <c r="J1265" s="176"/>
      <c r="K1265" s="176"/>
      <c r="L1265" s="176"/>
      <c r="M1265" s="176"/>
      <c r="N1265" s="176"/>
      <c r="O1265" s="176"/>
      <c r="AB1265" s="176"/>
      <c r="AC1265" s="108"/>
      <c r="AD1265" s="312"/>
      <c r="AE1265" s="284"/>
    </row>
    <row r="1266" spans="1:31" s="17" customFormat="1">
      <c r="A1266" s="122"/>
      <c r="B1266" s="122"/>
      <c r="D1266" s="112"/>
      <c r="E1266" s="112"/>
      <c r="I1266" s="176"/>
      <c r="J1266" s="176"/>
      <c r="K1266" s="176"/>
      <c r="L1266" s="176"/>
      <c r="M1266" s="176"/>
      <c r="N1266" s="176"/>
      <c r="O1266" s="176"/>
      <c r="AB1266" s="176"/>
      <c r="AC1266" s="108"/>
      <c r="AD1266" s="312"/>
      <c r="AE1266" s="284"/>
    </row>
    <row r="1267" spans="1:31" s="17" customFormat="1">
      <c r="A1267" s="122"/>
      <c r="B1267" s="122"/>
      <c r="D1267" s="112"/>
      <c r="E1267" s="112"/>
      <c r="I1267" s="176"/>
      <c r="J1267" s="176"/>
      <c r="K1267" s="176"/>
      <c r="L1267" s="176"/>
      <c r="M1267" s="176"/>
      <c r="N1267" s="176"/>
      <c r="O1267" s="176"/>
      <c r="AB1267" s="176"/>
      <c r="AC1267" s="108"/>
      <c r="AD1267" s="312"/>
      <c r="AE1267" s="284"/>
    </row>
    <row r="1268" spans="1:31" s="17" customFormat="1">
      <c r="A1268" s="122"/>
      <c r="B1268" s="122"/>
      <c r="D1268" s="112"/>
      <c r="E1268" s="112"/>
      <c r="I1268" s="176"/>
      <c r="J1268" s="176"/>
      <c r="K1268" s="176"/>
      <c r="L1268" s="176"/>
      <c r="M1268" s="176"/>
      <c r="N1268" s="176"/>
      <c r="O1268" s="176"/>
      <c r="AB1268" s="176"/>
      <c r="AC1268" s="108"/>
      <c r="AD1268" s="312"/>
      <c r="AE1268" s="284"/>
    </row>
    <row r="1269" spans="1:31" s="17" customFormat="1">
      <c r="A1269" s="122"/>
      <c r="B1269" s="122"/>
      <c r="D1269" s="112"/>
      <c r="E1269" s="112"/>
      <c r="I1269" s="176"/>
      <c r="J1269" s="176"/>
      <c r="K1269" s="176"/>
      <c r="L1269" s="176"/>
      <c r="M1269" s="176"/>
      <c r="N1269" s="176"/>
      <c r="O1269" s="176"/>
      <c r="AB1269" s="176"/>
      <c r="AC1269" s="108"/>
      <c r="AD1269" s="312"/>
      <c r="AE1269" s="284"/>
    </row>
    <row r="1270" spans="1:31" s="17" customFormat="1">
      <c r="A1270" s="122"/>
      <c r="B1270" s="122"/>
      <c r="D1270" s="112"/>
      <c r="E1270" s="112"/>
      <c r="I1270" s="176"/>
      <c r="J1270" s="176"/>
      <c r="K1270" s="176"/>
      <c r="L1270" s="176"/>
      <c r="M1270" s="176"/>
      <c r="N1270" s="176"/>
      <c r="O1270" s="176"/>
      <c r="AB1270" s="176"/>
      <c r="AC1270" s="108"/>
      <c r="AD1270" s="312"/>
      <c r="AE1270" s="284"/>
    </row>
    <row r="1271" spans="1:31" s="17" customFormat="1">
      <c r="A1271" s="122"/>
      <c r="B1271" s="122"/>
      <c r="D1271" s="112"/>
      <c r="E1271" s="112"/>
      <c r="I1271" s="176"/>
      <c r="J1271" s="176"/>
      <c r="K1271" s="176"/>
      <c r="L1271" s="176"/>
      <c r="M1271" s="176"/>
      <c r="N1271" s="176"/>
      <c r="O1271" s="176"/>
      <c r="AB1271" s="176"/>
      <c r="AC1271" s="108"/>
      <c r="AD1271" s="312"/>
      <c r="AE1271" s="284"/>
    </row>
    <row r="1272" spans="1:31" s="17" customFormat="1">
      <c r="A1272" s="122"/>
      <c r="B1272" s="122"/>
      <c r="D1272" s="112"/>
      <c r="E1272" s="112"/>
      <c r="I1272" s="176"/>
      <c r="J1272" s="176"/>
      <c r="K1272" s="176"/>
      <c r="L1272" s="176"/>
      <c r="M1272" s="176"/>
      <c r="N1272" s="176"/>
      <c r="O1272" s="176"/>
      <c r="AB1272" s="176"/>
      <c r="AC1272" s="108"/>
      <c r="AD1272" s="312"/>
      <c r="AE1272" s="284"/>
    </row>
    <row r="1273" spans="1:31" s="17" customFormat="1">
      <c r="A1273" s="122"/>
      <c r="B1273" s="122"/>
      <c r="D1273" s="112"/>
      <c r="E1273" s="112"/>
      <c r="I1273" s="176"/>
      <c r="J1273" s="176"/>
      <c r="K1273" s="176"/>
      <c r="L1273" s="176"/>
      <c r="M1273" s="176"/>
      <c r="N1273" s="176"/>
      <c r="O1273" s="176"/>
      <c r="AB1273" s="176"/>
      <c r="AC1273" s="108"/>
      <c r="AD1273" s="312"/>
      <c r="AE1273" s="284"/>
    </row>
    <row r="1274" spans="1:31" s="17" customFormat="1">
      <c r="A1274" s="122"/>
      <c r="B1274" s="122"/>
      <c r="D1274" s="112"/>
      <c r="E1274" s="112"/>
      <c r="I1274" s="176"/>
      <c r="J1274" s="176"/>
      <c r="K1274" s="176"/>
      <c r="L1274" s="176"/>
      <c r="M1274" s="176"/>
      <c r="N1274" s="176"/>
      <c r="O1274" s="176"/>
      <c r="AB1274" s="176"/>
      <c r="AC1274" s="108"/>
      <c r="AD1274" s="312"/>
      <c r="AE1274" s="284"/>
    </row>
    <row r="1275" spans="1:31" s="17" customFormat="1">
      <c r="A1275" s="122"/>
      <c r="B1275" s="122"/>
      <c r="D1275" s="112"/>
      <c r="E1275" s="112"/>
      <c r="I1275" s="176"/>
      <c r="J1275" s="176"/>
      <c r="K1275" s="176"/>
      <c r="L1275" s="176"/>
      <c r="M1275" s="176"/>
      <c r="N1275" s="176"/>
      <c r="O1275" s="176"/>
      <c r="AB1275" s="176"/>
      <c r="AC1275" s="108"/>
      <c r="AD1275" s="312"/>
      <c r="AE1275" s="284"/>
    </row>
    <row r="1276" spans="1:31" s="17" customFormat="1">
      <c r="A1276" s="122"/>
      <c r="B1276" s="122"/>
      <c r="D1276" s="112"/>
      <c r="E1276" s="112"/>
      <c r="I1276" s="176"/>
      <c r="J1276" s="176"/>
      <c r="K1276" s="176"/>
      <c r="L1276" s="176"/>
      <c r="M1276" s="176"/>
      <c r="N1276" s="176"/>
      <c r="O1276" s="176"/>
      <c r="AB1276" s="176"/>
      <c r="AC1276" s="108"/>
      <c r="AD1276" s="312"/>
      <c r="AE1276" s="284"/>
    </row>
    <row r="1277" spans="1:31" s="17" customFormat="1">
      <c r="A1277" s="122"/>
      <c r="B1277" s="122"/>
      <c r="D1277" s="112"/>
      <c r="E1277" s="112"/>
      <c r="I1277" s="176"/>
      <c r="J1277" s="176"/>
      <c r="K1277" s="176"/>
      <c r="L1277" s="176"/>
      <c r="M1277" s="176"/>
      <c r="N1277" s="176"/>
      <c r="O1277" s="176"/>
      <c r="AB1277" s="176"/>
      <c r="AC1277" s="108"/>
      <c r="AD1277" s="312"/>
      <c r="AE1277" s="284"/>
    </row>
    <row r="1278" spans="1:31" s="17" customFormat="1">
      <c r="A1278" s="122"/>
      <c r="B1278" s="122"/>
      <c r="D1278" s="112"/>
      <c r="E1278" s="112"/>
      <c r="I1278" s="176"/>
      <c r="J1278" s="176"/>
      <c r="K1278" s="176"/>
      <c r="L1278" s="176"/>
      <c r="M1278" s="176"/>
      <c r="N1278" s="176"/>
      <c r="O1278" s="176"/>
      <c r="AB1278" s="176"/>
      <c r="AC1278" s="108"/>
      <c r="AD1278" s="312"/>
      <c r="AE1278" s="284"/>
    </row>
    <row r="1279" spans="1:31" s="17" customFormat="1">
      <c r="A1279" s="122"/>
      <c r="B1279" s="122"/>
      <c r="D1279" s="112"/>
      <c r="E1279" s="112"/>
      <c r="I1279" s="176"/>
      <c r="J1279" s="176"/>
      <c r="K1279" s="176"/>
      <c r="L1279" s="176"/>
      <c r="M1279" s="176"/>
      <c r="N1279" s="176"/>
      <c r="O1279" s="176"/>
      <c r="AB1279" s="176"/>
      <c r="AC1279" s="108"/>
      <c r="AD1279" s="312"/>
      <c r="AE1279" s="284"/>
    </row>
    <row r="1280" spans="1:31" s="17" customFormat="1">
      <c r="A1280" s="122"/>
      <c r="B1280" s="122"/>
      <c r="D1280" s="112"/>
      <c r="E1280" s="112"/>
      <c r="I1280" s="176"/>
      <c r="J1280" s="176"/>
      <c r="K1280" s="176"/>
      <c r="L1280" s="176"/>
      <c r="M1280" s="176"/>
      <c r="N1280" s="176"/>
      <c r="O1280" s="176"/>
      <c r="AB1280" s="176"/>
      <c r="AC1280" s="108"/>
      <c r="AD1280" s="312"/>
      <c r="AE1280" s="284"/>
    </row>
    <row r="1281" spans="1:31" s="17" customFormat="1">
      <c r="A1281" s="122"/>
      <c r="B1281" s="122"/>
      <c r="D1281" s="112"/>
      <c r="E1281" s="112"/>
      <c r="I1281" s="176"/>
      <c r="J1281" s="176"/>
      <c r="K1281" s="176"/>
      <c r="L1281" s="176"/>
      <c r="M1281" s="176"/>
      <c r="N1281" s="176"/>
      <c r="O1281" s="176"/>
      <c r="AB1281" s="176"/>
      <c r="AC1281" s="108"/>
      <c r="AD1281" s="312"/>
      <c r="AE1281" s="284"/>
    </row>
    <row r="1282" spans="1:31" s="17" customFormat="1">
      <c r="A1282" s="122"/>
      <c r="B1282" s="122"/>
      <c r="D1282" s="112"/>
      <c r="E1282" s="112"/>
      <c r="I1282" s="176"/>
      <c r="J1282" s="176"/>
      <c r="K1282" s="176"/>
      <c r="L1282" s="176"/>
      <c r="M1282" s="176"/>
      <c r="N1282" s="176"/>
      <c r="O1282" s="176"/>
      <c r="AB1282" s="176"/>
      <c r="AC1282" s="108"/>
      <c r="AD1282" s="312"/>
      <c r="AE1282" s="284"/>
    </row>
    <row r="1283" spans="1:31" s="17" customFormat="1">
      <c r="A1283" s="122"/>
      <c r="B1283" s="122"/>
      <c r="D1283" s="112"/>
      <c r="E1283" s="112"/>
      <c r="I1283" s="176"/>
      <c r="J1283" s="176"/>
      <c r="K1283" s="176"/>
      <c r="L1283" s="176"/>
      <c r="M1283" s="176"/>
      <c r="N1283" s="176"/>
      <c r="O1283" s="176"/>
      <c r="AB1283" s="176"/>
      <c r="AC1283" s="108"/>
      <c r="AD1283" s="312"/>
      <c r="AE1283" s="284"/>
    </row>
    <row r="1284" spans="1:31" s="17" customFormat="1">
      <c r="A1284" s="122"/>
      <c r="B1284" s="122"/>
      <c r="D1284" s="112"/>
      <c r="E1284" s="112"/>
      <c r="I1284" s="176"/>
      <c r="J1284" s="176"/>
      <c r="K1284" s="176"/>
      <c r="L1284" s="176"/>
      <c r="M1284" s="176"/>
      <c r="N1284" s="176"/>
      <c r="O1284" s="176"/>
      <c r="AB1284" s="176"/>
      <c r="AC1284" s="108"/>
      <c r="AD1284" s="312"/>
      <c r="AE1284" s="284"/>
    </row>
    <row r="1285" spans="1:31" s="17" customFormat="1">
      <c r="A1285" s="122"/>
      <c r="B1285" s="122"/>
      <c r="D1285" s="112"/>
      <c r="E1285" s="112"/>
      <c r="I1285" s="176"/>
      <c r="J1285" s="176"/>
      <c r="K1285" s="176"/>
      <c r="L1285" s="176"/>
      <c r="M1285" s="176"/>
      <c r="N1285" s="176"/>
      <c r="O1285" s="176"/>
      <c r="AB1285" s="176"/>
      <c r="AC1285" s="108"/>
      <c r="AD1285" s="312"/>
      <c r="AE1285" s="284"/>
    </row>
    <row r="1286" spans="1:31" s="17" customFormat="1">
      <c r="A1286" s="122"/>
      <c r="B1286" s="122"/>
      <c r="D1286" s="112"/>
      <c r="E1286" s="112"/>
      <c r="I1286" s="176"/>
      <c r="J1286" s="176"/>
      <c r="K1286" s="176"/>
      <c r="L1286" s="176"/>
      <c r="M1286" s="176"/>
      <c r="N1286" s="176"/>
      <c r="O1286" s="176"/>
      <c r="AB1286" s="176"/>
      <c r="AC1286" s="108"/>
      <c r="AD1286" s="312"/>
      <c r="AE1286" s="284"/>
    </row>
    <row r="1287" spans="1:31" s="17" customFormat="1">
      <c r="A1287" s="122"/>
      <c r="B1287" s="122"/>
      <c r="D1287" s="112"/>
      <c r="E1287" s="112"/>
      <c r="I1287" s="176"/>
      <c r="J1287" s="176"/>
      <c r="K1287" s="176"/>
      <c r="L1287" s="176"/>
      <c r="M1287" s="176"/>
      <c r="N1287" s="176"/>
      <c r="O1287" s="176"/>
      <c r="AB1287" s="176"/>
      <c r="AC1287" s="108"/>
      <c r="AD1287" s="312"/>
      <c r="AE1287" s="284"/>
    </row>
    <row r="1288" spans="1:31" s="17" customFormat="1">
      <c r="A1288" s="122"/>
      <c r="B1288" s="122"/>
      <c r="D1288" s="112"/>
      <c r="E1288" s="112"/>
      <c r="I1288" s="176"/>
      <c r="J1288" s="176"/>
      <c r="K1288" s="176"/>
      <c r="L1288" s="176"/>
      <c r="M1288" s="176"/>
      <c r="N1288" s="176"/>
      <c r="O1288" s="176"/>
      <c r="AB1288" s="176"/>
      <c r="AC1288" s="108"/>
      <c r="AD1288" s="312"/>
      <c r="AE1288" s="284"/>
    </row>
    <row r="1289" spans="1:31" s="17" customFormat="1">
      <c r="A1289" s="122"/>
      <c r="B1289" s="122"/>
      <c r="D1289" s="112"/>
      <c r="E1289" s="112"/>
      <c r="I1289" s="176"/>
      <c r="J1289" s="176"/>
      <c r="K1289" s="176"/>
      <c r="L1289" s="176"/>
      <c r="M1289" s="176"/>
      <c r="N1289" s="176"/>
      <c r="O1289" s="176"/>
      <c r="AB1289" s="176"/>
      <c r="AC1289" s="108"/>
      <c r="AD1289" s="312"/>
      <c r="AE1289" s="284"/>
    </row>
    <row r="1290" spans="1:31" s="17" customFormat="1">
      <c r="A1290" s="122"/>
      <c r="B1290" s="122"/>
      <c r="D1290" s="112"/>
      <c r="E1290" s="112"/>
      <c r="I1290" s="176"/>
      <c r="J1290" s="176"/>
      <c r="K1290" s="176"/>
      <c r="L1290" s="176"/>
      <c r="M1290" s="176"/>
      <c r="N1290" s="176"/>
      <c r="O1290" s="176"/>
      <c r="AB1290" s="176"/>
      <c r="AC1290" s="108"/>
      <c r="AD1290" s="312"/>
      <c r="AE1290" s="284"/>
    </row>
    <row r="1291" spans="1:31" s="17" customFormat="1">
      <c r="A1291" s="122"/>
      <c r="B1291" s="122"/>
      <c r="D1291" s="112"/>
      <c r="E1291" s="112"/>
      <c r="I1291" s="176"/>
      <c r="J1291" s="176"/>
      <c r="K1291" s="176"/>
      <c r="L1291" s="176"/>
      <c r="M1291" s="176"/>
      <c r="N1291" s="176"/>
      <c r="O1291" s="176"/>
      <c r="AB1291" s="176"/>
      <c r="AC1291" s="108"/>
      <c r="AD1291" s="312"/>
      <c r="AE1291" s="284"/>
    </row>
    <row r="1292" spans="1:31" s="17" customFormat="1">
      <c r="A1292" s="122"/>
      <c r="B1292" s="122"/>
      <c r="D1292" s="112"/>
      <c r="E1292" s="112"/>
      <c r="I1292" s="176"/>
      <c r="J1292" s="176"/>
      <c r="K1292" s="176"/>
      <c r="L1292" s="176"/>
      <c r="M1292" s="176"/>
      <c r="N1292" s="176"/>
      <c r="O1292" s="176"/>
      <c r="AB1292" s="176"/>
      <c r="AC1292" s="108"/>
      <c r="AD1292" s="312"/>
      <c r="AE1292" s="284"/>
    </row>
    <row r="1293" spans="1:31" s="17" customFormat="1">
      <c r="A1293" s="122"/>
      <c r="B1293" s="122"/>
      <c r="D1293" s="112"/>
      <c r="E1293" s="112"/>
      <c r="I1293" s="176"/>
      <c r="J1293" s="176"/>
      <c r="K1293" s="176"/>
      <c r="L1293" s="176"/>
      <c r="M1293" s="176"/>
      <c r="N1293" s="176"/>
      <c r="O1293" s="176"/>
      <c r="AB1293" s="176"/>
      <c r="AC1293" s="108"/>
      <c r="AD1293" s="312"/>
      <c r="AE1293" s="284"/>
    </row>
    <row r="1294" spans="1:31" s="17" customFormat="1">
      <c r="A1294" s="122"/>
      <c r="B1294" s="122"/>
      <c r="D1294" s="112"/>
      <c r="E1294" s="112"/>
      <c r="I1294" s="176"/>
      <c r="J1294" s="176"/>
      <c r="K1294" s="176"/>
      <c r="L1294" s="176"/>
      <c r="M1294" s="176"/>
      <c r="N1294" s="176"/>
      <c r="O1294" s="176"/>
      <c r="AB1294" s="176"/>
      <c r="AC1294" s="108"/>
      <c r="AD1294" s="312"/>
      <c r="AE1294" s="284"/>
    </row>
    <row r="1295" spans="1:31" s="17" customFormat="1">
      <c r="A1295" s="122"/>
      <c r="B1295" s="122"/>
      <c r="D1295" s="112"/>
      <c r="E1295" s="112"/>
      <c r="I1295" s="176"/>
      <c r="J1295" s="176"/>
      <c r="K1295" s="176"/>
      <c r="L1295" s="176"/>
      <c r="M1295" s="176"/>
      <c r="N1295" s="176"/>
      <c r="O1295" s="176"/>
      <c r="AB1295" s="176"/>
      <c r="AC1295" s="108"/>
      <c r="AD1295" s="312"/>
      <c r="AE1295" s="284"/>
    </row>
    <row r="1296" spans="1:31" s="17" customFormat="1">
      <c r="A1296" s="122"/>
      <c r="B1296" s="122"/>
      <c r="D1296" s="112"/>
      <c r="E1296" s="112"/>
      <c r="I1296" s="176"/>
      <c r="J1296" s="176"/>
      <c r="K1296" s="176"/>
      <c r="L1296" s="176"/>
      <c r="M1296" s="176"/>
      <c r="N1296" s="176"/>
      <c r="O1296" s="176"/>
      <c r="AB1296" s="176"/>
      <c r="AC1296" s="108"/>
      <c r="AD1296" s="312"/>
      <c r="AE1296" s="284"/>
    </row>
    <row r="1297" spans="1:31" s="17" customFormat="1">
      <c r="A1297" s="122"/>
      <c r="B1297" s="122"/>
      <c r="D1297" s="112"/>
      <c r="E1297" s="112"/>
      <c r="I1297" s="176"/>
      <c r="J1297" s="176"/>
      <c r="K1297" s="176"/>
      <c r="L1297" s="176"/>
      <c r="M1297" s="176"/>
      <c r="N1297" s="176"/>
      <c r="O1297" s="176"/>
      <c r="AB1297" s="176"/>
      <c r="AC1297" s="108"/>
      <c r="AD1297" s="312"/>
      <c r="AE1297" s="284"/>
    </row>
    <row r="1298" spans="1:31" s="17" customFormat="1">
      <c r="A1298" s="122"/>
      <c r="B1298" s="122"/>
      <c r="D1298" s="112"/>
      <c r="E1298" s="112"/>
      <c r="I1298" s="176"/>
      <c r="J1298" s="176"/>
      <c r="K1298" s="176"/>
      <c r="L1298" s="176"/>
      <c r="M1298" s="176"/>
      <c r="N1298" s="176"/>
      <c r="O1298" s="176"/>
      <c r="AB1298" s="176"/>
      <c r="AC1298" s="108"/>
      <c r="AD1298" s="312"/>
      <c r="AE1298" s="284"/>
    </row>
    <row r="1299" spans="1:31" s="17" customFormat="1">
      <c r="A1299" s="122"/>
      <c r="B1299" s="122"/>
      <c r="D1299" s="112"/>
      <c r="E1299" s="112"/>
      <c r="I1299" s="176"/>
      <c r="J1299" s="176"/>
      <c r="K1299" s="176"/>
      <c r="L1299" s="176"/>
      <c r="M1299" s="176"/>
      <c r="N1299" s="176"/>
      <c r="O1299" s="176"/>
      <c r="AB1299" s="176"/>
      <c r="AC1299" s="108"/>
      <c r="AD1299" s="312"/>
      <c r="AE1299" s="284"/>
    </row>
    <row r="1300" spans="1:31" s="17" customFormat="1">
      <c r="A1300" s="122"/>
      <c r="B1300" s="122"/>
      <c r="D1300" s="112"/>
      <c r="E1300" s="112"/>
      <c r="I1300" s="176"/>
      <c r="J1300" s="176"/>
      <c r="K1300" s="176"/>
      <c r="L1300" s="176"/>
      <c r="M1300" s="176"/>
      <c r="N1300" s="176"/>
      <c r="O1300" s="176"/>
      <c r="AB1300" s="176"/>
      <c r="AC1300" s="108"/>
      <c r="AD1300" s="312"/>
      <c r="AE1300" s="284"/>
    </row>
    <row r="1301" spans="1:31" s="17" customFormat="1">
      <c r="A1301" s="122"/>
      <c r="B1301" s="122"/>
      <c r="D1301" s="112"/>
      <c r="E1301" s="112"/>
      <c r="I1301" s="176"/>
      <c r="J1301" s="176"/>
      <c r="K1301" s="176"/>
      <c r="L1301" s="176"/>
      <c r="M1301" s="176"/>
      <c r="N1301" s="176"/>
      <c r="O1301" s="176"/>
      <c r="AB1301" s="176"/>
      <c r="AC1301" s="108"/>
      <c r="AD1301" s="312"/>
      <c r="AE1301" s="284"/>
    </row>
    <row r="1302" spans="1:31" s="17" customFormat="1">
      <c r="A1302" s="122"/>
      <c r="B1302" s="122"/>
      <c r="D1302" s="112"/>
      <c r="E1302" s="112"/>
      <c r="I1302" s="176"/>
      <c r="J1302" s="176"/>
      <c r="K1302" s="176"/>
      <c r="L1302" s="176"/>
      <c r="M1302" s="176"/>
      <c r="N1302" s="176"/>
      <c r="O1302" s="176"/>
      <c r="AB1302" s="176"/>
      <c r="AC1302" s="108"/>
      <c r="AD1302" s="312"/>
      <c r="AE1302" s="284"/>
    </row>
    <row r="1303" spans="1:31" s="17" customFormat="1">
      <c r="A1303" s="122"/>
      <c r="B1303" s="122"/>
      <c r="D1303" s="112"/>
      <c r="E1303" s="112"/>
      <c r="I1303" s="176"/>
      <c r="J1303" s="176"/>
      <c r="K1303" s="176"/>
      <c r="L1303" s="176"/>
      <c r="M1303" s="176"/>
      <c r="N1303" s="176"/>
      <c r="O1303" s="176"/>
      <c r="AB1303" s="176"/>
      <c r="AC1303" s="108"/>
      <c r="AD1303" s="312"/>
      <c r="AE1303" s="284"/>
    </row>
    <row r="1304" spans="1:31" s="17" customFormat="1">
      <c r="A1304" s="122"/>
      <c r="B1304" s="122"/>
      <c r="D1304" s="112"/>
      <c r="E1304" s="112"/>
      <c r="I1304" s="176"/>
      <c r="J1304" s="176"/>
      <c r="K1304" s="176"/>
      <c r="L1304" s="176"/>
      <c r="M1304" s="176"/>
      <c r="N1304" s="176"/>
      <c r="O1304" s="176"/>
      <c r="AB1304" s="176"/>
      <c r="AC1304" s="108"/>
      <c r="AD1304" s="312"/>
      <c r="AE1304" s="284"/>
    </row>
    <row r="1305" spans="1:31" s="17" customFormat="1">
      <c r="A1305" s="122"/>
      <c r="B1305" s="122"/>
      <c r="D1305" s="112"/>
      <c r="E1305" s="112"/>
      <c r="I1305" s="176"/>
      <c r="J1305" s="176"/>
      <c r="K1305" s="176"/>
      <c r="L1305" s="176"/>
      <c r="M1305" s="176"/>
      <c r="N1305" s="176"/>
      <c r="O1305" s="176"/>
      <c r="AB1305" s="176"/>
      <c r="AC1305" s="108"/>
      <c r="AD1305" s="312"/>
      <c r="AE1305" s="284"/>
    </row>
    <row r="1306" spans="1:31" s="17" customFormat="1">
      <c r="A1306" s="122"/>
      <c r="B1306" s="122"/>
      <c r="D1306" s="112"/>
      <c r="E1306" s="112"/>
      <c r="I1306" s="176"/>
      <c r="J1306" s="176"/>
      <c r="K1306" s="176"/>
      <c r="L1306" s="176"/>
      <c r="M1306" s="176"/>
      <c r="N1306" s="176"/>
      <c r="O1306" s="176"/>
      <c r="AB1306" s="176"/>
      <c r="AC1306" s="108"/>
      <c r="AD1306" s="312"/>
      <c r="AE1306" s="284"/>
    </row>
    <row r="1307" spans="1:31" s="17" customFormat="1">
      <c r="A1307" s="122"/>
      <c r="B1307" s="122"/>
      <c r="D1307" s="112"/>
      <c r="E1307" s="112"/>
      <c r="I1307" s="176"/>
      <c r="J1307" s="176"/>
      <c r="K1307" s="176"/>
      <c r="L1307" s="176"/>
      <c r="M1307" s="176"/>
      <c r="N1307" s="176"/>
      <c r="O1307" s="176"/>
      <c r="AB1307" s="176"/>
      <c r="AC1307" s="108"/>
      <c r="AD1307" s="312"/>
      <c r="AE1307" s="284"/>
    </row>
    <row r="1308" spans="1:31" s="17" customFormat="1">
      <c r="A1308" s="122"/>
      <c r="B1308" s="122"/>
      <c r="D1308" s="112"/>
      <c r="E1308" s="112"/>
      <c r="I1308" s="176"/>
      <c r="J1308" s="176"/>
      <c r="K1308" s="176"/>
      <c r="L1308" s="176"/>
      <c r="M1308" s="176"/>
      <c r="N1308" s="176"/>
      <c r="O1308" s="176"/>
      <c r="AB1308" s="176"/>
      <c r="AC1308" s="108"/>
      <c r="AD1308" s="312"/>
      <c r="AE1308" s="284"/>
    </row>
    <row r="1309" spans="1:31" s="17" customFormat="1">
      <c r="A1309" s="122"/>
      <c r="B1309" s="122"/>
      <c r="D1309" s="112"/>
      <c r="E1309" s="112"/>
      <c r="I1309" s="176"/>
      <c r="J1309" s="176"/>
      <c r="K1309" s="176"/>
      <c r="L1309" s="176"/>
      <c r="M1309" s="176"/>
      <c r="N1309" s="176"/>
      <c r="O1309" s="176"/>
      <c r="AB1309" s="176"/>
      <c r="AC1309" s="108"/>
      <c r="AD1309" s="312"/>
      <c r="AE1309" s="284"/>
    </row>
    <row r="1310" spans="1:31" s="17" customFormat="1">
      <c r="A1310" s="122"/>
      <c r="B1310" s="122"/>
      <c r="D1310" s="112"/>
      <c r="E1310" s="112"/>
      <c r="I1310" s="176"/>
      <c r="J1310" s="176"/>
      <c r="K1310" s="176"/>
      <c r="L1310" s="176"/>
      <c r="M1310" s="176"/>
      <c r="N1310" s="176"/>
      <c r="O1310" s="176"/>
      <c r="AB1310" s="176"/>
      <c r="AC1310" s="108"/>
      <c r="AD1310" s="312"/>
      <c r="AE1310" s="284"/>
    </row>
    <row r="1311" spans="1:31" s="17" customFormat="1">
      <c r="A1311" s="122"/>
      <c r="B1311" s="122"/>
      <c r="D1311" s="112"/>
      <c r="E1311" s="112"/>
      <c r="I1311" s="176"/>
      <c r="J1311" s="176"/>
      <c r="K1311" s="176"/>
      <c r="L1311" s="176"/>
      <c r="M1311" s="176"/>
      <c r="N1311" s="176"/>
      <c r="O1311" s="176"/>
      <c r="AB1311" s="176"/>
      <c r="AC1311" s="108"/>
      <c r="AD1311" s="312"/>
      <c r="AE1311" s="284"/>
    </row>
    <row r="1312" spans="1:31" s="17" customFormat="1">
      <c r="A1312" s="122"/>
      <c r="B1312" s="122"/>
      <c r="D1312" s="112"/>
      <c r="E1312" s="112"/>
      <c r="I1312" s="176"/>
      <c r="J1312" s="176"/>
      <c r="K1312" s="176"/>
      <c r="L1312" s="176"/>
      <c r="M1312" s="176"/>
      <c r="N1312" s="176"/>
      <c r="O1312" s="176"/>
      <c r="AB1312" s="176"/>
      <c r="AC1312" s="108"/>
      <c r="AD1312" s="312"/>
      <c r="AE1312" s="284"/>
    </row>
    <row r="1313" spans="1:31" s="17" customFormat="1">
      <c r="A1313" s="122"/>
      <c r="B1313" s="122"/>
      <c r="D1313" s="112"/>
      <c r="E1313" s="112"/>
      <c r="I1313" s="176"/>
      <c r="J1313" s="176"/>
      <c r="K1313" s="176"/>
      <c r="L1313" s="176"/>
      <c r="M1313" s="176"/>
      <c r="N1313" s="176"/>
      <c r="O1313" s="176"/>
      <c r="AB1313" s="176"/>
      <c r="AC1313" s="108"/>
      <c r="AD1313" s="312"/>
      <c r="AE1313" s="284"/>
    </row>
    <row r="1314" spans="1:31" s="17" customFormat="1">
      <c r="A1314" s="122"/>
      <c r="B1314" s="122"/>
      <c r="D1314" s="112"/>
      <c r="E1314" s="112"/>
      <c r="I1314" s="176"/>
      <c r="J1314" s="176"/>
      <c r="K1314" s="176"/>
      <c r="L1314" s="176"/>
      <c r="M1314" s="176"/>
      <c r="N1314" s="176"/>
      <c r="O1314" s="176"/>
      <c r="AB1314" s="176"/>
      <c r="AC1314" s="108"/>
      <c r="AD1314" s="312"/>
      <c r="AE1314" s="284"/>
    </row>
    <row r="1315" spans="1:31" s="17" customFormat="1">
      <c r="A1315" s="122"/>
      <c r="B1315" s="122"/>
      <c r="D1315" s="112"/>
      <c r="E1315" s="112"/>
      <c r="I1315" s="176"/>
      <c r="J1315" s="176"/>
      <c r="K1315" s="176"/>
      <c r="L1315" s="176"/>
      <c r="M1315" s="176"/>
      <c r="N1315" s="176"/>
      <c r="O1315" s="176"/>
      <c r="AB1315" s="176"/>
      <c r="AC1315" s="108"/>
      <c r="AD1315" s="312"/>
      <c r="AE1315" s="284"/>
    </row>
    <row r="1316" spans="1:31" s="17" customFormat="1">
      <c r="A1316" s="122"/>
      <c r="B1316" s="122"/>
      <c r="D1316" s="112"/>
      <c r="E1316" s="112"/>
      <c r="I1316" s="176"/>
      <c r="J1316" s="176"/>
      <c r="K1316" s="176"/>
      <c r="L1316" s="176"/>
      <c r="M1316" s="176"/>
      <c r="N1316" s="176"/>
      <c r="O1316" s="176"/>
      <c r="AB1316" s="176"/>
      <c r="AC1316" s="108"/>
      <c r="AD1316" s="312"/>
      <c r="AE1316" s="284"/>
    </row>
    <row r="1317" spans="1:31" s="17" customFormat="1">
      <c r="A1317" s="122"/>
      <c r="B1317" s="122"/>
      <c r="D1317" s="112"/>
      <c r="E1317" s="112"/>
      <c r="I1317" s="176"/>
      <c r="J1317" s="176"/>
      <c r="K1317" s="176"/>
      <c r="L1317" s="176"/>
      <c r="M1317" s="176"/>
      <c r="N1317" s="176"/>
      <c r="O1317" s="176"/>
      <c r="AB1317" s="176"/>
      <c r="AC1317" s="108"/>
      <c r="AD1317" s="312"/>
      <c r="AE1317" s="284"/>
    </row>
    <row r="1318" spans="1:31" s="17" customFormat="1">
      <c r="A1318" s="122"/>
      <c r="B1318" s="122"/>
      <c r="D1318" s="112"/>
      <c r="E1318" s="112"/>
      <c r="I1318" s="176"/>
      <c r="J1318" s="176"/>
      <c r="K1318" s="176"/>
      <c r="L1318" s="176"/>
      <c r="M1318" s="176"/>
      <c r="N1318" s="176"/>
      <c r="O1318" s="176"/>
      <c r="AB1318" s="176"/>
      <c r="AC1318" s="108"/>
      <c r="AD1318" s="312"/>
      <c r="AE1318" s="284"/>
    </row>
    <row r="1319" spans="1:31" s="17" customFormat="1">
      <c r="A1319" s="122"/>
      <c r="B1319" s="122"/>
      <c r="D1319" s="112"/>
      <c r="E1319" s="112"/>
      <c r="I1319" s="176"/>
      <c r="J1319" s="176"/>
      <c r="K1319" s="176"/>
      <c r="L1319" s="176"/>
      <c r="M1319" s="176"/>
      <c r="N1319" s="176"/>
      <c r="O1319" s="176"/>
      <c r="AB1319" s="176"/>
      <c r="AC1319" s="108"/>
      <c r="AD1319" s="312"/>
      <c r="AE1319" s="284"/>
    </row>
    <row r="1320" spans="1:31" s="17" customFormat="1">
      <c r="A1320" s="122"/>
      <c r="B1320" s="122"/>
      <c r="D1320" s="112"/>
      <c r="E1320" s="112"/>
      <c r="I1320" s="176"/>
      <c r="J1320" s="176"/>
      <c r="K1320" s="176"/>
      <c r="L1320" s="176"/>
      <c r="M1320" s="176"/>
      <c r="N1320" s="176"/>
      <c r="O1320" s="176"/>
      <c r="AB1320" s="176"/>
      <c r="AC1320" s="108"/>
      <c r="AD1320" s="312"/>
      <c r="AE1320" s="284"/>
    </row>
    <row r="1321" spans="1:31" s="17" customFormat="1">
      <c r="A1321" s="122"/>
      <c r="B1321" s="122"/>
      <c r="D1321" s="112"/>
      <c r="E1321" s="112"/>
      <c r="I1321" s="176"/>
      <c r="J1321" s="176"/>
      <c r="K1321" s="176"/>
      <c r="L1321" s="176"/>
      <c r="M1321" s="176"/>
      <c r="N1321" s="176"/>
      <c r="O1321" s="176"/>
      <c r="AB1321" s="176"/>
      <c r="AC1321" s="108"/>
      <c r="AD1321" s="312"/>
      <c r="AE1321" s="284"/>
    </row>
    <row r="1322" spans="1:31" s="17" customFormat="1">
      <c r="A1322" s="122"/>
      <c r="B1322" s="122"/>
      <c r="D1322" s="112"/>
      <c r="E1322" s="112"/>
      <c r="I1322" s="176"/>
      <c r="J1322" s="176"/>
      <c r="K1322" s="176"/>
      <c r="L1322" s="176"/>
      <c r="M1322" s="176"/>
      <c r="N1322" s="176"/>
      <c r="O1322" s="176"/>
      <c r="AB1322" s="176"/>
      <c r="AC1322" s="108"/>
      <c r="AD1322" s="312"/>
      <c r="AE1322" s="284"/>
    </row>
    <row r="1323" spans="1:31" s="17" customFormat="1">
      <c r="A1323" s="122"/>
      <c r="B1323" s="122"/>
      <c r="D1323" s="112"/>
      <c r="E1323" s="112"/>
      <c r="I1323" s="176"/>
      <c r="J1323" s="176"/>
      <c r="K1323" s="176"/>
      <c r="L1323" s="176"/>
      <c r="M1323" s="176"/>
      <c r="N1323" s="176"/>
      <c r="O1323" s="176"/>
      <c r="AB1323" s="176"/>
      <c r="AC1323" s="108"/>
      <c r="AD1323" s="312"/>
      <c r="AE1323" s="284"/>
    </row>
    <row r="1324" spans="1:31" s="17" customFormat="1">
      <c r="A1324" s="122"/>
      <c r="B1324" s="122"/>
      <c r="D1324" s="112"/>
      <c r="E1324" s="112"/>
      <c r="I1324" s="176"/>
      <c r="J1324" s="176"/>
      <c r="K1324" s="176"/>
      <c r="L1324" s="176"/>
      <c r="M1324" s="176"/>
      <c r="N1324" s="176"/>
      <c r="O1324" s="176"/>
      <c r="AB1324" s="176"/>
      <c r="AC1324" s="108"/>
      <c r="AD1324" s="312"/>
      <c r="AE1324" s="284"/>
    </row>
    <row r="1325" spans="1:31" s="17" customFormat="1">
      <c r="A1325" s="122"/>
      <c r="B1325" s="122"/>
      <c r="D1325" s="112"/>
      <c r="E1325" s="112"/>
      <c r="I1325" s="176"/>
      <c r="J1325" s="176"/>
      <c r="K1325" s="176"/>
      <c r="L1325" s="176"/>
      <c r="M1325" s="176"/>
      <c r="N1325" s="176"/>
      <c r="O1325" s="176"/>
      <c r="AB1325" s="176"/>
      <c r="AC1325" s="108"/>
      <c r="AD1325" s="312"/>
      <c r="AE1325" s="284"/>
    </row>
    <row r="1326" spans="1:31" s="17" customFormat="1">
      <c r="A1326" s="122"/>
      <c r="B1326" s="122"/>
      <c r="D1326" s="112"/>
      <c r="E1326" s="112"/>
      <c r="I1326" s="176"/>
      <c r="J1326" s="176"/>
      <c r="K1326" s="176"/>
      <c r="L1326" s="176"/>
      <c r="M1326" s="176"/>
      <c r="N1326" s="176"/>
      <c r="O1326" s="176"/>
      <c r="AB1326" s="176"/>
      <c r="AC1326" s="108"/>
      <c r="AD1326" s="312"/>
      <c r="AE1326" s="284"/>
    </row>
    <row r="1327" spans="1:31" s="17" customFormat="1">
      <c r="A1327" s="122"/>
      <c r="B1327" s="122"/>
      <c r="D1327" s="112"/>
      <c r="E1327" s="112"/>
      <c r="I1327" s="176"/>
      <c r="J1327" s="176"/>
      <c r="K1327" s="176"/>
      <c r="L1327" s="176"/>
      <c r="M1327" s="176"/>
      <c r="N1327" s="176"/>
      <c r="O1327" s="176"/>
      <c r="AB1327" s="176"/>
      <c r="AC1327" s="108"/>
      <c r="AD1327" s="312"/>
      <c r="AE1327" s="284"/>
    </row>
    <row r="1328" spans="1:31" s="17" customFormat="1">
      <c r="A1328" s="122"/>
      <c r="B1328" s="122"/>
      <c r="D1328" s="112"/>
      <c r="E1328" s="112"/>
      <c r="I1328" s="176"/>
      <c r="J1328" s="176"/>
      <c r="K1328" s="176"/>
      <c r="L1328" s="176"/>
      <c r="M1328" s="176"/>
      <c r="N1328" s="176"/>
      <c r="O1328" s="176"/>
      <c r="AB1328" s="176"/>
      <c r="AC1328" s="108"/>
      <c r="AD1328" s="312"/>
      <c r="AE1328" s="284"/>
    </row>
    <row r="1329" spans="1:31" s="17" customFormat="1">
      <c r="A1329" s="122"/>
      <c r="B1329" s="122"/>
      <c r="D1329" s="112"/>
      <c r="E1329" s="112"/>
      <c r="I1329" s="176"/>
      <c r="J1329" s="176"/>
      <c r="K1329" s="176"/>
      <c r="L1329" s="176"/>
      <c r="M1329" s="176"/>
      <c r="N1329" s="176"/>
      <c r="O1329" s="176"/>
      <c r="AB1329" s="176"/>
      <c r="AC1329" s="108"/>
      <c r="AD1329" s="312"/>
      <c r="AE1329" s="284"/>
    </row>
    <row r="1330" spans="1:31" s="17" customFormat="1">
      <c r="A1330" s="122"/>
      <c r="B1330" s="122"/>
      <c r="D1330" s="112"/>
      <c r="E1330" s="112"/>
      <c r="I1330" s="176"/>
      <c r="J1330" s="176"/>
      <c r="K1330" s="176"/>
      <c r="L1330" s="176"/>
      <c r="M1330" s="176"/>
      <c r="N1330" s="176"/>
      <c r="O1330" s="176"/>
      <c r="AB1330" s="176"/>
      <c r="AC1330" s="108"/>
      <c r="AD1330" s="312"/>
      <c r="AE1330" s="284"/>
    </row>
    <row r="1331" spans="1:31" s="17" customFormat="1">
      <c r="A1331" s="122"/>
      <c r="B1331" s="122"/>
      <c r="D1331" s="112"/>
      <c r="E1331" s="112"/>
      <c r="I1331" s="176"/>
      <c r="J1331" s="176"/>
      <c r="K1331" s="176"/>
      <c r="L1331" s="176"/>
      <c r="M1331" s="176"/>
      <c r="N1331" s="176"/>
      <c r="O1331" s="176"/>
      <c r="AB1331" s="176"/>
      <c r="AC1331" s="108"/>
      <c r="AD1331" s="312"/>
      <c r="AE1331" s="284"/>
    </row>
    <row r="1332" spans="1:31" s="17" customFormat="1">
      <c r="A1332" s="122"/>
      <c r="B1332" s="122"/>
      <c r="D1332" s="112"/>
      <c r="E1332" s="112"/>
      <c r="I1332" s="176"/>
      <c r="J1332" s="176"/>
      <c r="K1332" s="176"/>
      <c r="L1332" s="176"/>
      <c r="M1332" s="176"/>
      <c r="N1332" s="176"/>
      <c r="O1332" s="176"/>
      <c r="AB1332" s="176"/>
      <c r="AC1332" s="108"/>
      <c r="AD1332" s="312"/>
      <c r="AE1332" s="284"/>
    </row>
    <row r="1333" spans="1:31" s="17" customFormat="1">
      <c r="A1333" s="122"/>
      <c r="B1333" s="122"/>
      <c r="D1333" s="112"/>
      <c r="E1333" s="112"/>
      <c r="I1333" s="176"/>
      <c r="J1333" s="176"/>
      <c r="K1333" s="176"/>
      <c r="L1333" s="176"/>
      <c r="M1333" s="176"/>
      <c r="N1333" s="176"/>
      <c r="O1333" s="176"/>
      <c r="AB1333" s="176"/>
      <c r="AC1333" s="108"/>
      <c r="AD1333" s="312"/>
      <c r="AE1333" s="284"/>
    </row>
    <row r="1334" spans="1:31" s="17" customFormat="1">
      <c r="A1334" s="122"/>
      <c r="B1334" s="122"/>
      <c r="D1334" s="112"/>
      <c r="E1334" s="112"/>
      <c r="I1334" s="176"/>
      <c r="J1334" s="176"/>
      <c r="K1334" s="176"/>
      <c r="L1334" s="176"/>
      <c r="M1334" s="176"/>
      <c r="N1334" s="176"/>
      <c r="O1334" s="176"/>
      <c r="AB1334" s="176"/>
      <c r="AC1334" s="108"/>
      <c r="AD1334" s="312"/>
      <c r="AE1334" s="284"/>
    </row>
    <row r="1335" spans="1:31" s="17" customFormat="1">
      <c r="A1335" s="122"/>
      <c r="B1335" s="122"/>
      <c r="D1335" s="112"/>
      <c r="E1335" s="112"/>
      <c r="I1335" s="176"/>
      <c r="J1335" s="176"/>
      <c r="K1335" s="176"/>
      <c r="L1335" s="176"/>
      <c r="M1335" s="176"/>
      <c r="N1335" s="176"/>
      <c r="O1335" s="176"/>
      <c r="AB1335" s="176"/>
      <c r="AC1335" s="108"/>
      <c r="AD1335" s="312"/>
      <c r="AE1335" s="284"/>
    </row>
    <row r="1336" spans="1:31" s="17" customFormat="1">
      <c r="A1336" s="122"/>
      <c r="B1336" s="122"/>
      <c r="D1336" s="112"/>
      <c r="E1336" s="112"/>
      <c r="I1336" s="176"/>
      <c r="J1336" s="176"/>
      <c r="K1336" s="176"/>
      <c r="L1336" s="176"/>
      <c r="M1336" s="176"/>
      <c r="N1336" s="176"/>
      <c r="O1336" s="176"/>
      <c r="AB1336" s="176"/>
      <c r="AC1336" s="108"/>
      <c r="AD1336" s="312"/>
      <c r="AE1336" s="284"/>
    </row>
    <row r="1337" spans="1:31" s="17" customFormat="1">
      <c r="A1337" s="122"/>
      <c r="B1337" s="122"/>
      <c r="D1337" s="112"/>
      <c r="E1337" s="112"/>
      <c r="I1337" s="176"/>
      <c r="J1337" s="176"/>
      <c r="K1337" s="176"/>
      <c r="L1337" s="176"/>
      <c r="M1337" s="176"/>
      <c r="N1337" s="176"/>
      <c r="O1337" s="176"/>
      <c r="AB1337" s="176"/>
      <c r="AC1337" s="108"/>
      <c r="AD1337" s="312"/>
      <c r="AE1337" s="284"/>
    </row>
    <row r="1338" spans="1:31" s="17" customFormat="1">
      <c r="A1338" s="122"/>
      <c r="B1338" s="122"/>
      <c r="D1338" s="112"/>
      <c r="E1338" s="112"/>
      <c r="I1338" s="176"/>
      <c r="J1338" s="176"/>
      <c r="K1338" s="176"/>
      <c r="L1338" s="176"/>
      <c r="M1338" s="176"/>
      <c r="N1338" s="176"/>
      <c r="O1338" s="176"/>
      <c r="AB1338" s="176"/>
      <c r="AC1338" s="108"/>
      <c r="AD1338" s="312"/>
      <c r="AE1338" s="284"/>
    </row>
    <row r="1339" spans="1:31" s="17" customFormat="1">
      <c r="A1339" s="122"/>
      <c r="B1339" s="122"/>
      <c r="D1339" s="112"/>
      <c r="E1339" s="112"/>
      <c r="I1339" s="176"/>
      <c r="J1339" s="176"/>
      <c r="K1339" s="176"/>
      <c r="L1339" s="176"/>
      <c r="M1339" s="176"/>
      <c r="N1339" s="176"/>
      <c r="O1339" s="176"/>
      <c r="AB1339" s="176"/>
      <c r="AC1339" s="108"/>
      <c r="AD1339" s="312"/>
      <c r="AE1339" s="284"/>
    </row>
    <row r="1340" spans="1:31" s="17" customFormat="1">
      <c r="A1340" s="122"/>
      <c r="B1340" s="122"/>
      <c r="D1340" s="112"/>
      <c r="E1340" s="112"/>
      <c r="I1340" s="176"/>
      <c r="J1340" s="176"/>
      <c r="K1340" s="176"/>
      <c r="L1340" s="176"/>
      <c r="M1340" s="176"/>
      <c r="N1340" s="176"/>
      <c r="O1340" s="176"/>
      <c r="AB1340" s="176"/>
      <c r="AC1340" s="108"/>
      <c r="AD1340" s="312"/>
      <c r="AE1340" s="284"/>
    </row>
    <row r="1341" spans="1:31" s="17" customFormat="1">
      <c r="A1341" s="122"/>
      <c r="B1341" s="122"/>
      <c r="D1341" s="112"/>
      <c r="E1341" s="112"/>
      <c r="I1341" s="176"/>
      <c r="J1341" s="176"/>
      <c r="K1341" s="176"/>
      <c r="L1341" s="176"/>
      <c r="M1341" s="176"/>
      <c r="N1341" s="176"/>
      <c r="O1341" s="176"/>
      <c r="AB1341" s="176"/>
      <c r="AC1341" s="108"/>
      <c r="AD1341" s="312"/>
      <c r="AE1341" s="284"/>
    </row>
    <row r="1342" spans="1:31" s="17" customFormat="1">
      <c r="A1342" s="122"/>
      <c r="B1342" s="122"/>
      <c r="D1342" s="112"/>
      <c r="E1342" s="112"/>
      <c r="I1342" s="176"/>
      <c r="J1342" s="176"/>
      <c r="K1342" s="176"/>
      <c r="L1342" s="176"/>
      <c r="M1342" s="176"/>
      <c r="N1342" s="176"/>
      <c r="O1342" s="176"/>
      <c r="AB1342" s="176"/>
      <c r="AC1342" s="108"/>
      <c r="AD1342" s="312"/>
      <c r="AE1342" s="284"/>
    </row>
    <row r="1343" spans="1:31" s="17" customFormat="1">
      <c r="A1343" s="122"/>
      <c r="B1343" s="122"/>
      <c r="D1343" s="112"/>
      <c r="E1343" s="112"/>
      <c r="I1343" s="176"/>
      <c r="J1343" s="176"/>
      <c r="K1343" s="176"/>
      <c r="L1343" s="176"/>
      <c r="M1343" s="176"/>
      <c r="N1343" s="176"/>
      <c r="O1343" s="176"/>
      <c r="AB1343" s="176"/>
      <c r="AC1343" s="108"/>
      <c r="AD1343" s="312"/>
      <c r="AE1343" s="284"/>
    </row>
    <row r="1344" spans="1:31" s="17" customFormat="1">
      <c r="A1344" s="122"/>
      <c r="B1344" s="122"/>
      <c r="D1344" s="112"/>
      <c r="E1344" s="112"/>
      <c r="I1344" s="176"/>
      <c r="J1344" s="176"/>
      <c r="K1344" s="176"/>
      <c r="L1344" s="176"/>
      <c r="M1344" s="176"/>
      <c r="N1344" s="176"/>
      <c r="O1344" s="176"/>
      <c r="AB1344" s="176"/>
      <c r="AC1344" s="108"/>
      <c r="AD1344" s="312"/>
      <c r="AE1344" s="284"/>
    </row>
    <row r="1345" spans="1:31" s="17" customFormat="1">
      <c r="A1345" s="122"/>
      <c r="B1345" s="122"/>
      <c r="D1345" s="112"/>
      <c r="E1345" s="112"/>
      <c r="I1345" s="176"/>
      <c r="J1345" s="176"/>
      <c r="K1345" s="176"/>
      <c r="L1345" s="176"/>
      <c r="M1345" s="176"/>
      <c r="N1345" s="176"/>
      <c r="O1345" s="176"/>
      <c r="AB1345" s="176"/>
      <c r="AC1345" s="108"/>
      <c r="AD1345" s="312"/>
      <c r="AE1345" s="284"/>
    </row>
    <row r="1346" spans="1:31" s="17" customFormat="1">
      <c r="A1346" s="122"/>
      <c r="B1346" s="122"/>
      <c r="D1346" s="112"/>
      <c r="E1346" s="112"/>
      <c r="I1346" s="176"/>
      <c r="J1346" s="176"/>
      <c r="K1346" s="176"/>
      <c r="L1346" s="176"/>
      <c r="M1346" s="176"/>
      <c r="N1346" s="176"/>
      <c r="O1346" s="176"/>
      <c r="AB1346" s="176"/>
      <c r="AC1346" s="108"/>
      <c r="AD1346" s="312"/>
      <c r="AE1346" s="284"/>
    </row>
    <row r="1347" spans="1:31" s="17" customFormat="1">
      <c r="A1347" s="122"/>
      <c r="B1347" s="122"/>
      <c r="D1347" s="112"/>
      <c r="E1347" s="112"/>
      <c r="I1347" s="176"/>
      <c r="J1347" s="176"/>
      <c r="K1347" s="176"/>
      <c r="L1347" s="176"/>
      <c r="M1347" s="176"/>
      <c r="N1347" s="176"/>
      <c r="O1347" s="176"/>
      <c r="AB1347" s="176"/>
      <c r="AC1347" s="108"/>
      <c r="AD1347" s="312"/>
      <c r="AE1347" s="284"/>
    </row>
    <row r="1348" spans="1:31" s="17" customFormat="1">
      <c r="A1348" s="122"/>
      <c r="B1348" s="122"/>
      <c r="D1348" s="112"/>
      <c r="E1348" s="112"/>
      <c r="I1348" s="176"/>
      <c r="J1348" s="176"/>
      <c r="K1348" s="176"/>
      <c r="L1348" s="176"/>
      <c r="M1348" s="176"/>
      <c r="N1348" s="176"/>
      <c r="O1348" s="176"/>
      <c r="AB1348" s="176"/>
      <c r="AC1348" s="108"/>
      <c r="AD1348" s="312"/>
      <c r="AE1348" s="284"/>
    </row>
    <row r="1349" spans="1:31" s="17" customFormat="1">
      <c r="A1349" s="122"/>
      <c r="B1349" s="122"/>
      <c r="D1349" s="112"/>
      <c r="E1349" s="112"/>
      <c r="I1349" s="176"/>
      <c r="J1349" s="176"/>
      <c r="K1349" s="176"/>
      <c r="L1349" s="176"/>
      <c r="M1349" s="176"/>
      <c r="N1349" s="176"/>
      <c r="O1349" s="176"/>
      <c r="AB1349" s="176"/>
      <c r="AC1349" s="108"/>
      <c r="AD1349" s="312"/>
      <c r="AE1349" s="284"/>
    </row>
    <row r="1350" spans="1:31" s="17" customFormat="1">
      <c r="A1350" s="122"/>
      <c r="B1350" s="122"/>
      <c r="D1350" s="112"/>
      <c r="E1350" s="112"/>
      <c r="I1350" s="176"/>
      <c r="J1350" s="176"/>
      <c r="K1350" s="176"/>
      <c r="L1350" s="176"/>
      <c r="M1350" s="176"/>
      <c r="N1350" s="176"/>
      <c r="O1350" s="176"/>
      <c r="AB1350" s="176"/>
      <c r="AC1350" s="108"/>
      <c r="AD1350" s="312"/>
      <c r="AE1350" s="284"/>
    </row>
    <row r="1351" spans="1:31" s="17" customFormat="1">
      <c r="A1351" s="122"/>
      <c r="B1351" s="122"/>
      <c r="D1351" s="112"/>
      <c r="E1351" s="112"/>
      <c r="I1351" s="176"/>
      <c r="J1351" s="176"/>
      <c r="K1351" s="176"/>
      <c r="L1351" s="176"/>
      <c r="M1351" s="176"/>
      <c r="N1351" s="176"/>
      <c r="O1351" s="176"/>
      <c r="AB1351" s="176"/>
      <c r="AC1351" s="108"/>
      <c r="AD1351" s="312"/>
      <c r="AE1351" s="284"/>
    </row>
    <row r="1352" spans="1:31" s="17" customFormat="1">
      <c r="A1352" s="122"/>
      <c r="B1352" s="122"/>
      <c r="D1352" s="112"/>
      <c r="E1352" s="112"/>
      <c r="I1352" s="176"/>
      <c r="J1352" s="176"/>
      <c r="K1352" s="176"/>
      <c r="L1352" s="176"/>
      <c r="M1352" s="176"/>
      <c r="N1352" s="176"/>
      <c r="O1352" s="176"/>
      <c r="AB1352" s="176"/>
      <c r="AC1352" s="108"/>
      <c r="AD1352" s="312"/>
      <c r="AE1352" s="284"/>
    </row>
    <row r="1353" spans="1:31" s="17" customFormat="1">
      <c r="A1353" s="122"/>
      <c r="B1353" s="122"/>
      <c r="D1353" s="112"/>
      <c r="E1353" s="112"/>
      <c r="I1353" s="176"/>
      <c r="J1353" s="176"/>
      <c r="K1353" s="176"/>
      <c r="L1353" s="176"/>
      <c r="M1353" s="176"/>
      <c r="N1353" s="176"/>
      <c r="O1353" s="176"/>
      <c r="AB1353" s="176"/>
      <c r="AC1353" s="108"/>
      <c r="AD1353" s="312"/>
      <c r="AE1353" s="284"/>
    </row>
    <row r="1354" spans="1:31" s="17" customFormat="1">
      <c r="A1354" s="122"/>
      <c r="B1354" s="122"/>
      <c r="D1354" s="112"/>
      <c r="E1354" s="112"/>
      <c r="I1354" s="176"/>
      <c r="J1354" s="176"/>
      <c r="K1354" s="176"/>
      <c r="L1354" s="176"/>
      <c r="M1354" s="176"/>
      <c r="N1354" s="176"/>
      <c r="O1354" s="176"/>
      <c r="AB1354" s="176"/>
      <c r="AC1354" s="108"/>
      <c r="AD1354" s="312"/>
      <c r="AE1354" s="284"/>
    </row>
    <row r="1355" spans="1:31" s="17" customFormat="1">
      <c r="A1355" s="122"/>
      <c r="B1355" s="122"/>
      <c r="D1355" s="112"/>
      <c r="E1355" s="112"/>
      <c r="I1355" s="176"/>
      <c r="J1355" s="176"/>
      <c r="K1355" s="176"/>
      <c r="L1355" s="176"/>
      <c r="M1355" s="176"/>
      <c r="N1355" s="176"/>
      <c r="O1355" s="176"/>
      <c r="AB1355" s="176"/>
      <c r="AC1355" s="108"/>
      <c r="AD1355" s="312"/>
      <c r="AE1355" s="284"/>
    </row>
    <row r="1356" spans="1:31" s="17" customFormat="1">
      <c r="A1356" s="122"/>
      <c r="B1356" s="122"/>
      <c r="D1356" s="112"/>
      <c r="E1356" s="112"/>
      <c r="I1356" s="176"/>
      <c r="J1356" s="176"/>
      <c r="K1356" s="176"/>
      <c r="L1356" s="176"/>
      <c r="M1356" s="176"/>
      <c r="N1356" s="176"/>
      <c r="O1356" s="176"/>
      <c r="AB1356" s="176"/>
      <c r="AC1356" s="108"/>
      <c r="AD1356" s="312"/>
      <c r="AE1356" s="284"/>
    </row>
    <row r="1357" spans="1:31" s="17" customFormat="1">
      <c r="A1357" s="122"/>
      <c r="B1357" s="122"/>
      <c r="D1357" s="112"/>
      <c r="E1357" s="112"/>
      <c r="I1357" s="176"/>
      <c r="J1357" s="176"/>
      <c r="K1357" s="176"/>
      <c r="L1357" s="176"/>
      <c r="M1357" s="176"/>
      <c r="N1357" s="176"/>
      <c r="O1357" s="176"/>
      <c r="AB1357" s="176"/>
      <c r="AC1357" s="108"/>
      <c r="AD1357" s="312"/>
      <c r="AE1357" s="284"/>
    </row>
    <row r="1358" spans="1:31" s="17" customFormat="1">
      <c r="A1358" s="122"/>
      <c r="B1358" s="122"/>
      <c r="D1358" s="112"/>
      <c r="E1358" s="112"/>
      <c r="I1358" s="176"/>
      <c r="J1358" s="176"/>
      <c r="K1358" s="176"/>
      <c r="L1358" s="176"/>
      <c r="M1358" s="176"/>
      <c r="N1358" s="176"/>
      <c r="O1358" s="176"/>
      <c r="AB1358" s="176"/>
      <c r="AC1358" s="108"/>
      <c r="AD1358" s="312"/>
      <c r="AE1358" s="284"/>
    </row>
    <row r="1359" spans="1:31" s="17" customFormat="1">
      <c r="A1359" s="122"/>
      <c r="B1359" s="122"/>
      <c r="D1359" s="112"/>
      <c r="E1359" s="112"/>
      <c r="I1359" s="176"/>
      <c r="J1359" s="176"/>
      <c r="K1359" s="176"/>
      <c r="L1359" s="176"/>
      <c r="M1359" s="176"/>
      <c r="N1359" s="176"/>
      <c r="O1359" s="176"/>
      <c r="AB1359" s="176"/>
      <c r="AC1359" s="108"/>
      <c r="AD1359" s="312"/>
      <c r="AE1359" s="284"/>
    </row>
    <row r="1360" spans="1:31" s="17" customFormat="1">
      <c r="A1360" s="122"/>
      <c r="B1360" s="122"/>
      <c r="D1360" s="112"/>
      <c r="E1360" s="112"/>
      <c r="I1360" s="176"/>
      <c r="J1360" s="176"/>
      <c r="K1360" s="176"/>
      <c r="L1360" s="176"/>
      <c r="M1360" s="176"/>
      <c r="N1360" s="176"/>
      <c r="O1360" s="176"/>
      <c r="AB1360" s="176"/>
      <c r="AC1360" s="108"/>
      <c r="AD1360" s="312"/>
      <c r="AE1360" s="284"/>
    </row>
    <row r="1361" spans="1:31" s="17" customFormat="1">
      <c r="A1361" s="122"/>
      <c r="B1361" s="122"/>
      <c r="D1361" s="112"/>
      <c r="E1361" s="112"/>
      <c r="I1361" s="176"/>
      <c r="J1361" s="176"/>
      <c r="K1361" s="176"/>
      <c r="L1361" s="176"/>
      <c r="M1361" s="176"/>
      <c r="N1361" s="176"/>
      <c r="O1361" s="176"/>
      <c r="AB1361" s="176"/>
      <c r="AC1361" s="108"/>
      <c r="AD1361" s="312"/>
      <c r="AE1361" s="284"/>
    </row>
    <row r="1362" spans="1:31" s="17" customFormat="1">
      <c r="A1362" s="122"/>
      <c r="B1362" s="122"/>
      <c r="D1362" s="112"/>
      <c r="E1362" s="112"/>
      <c r="I1362" s="176"/>
      <c r="J1362" s="176"/>
      <c r="K1362" s="176"/>
      <c r="L1362" s="176"/>
      <c r="M1362" s="176"/>
      <c r="N1362" s="176"/>
      <c r="O1362" s="176"/>
      <c r="AB1362" s="176"/>
      <c r="AC1362" s="108"/>
      <c r="AD1362" s="312"/>
      <c r="AE1362" s="284"/>
    </row>
    <row r="1363" spans="1:31" s="17" customFormat="1">
      <c r="A1363" s="122"/>
      <c r="B1363" s="122"/>
      <c r="D1363" s="112"/>
      <c r="E1363" s="112"/>
      <c r="I1363" s="176"/>
      <c r="J1363" s="176"/>
      <c r="K1363" s="176"/>
      <c r="L1363" s="176"/>
      <c r="M1363" s="176"/>
      <c r="N1363" s="176"/>
      <c r="O1363" s="176"/>
      <c r="AB1363" s="176"/>
      <c r="AC1363" s="108"/>
      <c r="AD1363" s="312"/>
      <c r="AE1363" s="284"/>
    </row>
    <row r="1364" spans="1:31" s="17" customFormat="1">
      <c r="A1364" s="122"/>
      <c r="B1364" s="122"/>
      <c r="D1364" s="112"/>
      <c r="E1364" s="112"/>
      <c r="I1364" s="176"/>
      <c r="J1364" s="176"/>
      <c r="K1364" s="176"/>
      <c r="L1364" s="176"/>
      <c r="M1364" s="176"/>
      <c r="N1364" s="176"/>
      <c r="O1364" s="176"/>
      <c r="AB1364" s="176"/>
      <c r="AC1364" s="108"/>
      <c r="AD1364" s="312"/>
      <c r="AE1364" s="284"/>
    </row>
    <row r="1365" spans="1:31" s="17" customFormat="1">
      <c r="A1365" s="122"/>
      <c r="B1365" s="122"/>
      <c r="D1365" s="112"/>
      <c r="E1365" s="112"/>
      <c r="I1365" s="176"/>
      <c r="J1365" s="176"/>
      <c r="K1365" s="176"/>
      <c r="L1365" s="176"/>
      <c r="M1365" s="176"/>
      <c r="N1365" s="176"/>
      <c r="O1365" s="176"/>
      <c r="AB1365" s="176"/>
      <c r="AC1365" s="108"/>
      <c r="AD1365" s="312"/>
      <c r="AE1365" s="284"/>
    </row>
    <row r="1366" spans="1:31" s="17" customFormat="1">
      <c r="A1366" s="122"/>
      <c r="B1366" s="122"/>
      <c r="D1366" s="112"/>
      <c r="E1366" s="112"/>
      <c r="I1366" s="176"/>
      <c r="J1366" s="176"/>
      <c r="K1366" s="176"/>
      <c r="L1366" s="176"/>
      <c r="M1366" s="176"/>
      <c r="N1366" s="176"/>
      <c r="O1366" s="176"/>
      <c r="AB1366" s="176"/>
      <c r="AC1366" s="108"/>
      <c r="AD1366" s="312"/>
      <c r="AE1366" s="284"/>
    </row>
    <row r="1367" spans="1:31" s="17" customFormat="1">
      <c r="A1367" s="122"/>
      <c r="B1367" s="122"/>
      <c r="D1367" s="112"/>
      <c r="E1367" s="112"/>
      <c r="I1367" s="176"/>
      <c r="J1367" s="176"/>
      <c r="K1367" s="176"/>
      <c r="L1367" s="176"/>
      <c r="M1367" s="176"/>
      <c r="N1367" s="176"/>
      <c r="O1367" s="176"/>
      <c r="AB1367" s="176"/>
      <c r="AC1367" s="108"/>
      <c r="AD1367" s="312"/>
      <c r="AE1367" s="284"/>
    </row>
    <row r="1368" spans="1:31" s="17" customFormat="1">
      <c r="A1368" s="122"/>
      <c r="B1368" s="122"/>
      <c r="D1368" s="112"/>
      <c r="E1368" s="112"/>
      <c r="I1368" s="176"/>
      <c r="J1368" s="176"/>
      <c r="K1368" s="176"/>
      <c r="L1368" s="176"/>
      <c r="M1368" s="176"/>
      <c r="N1368" s="176"/>
      <c r="O1368" s="176"/>
      <c r="AB1368" s="176"/>
      <c r="AC1368" s="108"/>
      <c r="AD1368" s="312"/>
      <c r="AE1368" s="284"/>
    </row>
    <row r="1369" spans="1:31" s="17" customFormat="1">
      <c r="A1369" s="122"/>
      <c r="B1369" s="122"/>
      <c r="D1369" s="112"/>
      <c r="E1369" s="112"/>
      <c r="I1369" s="176"/>
      <c r="J1369" s="176"/>
      <c r="K1369" s="176"/>
      <c r="L1369" s="176"/>
      <c r="M1369" s="176"/>
      <c r="N1369" s="176"/>
      <c r="O1369" s="176"/>
      <c r="AB1369" s="176"/>
      <c r="AC1369" s="108"/>
      <c r="AD1369" s="312"/>
      <c r="AE1369" s="284"/>
    </row>
    <row r="1370" spans="1:31" s="17" customFormat="1">
      <c r="A1370" s="122"/>
      <c r="B1370" s="122"/>
      <c r="D1370" s="112"/>
      <c r="E1370" s="112"/>
      <c r="I1370" s="176"/>
      <c r="J1370" s="176"/>
      <c r="K1370" s="176"/>
      <c r="L1370" s="176"/>
      <c r="M1370" s="176"/>
      <c r="N1370" s="176"/>
      <c r="O1370" s="176"/>
      <c r="AB1370" s="176"/>
      <c r="AC1370" s="108"/>
      <c r="AD1370" s="312"/>
      <c r="AE1370" s="284"/>
    </row>
    <row r="1371" spans="1:31" s="17" customFormat="1">
      <c r="A1371" s="122"/>
      <c r="B1371" s="122"/>
      <c r="D1371" s="112"/>
      <c r="E1371" s="112"/>
      <c r="I1371" s="176"/>
      <c r="J1371" s="176"/>
      <c r="K1371" s="176"/>
      <c r="L1371" s="176"/>
      <c r="M1371" s="176"/>
      <c r="N1371" s="176"/>
      <c r="O1371" s="176"/>
      <c r="AB1371" s="176"/>
      <c r="AC1371" s="108"/>
      <c r="AD1371" s="312"/>
      <c r="AE1371" s="284"/>
    </row>
    <row r="1372" spans="1:31" s="17" customFormat="1">
      <c r="A1372" s="122"/>
      <c r="B1372" s="122"/>
      <c r="D1372" s="112"/>
      <c r="E1372" s="112"/>
      <c r="I1372" s="176"/>
      <c r="J1372" s="176"/>
      <c r="K1372" s="176"/>
      <c r="L1372" s="176"/>
      <c r="M1372" s="176"/>
      <c r="N1372" s="176"/>
      <c r="O1372" s="176"/>
      <c r="AB1372" s="176"/>
      <c r="AC1372" s="108"/>
      <c r="AD1372" s="312"/>
      <c r="AE1372" s="284"/>
    </row>
    <row r="1373" spans="1:31" s="17" customFormat="1">
      <c r="A1373" s="122"/>
      <c r="B1373" s="122"/>
      <c r="D1373" s="112"/>
      <c r="E1373" s="112"/>
      <c r="I1373" s="176"/>
      <c r="J1373" s="176"/>
      <c r="K1373" s="176"/>
      <c r="L1373" s="176"/>
      <c r="M1373" s="176"/>
      <c r="N1373" s="176"/>
      <c r="O1373" s="176"/>
      <c r="AB1373" s="176"/>
      <c r="AC1373" s="108"/>
      <c r="AD1373" s="312"/>
      <c r="AE1373" s="284"/>
    </row>
    <row r="1374" spans="1:31" s="17" customFormat="1">
      <c r="A1374" s="122"/>
      <c r="B1374" s="122"/>
      <c r="D1374" s="112"/>
      <c r="E1374" s="112"/>
      <c r="I1374" s="176"/>
      <c r="J1374" s="176"/>
      <c r="K1374" s="176"/>
      <c r="L1374" s="176"/>
      <c r="M1374" s="176"/>
      <c r="N1374" s="176"/>
      <c r="O1374" s="176"/>
      <c r="AB1374" s="176"/>
      <c r="AC1374" s="108"/>
      <c r="AD1374" s="312"/>
      <c r="AE1374" s="284"/>
    </row>
    <row r="1375" spans="1:31" s="17" customFormat="1">
      <c r="A1375" s="122"/>
      <c r="B1375" s="122"/>
      <c r="D1375" s="112"/>
      <c r="E1375" s="112"/>
      <c r="I1375" s="176"/>
      <c r="J1375" s="176"/>
      <c r="K1375" s="176"/>
      <c r="L1375" s="176"/>
      <c r="M1375" s="176"/>
      <c r="N1375" s="176"/>
      <c r="O1375" s="176"/>
      <c r="AB1375" s="176"/>
      <c r="AC1375" s="108"/>
      <c r="AD1375" s="312"/>
      <c r="AE1375" s="284"/>
    </row>
    <row r="1376" spans="1:31" s="17" customFormat="1">
      <c r="A1376" s="122"/>
      <c r="B1376" s="122"/>
      <c r="D1376" s="112"/>
      <c r="E1376" s="112"/>
      <c r="I1376" s="176"/>
      <c r="J1376" s="176"/>
      <c r="K1376" s="176"/>
      <c r="L1376" s="176"/>
      <c r="M1376" s="176"/>
      <c r="N1376" s="176"/>
      <c r="O1376" s="176"/>
      <c r="AB1376" s="176"/>
      <c r="AC1376" s="108"/>
      <c r="AD1376" s="312"/>
      <c r="AE1376" s="284"/>
    </row>
    <row r="1377" spans="1:31" s="17" customFormat="1">
      <c r="A1377" s="122"/>
      <c r="B1377" s="122"/>
      <c r="D1377" s="112"/>
      <c r="E1377" s="112"/>
      <c r="I1377" s="176"/>
      <c r="J1377" s="176"/>
      <c r="K1377" s="176"/>
      <c r="L1377" s="176"/>
      <c r="M1377" s="176"/>
      <c r="N1377" s="176"/>
      <c r="O1377" s="176"/>
      <c r="AB1377" s="176"/>
      <c r="AC1377" s="108"/>
      <c r="AD1377" s="312"/>
      <c r="AE1377" s="284"/>
    </row>
    <row r="1378" spans="1:31" s="17" customFormat="1">
      <c r="A1378" s="122"/>
      <c r="B1378" s="122"/>
      <c r="D1378" s="112"/>
      <c r="E1378" s="112"/>
      <c r="I1378" s="176"/>
      <c r="J1378" s="176"/>
      <c r="K1378" s="176"/>
      <c r="L1378" s="176"/>
      <c r="M1378" s="176"/>
      <c r="N1378" s="176"/>
      <c r="O1378" s="176"/>
      <c r="AB1378" s="176"/>
      <c r="AC1378" s="108"/>
      <c r="AD1378" s="312"/>
      <c r="AE1378" s="284"/>
    </row>
    <row r="1379" spans="1:31" s="17" customFormat="1">
      <c r="A1379" s="122"/>
      <c r="B1379" s="122"/>
      <c r="D1379" s="112"/>
      <c r="E1379" s="112"/>
      <c r="I1379" s="176"/>
      <c r="J1379" s="176"/>
      <c r="K1379" s="176"/>
      <c r="L1379" s="176"/>
      <c r="M1379" s="176"/>
      <c r="N1379" s="176"/>
      <c r="O1379" s="176"/>
      <c r="AB1379" s="176"/>
      <c r="AC1379" s="108"/>
      <c r="AD1379" s="312"/>
      <c r="AE1379" s="284"/>
    </row>
    <row r="1380" spans="1:31" s="17" customFormat="1">
      <c r="A1380" s="122"/>
      <c r="B1380" s="122"/>
      <c r="D1380" s="112"/>
      <c r="E1380" s="112"/>
      <c r="I1380" s="176"/>
      <c r="J1380" s="176"/>
      <c r="K1380" s="176"/>
      <c r="L1380" s="176"/>
      <c r="M1380" s="176"/>
      <c r="N1380" s="176"/>
      <c r="O1380" s="176"/>
      <c r="AB1380" s="176"/>
      <c r="AC1380" s="108"/>
      <c r="AD1380" s="312"/>
      <c r="AE1380" s="284"/>
    </row>
    <row r="1381" spans="1:31" s="17" customFormat="1">
      <c r="A1381" s="122"/>
      <c r="B1381" s="122"/>
      <c r="D1381" s="112"/>
      <c r="E1381" s="112"/>
      <c r="I1381" s="176"/>
      <c r="J1381" s="176"/>
      <c r="K1381" s="176"/>
      <c r="L1381" s="176"/>
      <c r="M1381" s="176"/>
      <c r="N1381" s="176"/>
      <c r="O1381" s="176"/>
      <c r="AB1381" s="176"/>
      <c r="AC1381" s="108"/>
      <c r="AD1381" s="312"/>
      <c r="AE1381" s="284"/>
    </row>
    <row r="1382" spans="1:31" s="17" customFormat="1">
      <c r="A1382" s="122"/>
      <c r="B1382" s="122"/>
      <c r="D1382" s="112"/>
      <c r="E1382" s="112"/>
      <c r="I1382" s="176"/>
      <c r="J1382" s="176"/>
      <c r="K1382" s="176"/>
      <c r="L1382" s="176"/>
      <c r="M1382" s="176"/>
      <c r="N1382" s="176"/>
      <c r="O1382" s="176"/>
      <c r="AB1382" s="176"/>
      <c r="AC1382" s="108"/>
      <c r="AD1382" s="312"/>
      <c r="AE1382" s="284"/>
    </row>
    <row r="1383" spans="1:31" s="17" customFormat="1">
      <c r="A1383" s="122"/>
      <c r="B1383" s="122"/>
      <c r="D1383" s="112"/>
      <c r="E1383" s="112"/>
      <c r="I1383" s="176"/>
      <c r="J1383" s="176"/>
      <c r="K1383" s="176"/>
      <c r="L1383" s="176"/>
      <c r="M1383" s="176"/>
      <c r="N1383" s="176"/>
      <c r="O1383" s="176"/>
      <c r="AB1383" s="176"/>
      <c r="AC1383" s="108"/>
      <c r="AD1383" s="312"/>
      <c r="AE1383" s="284"/>
    </row>
    <row r="1384" spans="1:31" s="17" customFormat="1">
      <c r="A1384" s="122"/>
      <c r="B1384" s="122"/>
      <c r="D1384" s="112"/>
      <c r="E1384" s="112"/>
      <c r="I1384" s="176"/>
      <c r="J1384" s="176"/>
      <c r="K1384" s="176"/>
      <c r="L1384" s="176"/>
      <c r="M1384" s="176"/>
      <c r="N1384" s="176"/>
      <c r="O1384" s="176"/>
      <c r="AB1384" s="176"/>
      <c r="AC1384" s="108"/>
      <c r="AD1384" s="312"/>
      <c r="AE1384" s="284"/>
    </row>
    <row r="1385" spans="1:31" s="17" customFormat="1">
      <c r="A1385" s="122"/>
      <c r="B1385" s="122"/>
      <c r="D1385" s="112"/>
      <c r="E1385" s="112"/>
      <c r="I1385" s="176"/>
      <c r="J1385" s="176"/>
      <c r="K1385" s="176"/>
      <c r="L1385" s="176"/>
      <c r="M1385" s="176"/>
      <c r="N1385" s="176"/>
      <c r="O1385" s="176"/>
      <c r="AB1385" s="176"/>
      <c r="AC1385" s="108"/>
      <c r="AD1385" s="312"/>
      <c r="AE1385" s="284"/>
    </row>
    <row r="1386" spans="1:31" s="17" customFormat="1">
      <c r="A1386" s="122"/>
      <c r="B1386" s="122"/>
      <c r="D1386" s="112"/>
      <c r="E1386" s="112"/>
      <c r="I1386" s="176"/>
      <c r="J1386" s="176"/>
      <c r="K1386" s="176"/>
      <c r="L1386" s="176"/>
      <c r="M1386" s="176"/>
      <c r="N1386" s="176"/>
      <c r="O1386" s="176"/>
      <c r="AB1386" s="176"/>
      <c r="AC1386" s="108"/>
      <c r="AD1386" s="312"/>
      <c r="AE1386" s="284"/>
    </row>
    <row r="1387" spans="1:31" s="17" customFormat="1">
      <c r="A1387" s="122"/>
      <c r="B1387" s="122"/>
      <c r="D1387" s="112"/>
      <c r="E1387" s="112"/>
      <c r="I1387" s="176"/>
      <c r="J1387" s="176"/>
      <c r="K1387" s="176"/>
      <c r="L1387" s="176"/>
      <c r="M1387" s="176"/>
      <c r="N1387" s="176"/>
      <c r="O1387" s="176"/>
      <c r="AB1387" s="176"/>
      <c r="AC1387" s="108"/>
      <c r="AD1387" s="312"/>
      <c r="AE1387" s="284"/>
    </row>
    <row r="1388" spans="1:31" s="17" customFormat="1">
      <c r="A1388" s="122"/>
      <c r="B1388" s="122"/>
      <c r="D1388" s="112"/>
      <c r="E1388" s="112"/>
      <c r="I1388" s="176"/>
      <c r="J1388" s="176"/>
      <c r="K1388" s="176"/>
      <c r="L1388" s="176"/>
      <c r="M1388" s="176"/>
      <c r="N1388" s="176"/>
      <c r="O1388" s="176"/>
      <c r="AB1388" s="176"/>
      <c r="AC1388" s="108"/>
      <c r="AD1388" s="312"/>
      <c r="AE1388" s="284"/>
    </row>
    <row r="1389" spans="1:31" s="17" customFormat="1">
      <c r="A1389" s="122"/>
      <c r="B1389" s="122"/>
      <c r="D1389" s="112"/>
      <c r="E1389" s="112"/>
      <c r="I1389" s="176"/>
      <c r="J1389" s="176"/>
      <c r="K1389" s="176"/>
      <c r="L1389" s="176"/>
      <c r="M1389" s="176"/>
      <c r="N1389" s="176"/>
      <c r="O1389" s="176"/>
      <c r="AB1389" s="176"/>
      <c r="AC1389" s="108"/>
      <c r="AD1389" s="312"/>
      <c r="AE1389" s="284"/>
    </row>
    <row r="1390" spans="1:31" s="17" customFormat="1">
      <c r="A1390" s="122"/>
      <c r="B1390" s="122"/>
      <c r="D1390" s="112"/>
      <c r="E1390" s="112"/>
      <c r="I1390" s="176"/>
      <c r="J1390" s="176"/>
      <c r="K1390" s="176"/>
      <c r="L1390" s="176"/>
      <c r="M1390" s="176"/>
      <c r="N1390" s="176"/>
      <c r="O1390" s="176"/>
      <c r="AB1390" s="176"/>
      <c r="AC1390" s="108"/>
      <c r="AD1390" s="312"/>
      <c r="AE1390" s="284"/>
    </row>
    <row r="1391" spans="1:31" s="17" customFormat="1">
      <c r="A1391" s="122"/>
      <c r="B1391" s="122"/>
      <c r="D1391" s="112"/>
      <c r="E1391" s="112"/>
      <c r="I1391" s="176"/>
      <c r="J1391" s="176"/>
      <c r="K1391" s="176"/>
      <c r="L1391" s="176"/>
      <c r="M1391" s="176"/>
      <c r="N1391" s="176"/>
      <c r="O1391" s="176"/>
      <c r="AB1391" s="176"/>
      <c r="AC1391" s="108"/>
      <c r="AD1391" s="312"/>
      <c r="AE1391" s="284"/>
    </row>
    <row r="1392" spans="1:31" s="17" customFormat="1">
      <c r="A1392" s="122"/>
      <c r="B1392" s="122"/>
      <c r="D1392" s="112"/>
      <c r="E1392" s="112"/>
      <c r="I1392" s="176"/>
      <c r="J1392" s="176"/>
      <c r="K1392" s="176"/>
      <c r="L1392" s="176"/>
      <c r="M1392" s="176"/>
      <c r="N1392" s="176"/>
      <c r="O1392" s="176"/>
      <c r="AB1392" s="176"/>
      <c r="AC1392" s="108"/>
      <c r="AD1392" s="312"/>
      <c r="AE1392" s="284"/>
    </row>
    <row r="1393" spans="1:31" s="17" customFormat="1">
      <c r="A1393" s="122"/>
      <c r="B1393" s="122"/>
      <c r="D1393" s="112"/>
      <c r="E1393" s="112"/>
      <c r="I1393" s="176"/>
      <c r="J1393" s="176"/>
      <c r="K1393" s="176"/>
      <c r="L1393" s="176"/>
      <c r="M1393" s="176"/>
      <c r="N1393" s="176"/>
      <c r="O1393" s="176"/>
      <c r="AB1393" s="176"/>
      <c r="AC1393" s="108"/>
      <c r="AD1393" s="312"/>
      <c r="AE1393" s="284"/>
    </row>
    <row r="1394" spans="1:31" s="17" customFormat="1">
      <c r="A1394" s="122"/>
      <c r="B1394" s="122"/>
      <c r="D1394" s="112"/>
      <c r="E1394" s="112"/>
      <c r="I1394" s="176"/>
      <c r="J1394" s="176"/>
      <c r="K1394" s="176"/>
      <c r="L1394" s="176"/>
      <c r="M1394" s="176"/>
      <c r="N1394" s="176"/>
      <c r="O1394" s="176"/>
      <c r="AB1394" s="176"/>
      <c r="AC1394" s="108"/>
      <c r="AD1394" s="312"/>
      <c r="AE1394" s="284"/>
    </row>
    <row r="1395" spans="1:31" s="17" customFormat="1">
      <c r="A1395" s="122"/>
      <c r="B1395" s="122"/>
      <c r="D1395" s="112"/>
      <c r="E1395" s="112"/>
      <c r="I1395" s="176"/>
      <c r="J1395" s="176"/>
      <c r="K1395" s="176"/>
      <c r="L1395" s="176"/>
      <c r="M1395" s="176"/>
      <c r="N1395" s="176"/>
      <c r="O1395" s="176"/>
      <c r="AB1395" s="176"/>
      <c r="AC1395" s="108"/>
      <c r="AD1395" s="312"/>
      <c r="AE1395" s="284"/>
    </row>
    <row r="1396" spans="1:31" s="17" customFormat="1">
      <c r="A1396" s="122"/>
      <c r="B1396" s="122"/>
      <c r="D1396" s="112"/>
      <c r="E1396" s="112"/>
      <c r="I1396" s="176"/>
      <c r="J1396" s="176"/>
      <c r="K1396" s="176"/>
      <c r="L1396" s="176"/>
      <c r="M1396" s="176"/>
      <c r="N1396" s="176"/>
      <c r="O1396" s="176"/>
      <c r="AB1396" s="176"/>
      <c r="AC1396" s="108"/>
      <c r="AD1396" s="312"/>
      <c r="AE1396" s="284"/>
    </row>
    <row r="1397" spans="1:31" s="17" customFormat="1">
      <c r="A1397" s="122"/>
      <c r="B1397" s="122"/>
      <c r="D1397" s="112"/>
      <c r="E1397" s="112"/>
      <c r="I1397" s="176"/>
      <c r="J1397" s="176"/>
      <c r="K1397" s="176"/>
      <c r="L1397" s="176"/>
      <c r="M1397" s="176"/>
      <c r="N1397" s="176"/>
      <c r="O1397" s="176"/>
      <c r="AB1397" s="176"/>
      <c r="AC1397" s="108"/>
      <c r="AD1397" s="312"/>
      <c r="AE1397" s="284"/>
    </row>
    <row r="1398" spans="1:31" s="17" customFormat="1">
      <c r="A1398" s="122"/>
      <c r="B1398" s="122"/>
      <c r="D1398" s="112"/>
      <c r="E1398" s="112"/>
      <c r="I1398" s="176"/>
      <c r="J1398" s="176"/>
      <c r="K1398" s="176"/>
      <c r="L1398" s="176"/>
      <c r="M1398" s="176"/>
      <c r="N1398" s="176"/>
      <c r="O1398" s="176"/>
      <c r="AB1398" s="176"/>
      <c r="AC1398" s="108"/>
      <c r="AD1398" s="312"/>
      <c r="AE1398" s="284"/>
    </row>
    <row r="1399" spans="1:31" s="17" customFormat="1">
      <c r="A1399" s="122"/>
      <c r="B1399" s="122"/>
      <c r="D1399" s="112"/>
      <c r="E1399" s="112"/>
      <c r="I1399" s="176"/>
      <c r="J1399" s="176"/>
      <c r="K1399" s="176"/>
      <c r="L1399" s="176"/>
      <c r="M1399" s="176"/>
      <c r="N1399" s="176"/>
      <c r="O1399" s="176"/>
      <c r="AB1399" s="176"/>
      <c r="AC1399" s="108"/>
      <c r="AD1399" s="312"/>
      <c r="AE1399" s="284"/>
    </row>
    <row r="1400" spans="1:31" s="17" customFormat="1">
      <c r="A1400" s="122"/>
      <c r="B1400" s="122"/>
      <c r="D1400" s="112"/>
      <c r="E1400" s="112"/>
      <c r="I1400" s="176"/>
      <c r="J1400" s="176"/>
      <c r="K1400" s="176"/>
      <c r="L1400" s="176"/>
      <c r="M1400" s="176"/>
      <c r="N1400" s="176"/>
      <c r="O1400" s="176"/>
      <c r="AB1400" s="176"/>
      <c r="AC1400" s="108"/>
      <c r="AD1400" s="312"/>
      <c r="AE1400" s="284"/>
    </row>
    <row r="1401" spans="1:31" s="17" customFormat="1">
      <c r="A1401" s="122"/>
      <c r="B1401" s="122"/>
      <c r="D1401" s="112"/>
      <c r="E1401" s="112"/>
      <c r="I1401" s="176"/>
      <c r="J1401" s="176"/>
      <c r="K1401" s="176"/>
      <c r="L1401" s="176"/>
      <c r="M1401" s="176"/>
      <c r="N1401" s="176"/>
      <c r="O1401" s="176"/>
      <c r="AB1401" s="176"/>
      <c r="AC1401" s="108"/>
      <c r="AD1401" s="312"/>
      <c r="AE1401" s="284"/>
    </row>
    <row r="1402" spans="1:31" s="17" customFormat="1">
      <c r="A1402" s="122"/>
      <c r="B1402" s="122"/>
      <c r="D1402" s="112"/>
      <c r="E1402" s="112"/>
      <c r="I1402" s="176"/>
      <c r="J1402" s="176"/>
      <c r="K1402" s="176"/>
      <c r="L1402" s="176"/>
      <c r="M1402" s="176"/>
      <c r="N1402" s="176"/>
      <c r="O1402" s="176"/>
      <c r="AB1402" s="176"/>
      <c r="AC1402" s="108"/>
      <c r="AD1402" s="312"/>
      <c r="AE1402" s="284"/>
    </row>
    <row r="1403" spans="1:31" s="17" customFormat="1">
      <c r="A1403" s="122"/>
      <c r="B1403" s="122"/>
      <c r="D1403" s="112"/>
      <c r="E1403" s="112"/>
      <c r="I1403" s="176"/>
      <c r="J1403" s="176"/>
      <c r="K1403" s="176"/>
      <c r="L1403" s="176"/>
      <c r="M1403" s="176"/>
      <c r="N1403" s="176"/>
      <c r="O1403" s="176"/>
      <c r="AB1403" s="176"/>
      <c r="AC1403" s="108"/>
      <c r="AD1403" s="312"/>
      <c r="AE1403" s="284"/>
    </row>
    <row r="1404" spans="1:31" s="17" customFormat="1">
      <c r="A1404" s="122"/>
      <c r="B1404" s="122"/>
      <c r="D1404" s="112"/>
      <c r="E1404" s="112"/>
      <c r="I1404" s="176"/>
      <c r="J1404" s="176"/>
      <c r="K1404" s="176"/>
      <c r="L1404" s="176"/>
      <c r="M1404" s="176"/>
      <c r="N1404" s="176"/>
      <c r="O1404" s="176"/>
      <c r="AB1404" s="176"/>
      <c r="AC1404" s="108"/>
      <c r="AD1404" s="312"/>
      <c r="AE1404" s="284"/>
    </row>
    <row r="1405" spans="1:31" s="17" customFormat="1">
      <c r="A1405" s="122"/>
      <c r="B1405" s="122"/>
      <c r="D1405" s="112"/>
      <c r="E1405" s="112"/>
      <c r="I1405" s="176"/>
      <c r="J1405" s="176"/>
      <c r="K1405" s="176"/>
      <c r="L1405" s="176"/>
      <c r="M1405" s="176"/>
      <c r="N1405" s="176"/>
      <c r="O1405" s="176"/>
      <c r="AB1405" s="176"/>
      <c r="AC1405" s="108"/>
      <c r="AD1405" s="312"/>
      <c r="AE1405" s="284"/>
    </row>
    <row r="1406" spans="1:31" s="17" customFormat="1">
      <c r="A1406" s="122"/>
      <c r="B1406" s="122"/>
      <c r="D1406" s="112"/>
      <c r="E1406" s="112"/>
      <c r="I1406" s="176"/>
      <c r="J1406" s="176"/>
      <c r="K1406" s="176"/>
      <c r="L1406" s="176"/>
      <c r="M1406" s="176"/>
      <c r="N1406" s="176"/>
      <c r="O1406" s="176"/>
      <c r="AB1406" s="176"/>
      <c r="AC1406" s="108"/>
      <c r="AD1406" s="312"/>
      <c r="AE1406" s="284"/>
    </row>
    <row r="1407" spans="1:31" s="17" customFormat="1">
      <c r="A1407" s="122"/>
      <c r="B1407" s="122"/>
      <c r="D1407" s="112"/>
      <c r="E1407" s="112"/>
      <c r="I1407" s="176"/>
      <c r="J1407" s="176"/>
      <c r="K1407" s="176"/>
      <c r="L1407" s="176"/>
      <c r="M1407" s="176"/>
      <c r="N1407" s="176"/>
      <c r="O1407" s="176"/>
      <c r="AB1407" s="176"/>
      <c r="AC1407" s="108"/>
      <c r="AD1407" s="312"/>
      <c r="AE1407" s="284"/>
    </row>
    <row r="1408" spans="1:31" s="17" customFormat="1">
      <c r="A1408" s="122"/>
      <c r="B1408" s="122"/>
      <c r="D1408" s="112"/>
      <c r="E1408" s="112"/>
      <c r="I1408" s="176"/>
      <c r="J1408" s="176"/>
      <c r="K1408" s="176"/>
      <c r="L1408" s="176"/>
      <c r="M1408" s="176"/>
      <c r="N1408" s="176"/>
      <c r="O1408" s="176"/>
      <c r="AB1408" s="176"/>
      <c r="AC1408" s="108"/>
      <c r="AD1408" s="312"/>
      <c r="AE1408" s="284"/>
    </row>
    <row r="1409" spans="1:31" s="17" customFormat="1">
      <c r="A1409" s="122"/>
      <c r="B1409" s="122"/>
      <c r="D1409" s="112"/>
      <c r="E1409" s="112"/>
      <c r="I1409" s="176"/>
      <c r="J1409" s="176"/>
      <c r="K1409" s="176"/>
      <c r="L1409" s="176"/>
      <c r="M1409" s="176"/>
      <c r="N1409" s="176"/>
      <c r="O1409" s="176"/>
      <c r="AB1409" s="176"/>
      <c r="AC1409" s="108"/>
      <c r="AD1409" s="312"/>
      <c r="AE1409" s="284"/>
    </row>
    <row r="1410" spans="1:31" s="17" customFormat="1">
      <c r="A1410" s="122"/>
      <c r="B1410" s="122"/>
      <c r="D1410" s="112"/>
      <c r="E1410" s="112"/>
      <c r="I1410" s="176"/>
      <c r="J1410" s="176"/>
      <c r="K1410" s="176"/>
      <c r="L1410" s="176"/>
      <c r="M1410" s="176"/>
      <c r="N1410" s="176"/>
      <c r="O1410" s="176"/>
      <c r="AB1410" s="176"/>
      <c r="AC1410" s="108"/>
      <c r="AD1410" s="312"/>
      <c r="AE1410" s="284"/>
    </row>
    <row r="1411" spans="1:31" s="17" customFormat="1">
      <c r="A1411" s="122"/>
      <c r="B1411" s="122"/>
      <c r="D1411" s="112"/>
      <c r="E1411" s="112"/>
      <c r="I1411" s="176"/>
      <c r="J1411" s="176"/>
      <c r="K1411" s="176"/>
      <c r="L1411" s="176"/>
      <c r="M1411" s="176"/>
      <c r="N1411" s="176"/>
      <c r="O1411" s="176"/>
      <c r="AB1411" s="176"/>
      <c r="AC1411" s="108"/>
      <c r="AD1411" s="312"/>
      <c r="AE1411" s="284"/>
    </row>
    <row r="1412" spans="1:31" s="17" customFormat="1">
      <c r="A1412" s="122"/>
      <c r="B1412" s="122"/>
      <c r="D1412" s="112"/>
      <c r="E1412" s="112"/>
      <c r="I1412" s="176"/>
      <c r="J1412" s="176"/>
      <c r="K1412" s="176"/>
      <c r="L1412" s="176"/>
      <c r="M1412" s="176"/>
      <c r="N1412" s="176"/>
      <c r="O1412" s="176"/>
      <c r="AB1412" s="176"/>
      <c r="AC1412" s="108"/>
      <c r="AD1412" s="312"/>
      <c r="AE1412" s="284"/>
    </row>
    <row r="1413" spans="1:31" s="17" customFormat="1">
      <c r="A1413" s="122"/>
      <c r="B1413" s="122"/>
      <c r="D1413" s="112"/>
      <c r="E1413" s="112"/>
      <c r="I1413" s="176"/>
      <c r="J1413" s="176"/>
      <c r="K1413" s="176"/>
      <c r="L1413" s="176"/>
      <c r="M1413" s="176"/>
      <c r="N1413" s="176"/>
      <c r="O1413" s="176"/>
      <c r="AB1413" s="176"/>
      <c r="AC1413" s="108"/>
      <c r="AD1413" s="312"/>
      <c r="AE1413" s="284"/>
    </row>
    <row r="1414" spans="1:31" s="17" customFormat="1">
      <c r="A1414" s="122"/>
      <c r="B1414" s="122"/>
      <c r="D1414" s="112"/>
      <c r="E1414" s="112"/>
      <c r="I1414" s="176"/>
      <c r="J1414" s="176"/>
      <c r="K1414" s="176"/>
      <c r="L1414" s="176"/>
      <c r="M1414" s="176"/>
      <c r="N1414" s="176"/>
      <c r="O1414" s="176"/>
      <c r="AB1414" s="176"/>
      <c r="AC1414" s="108"/>
      <c r="AD1414" s="312"/>
      <c r="AE1414" s="284"/>
    </row>
    <row r="1415" spans="1:31" s="17" customFormat="1">
      <c r="A1415" s="122"/>
      <c r="B1415" s="122"/>
      <c r="D1415" s="112"/>
      <c r="E1415" s="112"/>
      <c r="I1415" s="176"/>
      <c r="J1415" s="176"/>
      <c r="K1415" s="176"/>
      <c r="L1415" s="176"/>
      <c r="M1415" s="176"/>
      <c r="N1415" s="176"/>
      <c r="O1415" s="176"/>
      <c r="AB1415" s="176"/>
      <c r="AC1415" s="108"/>
      <c r="AD1415" s="312"/>
      <c r="AE1415" s="284"/>
    </row>
    <row r="1416" spans="1:31" s="17" customFormat="1">
      <c r="A1416" s="122"/>
      <c r="B1416" s="122"/>
      <c r="D1416" s="112"/>
      <c r="E1416" s="112"/>
      <c r="I1416" s="176"/>
      <c r="J1416" s="176"/>
      <c r="K1416" s="176"/>
      <c r="L1416" s="176"/>
      <c r="M1416" s="176"/>
      <c r="N1416" s="176"/>
      <c r="O1416" s="176"/>
      <c r="AB1416" s="176"/>
      <c r="AC1416" s="108"/>
      <c r="AD1416" s="312"/>
      <c r="AE1416" s="284"/>
    </row>
    <row r="1417" spans="1:31" s="17" customFormat="1">
      <c r="A1417" s="122"/>
      <c r="B1417" s="122"/>
      <c r="D1417" s="112"/>
      <c r="E1417" s="112"/>
      <c r="I1417" s="176"/>
      <c r="J1417" s="176"/>
      <c r="K1417" s="176"/>
      <c r="L1417" s="176"/>
      <c r="M1417" s="176"/>
      <c r="N1417" s="176"/>
      <c r="O1417" s="176"/>
      <c r="AB1417" s="176"/>
      <c r="AC1417" s="108"/>
      <c r="AD1417" s="312"/>
      <c r="AE1417" s="284"/>
    </row>
    <row r="1418" spans="1:31" s="17" customFormat="1">
      <c r="A1418" s="122"/>
      <c r="B1418" s="122"/>
      <c r="D1418" s="112"/>
      <c r="E1418" s="112"/>
      <c r="I1418" s="176"/>
      <c r="J1418" s="176"/>
      <c r="K1418" s="176"/>
      <c r="L1418" s="176"/>
      <c r="M1418" s="176"/>
      <c r="N1418" s="176"/>
      <c r="O1418" s="176"/>
      <c r="AB1418" s="176"/>
      <c r="AC1418" s="108"/>
      <c r="AD1418" s="312"/>
      <c r="AE1418" s="284"/>
    </row>
    <row r="1419" spans="1:31" s="17" customFormat="1">
      <c r="A1419" s="122"/>
      <c r="B1419" s="122"/>
      <c r="D1419" s="112"/>
      <c r="E1419" s="112"/>
      <c r="I1419" s="176"/>
      <c r="J1419" s="176"/>
      <c r="K1419" s="176"/>
      <c r="L1419" s="176"/>
      <c r="M1419" s="176"/>
      <c r="N1419" s="176"/>
      <c r="O1419" s="176"/>
      <c r="AB1419" s="176"/>
      <c r="AC1419" s="108"/>
      <c r="AD1419" s="312"/>
      <c r="AE1419" s="284"/>
    </row>
    <row r="1420" spans="1:31" s="17" customFormat="1">
      <c r="A1420" s="122"/>
      <c r="B1420" s="122"/>
      <c r="D1420" s="112"/>
      <c r="E1420" s="112"/>
      <c r="I1420" s="176"/>
      <c r="J1420" s="176"/>
      <c r="K1420" s="176"/>
      <c r="L1420" s="176"/>
      <c r="M1420" s="176"/>
      <c r="N1420" s="176"/>
      <c r="O1420" s="176"/>
      <c r="AB1420" s="176"/>
      <c r="AC1420" s="108"/>
      <c r="AD1420" s="312"/>
      <c r="AE1420" s="284"/>
    </row>
    <row r="1421" spans="1:31" s="17" customFormat="1">
      <c r="A1421" s="122"/>
      <c r="B1421" s="122"/>
      <c r="D1421" s="112"/>
      <c r="E1421" s="112"/>
      <c r="I1421" s="176"/>
      <c r="J1421" s="176"/>
      <c r="K1421" s="176"/>
      <c r="L1421" s="176"/>
      <c r="M1421" s="176"/>
      <c r="N1421" s="176"/>
      <c r="O1421" s="176"/>
      <c r="AB1421" s="176"/>
      <c r="AC1421" s="108"/>
      <c r="AD1421" s="312"/>
      <c r="AE1421" s="284"/>
    </row>
    <row r="1422" spans="1:31" s="17" customFormat="1">
      <c r="A1422" s="122"/>
      <c r="B1422" s="122"/>
      <c r="D1422" s="112"/>
      <c r="E1422" s="112"/>
      <c r="I1422" s="176"/>
      <c r="J1422" s="176"/>
      <c r="K1422" s="176"/>
      <c r="L1422" s="176"/>
      <c r="M1422" s="176"/>
      <c r="N1422" s="176"/>
      <c r="O1422" s="176"/>
      <c r="AB1422" s="176"/>
      <c r="AC1422" s="108"/>
      <c r="AD1422" s="312"/>
      <c r="AE1422" s="284"/>
    </row>
    <row r="1423" spans="1:31" s="17" customFormat="1">
      <c r="A1423" s="122"/>
      <c r="B1423" s="122"/>
      <c r="D1423" s="112"/>
      <c r="E1423" s="112"/>
      <c r="I1423" s="176"/>
      <c r="J1423" s="176"/>
      <c r="K1423" s="176"/>
      <c r="L1423" s="176"/>
      <c r="M1423" s="176"/>
      <c r="N1423" s="176"/>
      <c r="O1423" s="176"/>
      <c r="AB1423" s="176"/>
      <c r="AC1423" s="108"/>
      <c r="AD1423" s="312"/>
      <c r="AE1423" s="284"/>
    </row>
    <row r="1424" spans="1:31" s="17" customFormat="1">
      <c r="A1424" s="122"/>
      <c r="B1424" s="122"/>
      <c r="D1424" s="112"/>
      <c r="E1424" s="112"/>
      <c r="I1424" s="176"/>
      <c r="J1424" s="176"/>
      <c r="K1424" s="176"/>
      <c r="L1424" s="176"/>
      <c r="M1424" s="176"/>
      <c r="N1424" s="176"/>
      <c r="O1424" s="176"/>
      <c r="AB1424" s="176"/>
      <c r="AC1424" s="108"/>
      <c r="AD1424" s="312"/>
      <c r="AE1424" s="284"/>
    </row>
    <row r="1425" spans="1:31" s="17" customFormat="1">
      <c r="A1425" s="122"/>
      <c r="B1425" s="122"/>
      <c r="D1425" s="112"/>
      <c r="E1425" s="112"/>
      <c r="I1425" s="176"/>
      <c r="J1425" s="176"/>
      <c r="K1425" s="176"/>
      <c r="L1425" s="176"/>
      <c r="M1425" s="176"/>
      <c r="N1425" s="176"/>
      <c r="O1425" s="176"/>
      <c r="AB1425" s="176"/>
      <c r="AC1425" s="108"/>
      <c r="AD1425" s="312"/>
      <c r="AE1425" s="284"/>
    </row>
    <row r="1426" spans="1:31" s="17" customFormat="1">
      <c r="A1426" s="122"/>
      <c r="B1426" s="122"/>
      <c r="D1426" s="112"/>
      <c r="E1426" s="112"/>
      <c r="I1426" s="176"/>
      <c r="J1426" s="176"/>
      <c r="K1426" s="176"/>
      <c r="L1426" s="176"/>
      <c r="M1426" s="176"/>
      <c r="N1426" s="176"/>
      <c r="O1426" s="176"/>
      <c r="AB1426" s="176"/>
      <c r="AC1426" s="108"/>
      <c r="AD1426" s="312"/>
      <c r="AE1426" s="284"/>
    </row>
    <row r="1427" spans="1:31" s="17" customFormat="1">
      <c r="A1427" s="122"/>
      <c r="B1427" s="122"/>
      <c r="D1427" s="112"/>
      <c r="E1427" s="112"/>
      <c r="I1427" s="176"/>
      <c r="J1427" s="176"/>
      <c r="K1427" s="176"/>
      <c r="L1427" s="176"/>
      <c r="M1427" s="176"/>
      <c r="N1427" s="176"/>
      <c r="O1427" s="176"/>
      <c r="AB1427" s="176"/>
      <c r="AC1427" s="108"/>
      <c r="AD1427" s="312"/>
      <c r="AE1427" s="284"/>
    </row>
    <row r="1428" spans="1:31" s="17" customFormat="1">
      <c r="A1428" s="122"/>
      <c r="B1428" s="122"/>
      <c r="D1428" s="112"/>
      <c r="E1428" s="112"/>
      <c r="I1428" s="176"/>
      <c r="J1428" s="176"/>
      <c r="K1428" s="176"/>
      <c r="L1428" s="176"/>
      <c r="M1428" s="176"/>
      <c r="N1428" s="176"/>
      <c r="O1428" s="176"/>
      <c r="AB1428" s="176"/>
      <c r="AC1428" s="108"/>
      <c r="AD1428" s="312"/>
      <c r="AE1428" s="284"/>
    </row>
    <row r="1429" spans="1:31" s="17" customFormat="1">
      <c r="A1429" s="122"/>
      <c r="B1429" s="122"/>
      <c r="D1429" s="112"/>
      <c r="E1429" s="112"/>
      <c r="I1429" s="176"/>
      <c r="J1429" s="176"/>
      <c r="K1429" s="176"/>
      <c r="L1429" s="176"/>
      <c r="M1429" s="176"/>
      <c r="N1429" s="176"/>
      <c r="O1429" s="176"/>
      <c r="AB1429" s="176"/>
      <c r="AC1429" s="108"/>
      <c r="AD1429" s="312"/>
      <c r="AE1429" s="284"/>
    </row>
    <row r="1430" spans="1:31" s="17" customFormat="1">
      <c r="A1430" s="122"/>
      <c r="B1430" s="122"/>
      <c r="D1430" s="112"/>
      <c r="E1430" s="112"/>
      <c r="I1430" s="176"/>
      <c r="J1430" s="176"/>
      <c r="K1430" s="176"/>
      <c r="L1430" s="176"/>
      <c r="M1430" s="176"/>
      <c r="N1430" s="176"/>
      <c r="O1430" s="176"/>
      <c r="AB1430" s="176"/>
      <c r="AC1430" s="108"/>
      <c r="AD1430" s="312"/>
      <c r="AE1430" s="284"/>
    </row>
    <row r="1431" spans="1:31" s="17" customFormat="1">
      <c r="A1431" s="122"/>
      <c r="B1431" s="122"/>
      <c r="D1431" s="112"/>
      <c r="E1431" s="112"/>
      <c r="I1431" s="176"/>
      <c r="J1431" s="176"/>
      <c r="K1431" s="176"/>
      <c r="L1431" s="176"/>
      <c r="M1431" s="176"/>
      <c r="N1431" s="176"/>
      <c r="O1431" s="176"/>
      <c r="AB1431" s="176"/>
      <c r="AC1431" s="108"/>
      <c r="AD1431" s="312"/>
      <c r="AE1431" s="284"/>
    </row>
    <row r="1432" spans="1:31" s="17" customFormat="1">
      <c r="A1432" s="122"/>
      <c r="B1432" s="122"/>
      <c r="D1432" s="112"/>
      <c r="E1432" s="112"/>
      <c r="I1432" s="176"/>
      <c r="J1432" s="176"/>
      <c r="K1432" s="176"/>
      <c r="L1432" s="176"/>
      <c r="M1432" s="176"/>
      <c r="N1432" s="176"/>
      <c r="O1432" s="176"/>
      <c r="AB1432" s="176"/>
      <c r="AC1432" s="108"/>
      <c r="AD1432" s="312"/>
      <c r="AE1432" s="284"/>
    </row>
    <row r="1433" spans="1:31" s="17" customFormat="1">
      <c r="A1433" s="122"/>
      <c r="B1433" s="122"/>
      <c r="D1433" s="112"/>
      <c r="E1433" s="112"/>
      <c r="I1433" s="176"/>
      <c r="J1433" s="176"/>
      <c r="K1433" s="176"/>
      <c r="L1433" s="176"/>
      <c r="M1433" s="176"/>
      <c r="N1433" s="176"/>
      <c r="O1433" s="176"/>
      <c r="AB1433" s="176"/>
      <c r="AC1433" s="108"/>
      <c r="AD1433" s="312"/>
      <c r="AE1433" s="284"/>
    </row>
    <row r="1434" spans="1:31" s="17" customFormat="1">
      <c r="A1434" s="122"/>
      <c r="B1434" s="122"/>
      <c r="D1434" s="112"/>
      <c r="E1434" s="112"/>
      <c r="I1434" s="176"/>
      <c r="J1434" s="176"/>
      <c r="K1434" s="176"/>
      <c r="L1434" s="176"/>
      <c r="M1434" s="176"/>
      <c r="N1434" s="176"/>
      <c r="O1434" s="176"/>
      <c r="AB1434" s="176"/>
      <c r="AC1434" s="108"/>
      <c r="AD1434" s="312"/>
      <c r="AE1434" s="284"/>
    </row>
    <row r="1435" spans="1:31" s="17" customFormat="1">
      <c r="A1435" s="122"/>
      <c r="B1435" s="122"/>
      <c r="D1435" s="112"/>
      <c r="E1435" s="112"/>
      <c r="I1435" s="176"/>
      <c r="J1435" s="176"/>
      <c r="K1435" s="176"/>
      <c r="L1435" s="176"/>
      <c r="M1435" s="176"/>
      <c r="N1435" s="176"/>
      <c r="O1435" s="176"/>
      <c r="AB1435" s="176"/>
      <c r="AC1435" s="108"/>
      <c r="AD1435" s="312"/>
      <c r="AE1435" s="284"/>
    </row>
    <row r="1436" spans="1:31" s="17" customFormat="1">
      <c r="A1436" s="122"/>
      <c r="B1436" s="122"/>
      <c r="D1436" s="112"/>
      <c r="E1436" s="112"/>
      <c r="I1436" s="176"/>
      <c r="J1436" s="176"/>
      <c r="K1436" s="176"/>
      <c r="L1436" s="176"/>
      <c r="M1436" s="176"/>
      <c r="N1436" s="176"/>
      <c r="O1436" s="176"/>
      <c r="AB1436" s="176"/>
      <c r="AC1436" s="108"/>
      <c r="AD1436" s="312"/>
      <c r="AE1436" s="284"/>
    </row>
    <row r="1437" spans="1:31" s="17" customFormat="1">
      <c r="A1437" s="122"/>
      <c r="B1437" s="122"/>
      <c r="D1437" s="112"/>
      <c r="E1437" s="112"/>
      <c r="I1437" s="176"/>
      <c r="J1437" s="176"/>
      <c r="K1437" s="176"/>
      <c r="L1437" s="176"/>
      <c r="M1437" s="176"/>
      <c r="N1437" s="176"/>
      <c r="O1437" s="176"/>
      <c r="AB1437" s="176"/>
      <c r="AC1437" s="108"/>
      <c r="AD1437" s="312"/>
      <c r="AE1437" s="284"/>
    </row>
    <row r="1438" spans="1:31" s="17" customFormat="1">
      <c r="A1438" s="122"/>
      <c r="B1438" s="122"/>
      <c r="D1438" s="112"/>
      <c r="E1438" s="112"/>
      <c r="I1438" s="176"/>
      <c r="J1438" s="176"/>
      <c r="K1438" s="176"/>
      <c r="L1438" s="176"/>
      <c r="M1438" s="176"/>
      <c r="N1438" s="176"/>
      <c r="O1438" s="176"/>
      <c r="AB1438" s="176"/>
      <c r="AC1438" s="108"/>
      <c r="AD1438" s="312"/>
      <c r="AE1438" s="284"/>
    </row>
    <row r="1439" spans="1:31" s="17" customFormat="1">
      <c r="A1439" s="122"/>
      <c r="B1439" s="122"/>
      <c r="D1439" s="112"/>
      <c r="E1439" s="112"/>
      <c r="I1439" s="176"/>
      <c r="J1439" s="176"/>
      <c r="K1439" s="176"/>
      <c r="L1439" s="176"/>
      <c r="M1439" s="176"/>
      <c r="N1439" s="176"/>
      <c r="O1439" s="176"/>
      <c r="AB1439" s="176"/>
      <c r="AC1439" s="108"/>
      <c r="AD1439" s="312"/>
      <c r="AE1439" s="284"/>
    </row>
    <row r="1440" spans="1:31" s="17" customFormat="1">
      <c r="A1440" s="122"/>
      <c r="B1440" s="122"/>
      <c r="D1440" s="112"/>
      <c r="E1440" s="112"/>
      <c r="I1440" s="176"/>
      <c r="J1440" s="176"/>
      <c r="K1440" s="176"/>
      <c r="L1440" s="176"/>
      <c r="M1440" s="176"/>
      <c r="N1440" s="176"/>
      <c r="O1440" s="176"/>
      <c r="AB1440" s="176"/>
      <c r="AC1440" s="108"/>
      <c r="AD1440" s="312"/>
      <c r="AE1440" s="284"/>
    </row>
    <row r="1441" spans="1:31" s="17" customFormat="1">
      <c r="A1441" s="122"/>
      <c r="B1441" s="122"/>
      <c r="D1441" s="112"/>
      <c r="E1441" s="112"/>
      <c r="I1441" s="176"/>
      <c r="J1441" s="176"/>
      <c r="K1441" s="176"/>
      <c r="L1441" s="176"/>
      <c r="M1441" s="176"/>
      <c r="N1441" s="176"/>
      <c r="O1441" s="176"/>
      <c r="AB1441" s="176"/>
      <c r="AC1441" s="108"/>
      <c r="AD1441" s="312"/>
      <c r="AE1441" s="284"/>
    </row>
    <row r="1442" spans="1:31" s="17" customFormat="1">
      <c r="A1442" s="122"/>
      <c r="B1442" s="122"/>
      <c r="D1442" s="112"/>
      <c r="E1442" s="112"/>
      <c r="I1442" s="176"/>
      <c r="J1442" s="176"/>
      <c r="K1442" s="176"/>
      <c r="L1442" s="176"/>
      <c r="M1442" s="176"/>
      <c r="N1442" s="176"/>
      <c r="O1442" s="176"/>
      <c r="AB1442" s="176"/>
      <c r="AC1442" s="108"/>
      <c r="AD1442" s="312"/>
      <c r="AE1442" s="284"/>
    </row>
    <row r="1443" spans="1:31" s="17" customFormat="1">
      <c r="A1443" s="122"/>
      <c r="B1443" s="122"/>
      <c r="D1443" s="112"/>
      <c r="E1443" s="112"/>
      <c r="I1443" s="176"/>
      <c r="J1443" s="176"/>
      <c r="K1443" s="176"/>
      <c r="L1443" s="176"/>
      <c r="M1443" s="176"/>
      <c r="N1443" s="176"/>
      <c r="O1443" s="176"/>
      <c r="AB1443" s="176"/>
      <c r="AC1443" s="108"/>
      <c r="AD1443" s="312"/>
      <c r="AE1443" s="284"/>
    </row>
    <row r="1444" spans="1:31" s="17" customFormat="1">
      <c r="A1444" s="122"/>
      <c r="B1444" s="122"/>
      <c r="D1444" s="112"/>
      <c r="E1444" s="112"/>
      <c r="I1444" s="176"/>
      <c r="J1444" s="176"/>
      <c r="K1444" s="176"/>
      <c r="L1444" s="176"/>
      <c r="M1444" s="176"/>
      <c r="N1444" s="176"/>
      <c r="O1444" s="176"/>
      <c r="AB1444" s="176"/>
      <c r="AC1444" s="108"/>
      <c r="AD1444" s="312"/>
      <c r="AE1444" s="284"/>
    </row>
    <row r="1445" spans="1:31" s="17" customFormat="1">
      <c r="A1445" s="122"/>
      <c r="B1445" s="122"/>
      <c r="D1445" s="112"/>
      <c r="E1445" s="112"/>
      <c r="I1445" s="176"/>
      <c r="J1445" s="176"/>
      <c r="K1445" s="176"/>
      <c r="L1445" s="176"/>
      <c r="M1445" s="176"/>
      <c r="N1445" s="176"/>
      <c r="O1445" s="176"/>
      <c r="AB1445" s="176"/>
      <c r="AC1445" s="108"/>
      <c r="AD1445" s="312"/>
      <c r="AE1445" s="284"/>
    </row>
    <row r="1446" spans="1:31" s="17" customFormat="1">
      <c r="A1446" s="122"/>
      <c r="B1446" s="122"/>
      <c r="D1446" s="112"/>
      <c r="E1446" s="112"/>
      <c r="I1446" s="176"/>
      <c r="J1446" s="176"/>
      <c r="K1446" s="176"/>
      <c r="L1446" s="176"/>
      <c r="M1446" s="176"/>
      <c r="N1446" s="176"/>
      <c r="O1446" s="176"/>
      <c r="AB1446" s="176"/>
      <c r="AC1446" s="108"/>
      <c r="AD1446" s="312"/>
      <c r="AE1446" s="284"/>
    </row>
    <row r="1447" spans="1:31" s="17" customFormat="1">
      <c r="A1447" s="122"/>
      <c r="B1447" s="122"/>
      <c r="D1447" s="112"/>
      <c r="E1447" s="112"/>
      <c r="I1447" s="176"/>
      <c r="J1447" s="176"/>
      <c r="K1447" s="176"/>
      <c r="L1447" s="176"/>
      <c r="M1447" s="176"/>
      <c r="N1447" s="176"/>
      <c r="O1447" s="176"/>
      <c r="AB1447" s="176"/>
      <c r="AC1447" s="108"/>
      <c r="AD1447" s="312"/>
      <c r="AE1447" s="284"/>
    </row>
    <row r="1448" spans="1:31" s="17" customFormat="1">
      <c r="A1448" s="122"/>
      <c r="B1448" s="122"/>
      <c r="D1448" s="112"/>
      <c r="E1448" s="112"/>
      <c r="I1448" s="176"/>
      <c r="J1448" s="176"/>
      <c r="K1448" s="176"/>
      <c r="L1448" s="176"/>
      <c r="M1448" s="176"/>
      <c r="N1448" s="176"/>
      <c r="O1448" s="176"/>
      <c r="AB1448" s="176"/>
      <c r="AC1448" s="108"/>
      <c r="AD1448" s="312"/>
      <c r="AE1448" s="284"/>
    </row>
    <row r="1449" spans="1:31" s="17" customFormat="1">
      <c r="A1449" s="122"/>
      <c r="B1449" s="122"/>
      <c r="D1449" s="112"/>
      <c r="E1449" s="112"/>
      <c r="I1449" s="176"/>
      <c r="J1449" s="176"/>
      <c r="K1449" s="176"/>
      <c r="L1449" s="176"/>
      <c r="M1449" s="176"/>
      <c r="N1449" s="176"/>
      <c r="O1449" s="176"/>
      <c r="AB1449" s="176"/>
      <c r="AC1449" s="108"/>
      <c r="AD1449" s="312"/>
      <c r="AE1449" s="284"/>
    </row>
    <row r="1450" spans="1:31" s="17" customFormat="1">
      <c r="A1450" s="122"/>
      <c r="B1450" s="122"/>
      <c r="D1450" s="112"/>
      <c r="E1450" s="112"/>
      <c r="I1450" s="176"/>
      <c r="J1450" s="176"/>
      <c r="K1450" s="176"/>
      <c r="L1450" s="176"/>
      <c r="M1450" s="176"/>
      <c r="N1450" s="176"/>
      <c r="O1450" s="176"/>
      <c r="AB1450" s="176"/>
      <c r="AC1450" s="108"/>
      <c r="AD1450" s="312"/>
      <c r="AE1450" s="284"/>
    </row>
    <row r="1451" spans="1:31" s="17" customFormat="1">
      <c r="A1451" s="122"/>
      <c r="B1451" s="122"/>
      <c r="D1451" s="112"/>
      <c r="E1451" s="112"/>
      <c r="I1451" s="176"/>
      <c r="J1451" s="176"/>
      <c r="K1451" s="176"/>
      <c r="L1451" s="176"/>
      <c r="M1451" s="176"/>
      <c r="N1451" s="176"/>
      <c r="O1451" s="176"/>
      <c r="AB1451" s="176"/>
      <c r="AC1451" s="108"/>
      <c r="AD1451" s="312"/>
      <c r="AE1451" s="284"/>
    </row>
    <row r="1452" spans="1:31" s="17" customFormat="1">
      <c r="A1452" s="122"/>
      <c r="B1452" s="122"/>
      <c r="D1452" s="112"/>
      <c r="E1452" s="112"/>
      <c r="I1452" s="176"/>
      <c r="J1452" s="176"/>
      <c r="K1452" s="176"/>
      <c r="L1452" s="176"/>
      <c r="M1452" s="176"/>
      <c r="N1452" s="176"/>
      <c r="O1452" s="176"/>
      <c r="AB1452" s="176"/>
      <c r="AC1452" s="108"/>
      <c r="AD1452" s="312"/>
      <c r="AE1452" s="284"/>
    </row>
    <row r="1453" spans="1:31" s="17" customFormat="1">
      <c r="A1453" s="122"/>
      <c r="B1453" s="122"/>
      <c r="D1453" s="112"/>
      <c r="E1453" s="112"/>
      <c r="I1453" s="176"/>
      <c r="J1453" s="176"/>
      <c r="K1453" s="176"/>
      <c r="L1453" s="176"/>
      <c r="M1453" s="176"/>
      <c r="N1453" s="176"/>
      <c r="O1453" s="176"/>
      <c r="AB1453" s="176"/>
      <c r="AC1453" s="108"/>
      <c r="AD1453" s="312"/>
      <c r="AE1453" s="284"/>
    </row>
    <row r="1454" spans="1:31" s="17" customFormat="1">
      <c r="A1454" s="122"/>
      <c r="B1454" s="122"/>
      <c r="D1454" s="112"/>
      <c r="E1454" s="112"/>
      <c r="I1454" s="176"/>
      <c r="J1454" s="176"/>
      <c r="K1454" s="176"/>
      <c r="L1454" s="176"/>
      <c r="M1454" s="176"/>
      <c r="N1454" s="176"/>
      <c r="O1454" s="176"/>
      <c r="AB1454" s="176"/>
      <c r="AC1454" s="108"/>
      <c r="AD1454" s="312"/>
      <c r="AE1454" s="284"/>
    </row>
    <row r="1455" spans="1:31" s="17" customFormat="1">
      <c r="A1455" s="122"/>
      <c r="B1455" s="122"/>
      <c r="D1455" s="112"/>
      <c r="E1455" s="112"/>
      <c r="I1455" s="176"/>
      <c r="J1455" s="176"/>
      <c r="K1455" s="176"/>
      <c r="L1455" s="176"/>
      <c r="M1455" s="176"/>
      <c r="N1455" s="176"/>
      <c r="O1455" s="176"/>
      <c r="AB1455" s="176"/>
      <c r="AC1455" s="108"/>
      <c r="AD1455" s="312"/>
      <c r="AE1455" s="284"/>
    </row>
    <row r="1456" spans="1:31" s="17" customFormat="1">
      <c r="A1456" s="122"/>
      <c r="B1456" s="122"/>
      <c r="D1456" s="112"/>
      <c r="E1456" s="112"/>
      <c r="I1456" s="176"/>
      <c r="J1456" s="176"/>
      <c r="K1456" s="176"/>
      <c r="L1456" s="176"/>
      <c r="M1456" s="176"/>
      <c r="N1456" s="176"/>
      <c r="O1456" s="176"/>
      <c r="AB1456" s="176"/>
      <c r="AC1456" s="108"/>
      <c r="AD1456" s="312"/>
      <c r="AE1456" s="284"/>
    </row>
    <row r="1457" spans="1:31" s="17" customFormat="1">
      <c r="A1457" s="122"/>
      <c r="B1457" s="122"/>
      <c r="D1457" s="112"/>
      <c r="E1457" s="112"/>
      <c r="I1457" s="176"/>
      <c r="J1457" s="176"/>
      <c r="K1457" s="176"/>
      <c r="L1457" s="176"/>
      <c r="M1457" s="176"/>
      <c r="N1457" s="176"/>
      <c r="O1457" s="176"/>
      <c r="AB1457" s="176"/>
      <c r="AC1457" s="108"/>
      <c r="AD1457" s="312"/>
      <c r="AE1457" s="284"/>
    </row>
    <row r="1458" spans="1:31" s="17" customFormat="1">
      <c r="A1458" s="122"/>
      <c r="B1458" s="122"/>
      <c r="D1458" s="112"/>
      <c r="E1458" s="112"/>
      <c r="I1458" s="176"/>
      <c r="J1458" s="176"/>
      <c r="K1458" s="176"/>
      <c r="L1458" s="176"/>
      <c r="M1458" s="176"/>
      <c r="N1458" s="176"/>
      <c r="O1458" s="176"/>
      <c r="AB1458" s="176"/>
      <c r="AC1458" s="108"/>
      <c r="AD1458" s="312"/>
      <c r="AE1458" s="284"/>
    </row>
    <row r="1459" spans="1:31" s="17" customFormat="1">
      <c r="A1459" s="122"/>
      <c r="B1459" s="122"/>
      <c r="D1459" s="112"/>
      <c r="E1459" s="112"/>
      <c r="I1459" s="176"/>
      <c r="J1459" s="176"/>
      <c r="K1459" s="176"/>
      <c r="L1459" s="176"/>
      <c r="M1459" s="176"/>
      <c r="N1459" s="176"/>
      <c r="O1459" s="176"/>
      <c r="AB1459" s="176"/>
      <c r="AC1459" s="108"/>
      <c r="AD1459" s="312"/>
      <c r="AE1459" s="284"/>
    </row>
    <row r="1460" spans="1:31" s="17" customFormat="1">
      <c r="A1460" s="122"/>
      <c r="B1460" s="122"/>
      <c r="D1460" s="112"/>
      <c r="E1460" s="112"/>
      <c r="I1460" s="176"/>
      <c r="J1460" s="176"/>
      <c r="K1460" s="176"/>
      <c r="L1460" s="176"/>
      <c r="M1460" s="176"/>
      <c r="N1460" s="176"/>
      <c r="O1460" s="176"/>
      <c r="AB1460" s="176"/>
      <c r="AC1460" s="108"/>
      <c r="AD1460" s="312"/>
      <c r="AE1460" s="284"/>
    </row>
    <row r="1461" spans="1:31" s="17" customFormat="1">
      <c r="A1461" s="122"/>
      <c r="B1461" s="122"/>
      <c r="D1461" s="112"/>
      <c r="E1461" s="112"/>
      <c r="I1461" s="176"/>
      <c r="J1461" s="176"/>
      <c r="K1461" s="176"/>
      <c r="L1461" s="176"/>
      <c r="M1461" s="176"/>
      <c r="N1461" s="176"/>
      <c r="O1461" s="176"/>
      <c r="AB1461" s="176"/>
      <c r="AC1461" s="108"/>
      <c r="AD1461" s="312"/>
      <c r="AE1461" s="284"/>
    </row>
    <row r="1462" spans="1:31" s="17" customFormat="1">
      <c r="A1462" s="122"/>
      <c r="B1462" s="122"/>
      <c r="D1462" s="112"/>
      <c r="E1462" s="112"/>
      <c r="I1462" s="176"/>
      <c r="J1462" s="176"/>
      <c r="K1462" s="176"/>
      <c r="L1462" s="176"/>
      <c r="M1462" s="176"/>
      <c r="N1462" s="176"/>
      <c r="O1462" s="176"/>
      <c r="AB1462" s="176"/>
      <c r="AC1462" s="108"/>
      <c r="AD1462" s="312"/>
      <c r="AE1462" s="284"/>
    </row>
    <row r="1463" spans="1:31" s="17" customFormat="1">
      <c r="A1463" s="122"/>
      <c r="B1463" s="122"/>
      <c r="D1463" s="112"/>
      <c r="E1463" s="112"/>
      <c r="I1463" s="176"/>
      <c r="J1463" s="176"/>
      <c r="K1463" s="176"/>
      <c r="L1463" s="176"/>
      <c r="M1463" s="176"/>
      <c r="N1463" s="176"/>
      <c r="O1463" s="176"/>
      <c r="AB1463" s="176"/>
      <c r="AC1463" s="108"/>
      <c r="AD1463" s="312"/>
      <c r="AE1463" s="284"/>
    </row>
    <row r="1464" spans="1:31" s="17" customFormat="1">
      <c r="A1464" s="122"/>
      <c r="B1464" s="122"/>
      <c r="D1464" s="112"/>
      <c r="E1464" s="112"/>
      <c r="I1464" s="176"/>
      <c r="J1464" s="176"/>
      <c r="K1464" s="176"/>
      <c r="L1464" s="176"/>
      <c r="M1464" s="176"/>
      <c r="N1464" s="176"/>
      <c r="O1464" s="176"/>
      <c r="AB1464" s="176"/>
      <c r="AC1464" s="108"/>
      <c r="AD1464" s="312"/>
      <c r="AE1464" s="284"/>
    </row>
    <row r="1465" spans="1:31" s="17" customFormat="1">
      <c r="A1465" s="122"/>
      <c r="B1465" s="122"/>
      <c r="D1465" s="112"/>
      <c r="E1465" s="112"/>
      <c r="I1465" s="176"/>
      <c r="J1465" s="176"/>
      <c r="K1465" s="176"/>
      <c r="L1465" s="176"/>
      <c r="M1465" s="176"/>
      <c r="N1465" s="176"/>
      <c r="O1465" s="176"/>
      <c r="AB1465" s="176"/>
      <c r="AC1465" s="108"/>
      <c r="AD1465" s="312"/>
      <c r="AE1465" s="284"/>
    </row>
    <row r="1466" spans="1:31" s="17" customFormat="1">
      <c r="A1466" s="122"/>
      <c r="B1466" s="122"/>
      <c r="D1466" s="112"/>
      <c r="E1466" s="112"/>
      <c r="I1466" s="176"/>
      <c r="J1466" s="176"/>
      <c r="K1466" s="176"/>
      <c r="L1466" s="176"/>
      <c r="M1466" s="176"/>
      <c r="N1466" s="176"/>
      <c r="O1466" s="176"/>
      <c r="AB1466" s="176"/>
      <c r="AC1466" s="108"/>
      <c r="AD1466" s="312"/>
      <c r="AE1466" s="284"/>
    </row>
    <row r="1467" spans="1:31" s="17" customFormat="1">
      <c r="A1467" s="122"/>
      <c r="B1467" s="122"/>
      <c r="D1467" s="112"/>
      <c r="E1467" s="112"/>
      <c r="I1467" s="176"/>
      <c r="J1467" s="176"/>
      <c r="K1467" s="176"/>
      <c r="L1467" s="176"/>
      <c r="M1467" s="176"/>
      <c r="N1467" s="176"/>
      <c r="O1467" s="176"/>
      <c r="AB1467" s="176"/>
      <c r="AC1467" s="108"/>
      <c r="AD1467" s="312"/>
      <c r="AE1467" s="284"/>
    </row>
    <row r="1468" spans="1:31" s="17" customFormat="1">
      <c r="A1468" s="122"/>
      <c r="B1468" s="122"/>
      <c r="D1468" s="112"/>
      <c r="E1468" s="112"/>
      <c r="I1468" s="176"/>
      <c r="J1468" s="176"/>
      <c r="K1468" s="176"/>
      <c r="L1468" s="176"/>
      <c r="M1468" s="176"/>
      <c r="N1468" s="176"/>
      <c r="O1468" s="176"/>
      <c r="AB1468" s="176"/>
      <c r="AC1468" s="108"/>
      <c r="AD1468" s="312"/>
      <c r="AE1468" s="284"/>
    </row>
    <row r="1469" spans="1:31" s="17" customFormat="1">
      <c r="A1469" s="122"/>
      <c r="B1469" s="122"/>
      <c r="D1469" s="112"/>
      <c r="E1469" s="112"/>
      <c r="I1469" s="176"/>
      <c r="J1469" s="176"/>
      <c r="K1469" s="176"/>
      <c r="L1469" s="176"/>
      <c r="M1469" s="176"/>
      <c r="N1469" s="176"/>
      <c r="O1469" s="176"/>
      <c r="AB1469" s="176"/>
      <c r="AC1469" s="108"/>
      <c r="AD1469" s="312"/>
      <c r="AE1469" s="284"/>
    </row>
    <row r="1470" spans="1:31" s="17" customFormat="1">
      <c r="A1470" s="122"/>
      <c r="B1470" s="122"/>
      <c r="D1470" s="112"/>
      <c r="E1470" s="112"/>
      <c r="I1470" s="176"/>
      <c r="J1470" s="176"/>
      <c r="K1470" s="176"/>
      <c r="L1470" s="176"/>
      <c r="M1470" s="176"/>
      <c r="N1470" s="176"/>
      <c r="O1470" s="176"/>
      <c r="AB1470" s="176"/>
      <c r="AC1470" s="108"/>
      <c r="AD1470" s="312"/>
      <c r="AE1470" s="284"/>
    </row>
    <row r="1471" spans="1:31" s="17" customFormat="1">
      <c r="A1471" s="122"/>
      <c r="B1471" s="122"/>
      <c r="D1471" s="112"/>
      <c r="E1471" s="112"/>
      <c r="I1471" s="176"/>
      <c r="J1471" s="176"/>
      <c r="K1471" s="176"/>
      <c r="L1471" s="176"/>
      <c r="M1471" s="176"/>
      <c r="N1471" s="176"/>
      <c r="O1471" s="176"/>
      <c r="AB1471" s="176"/>
      <c r="AC1471" s="108"/>
      <c r="AD1471" s="312"/>
      <c r="AE1471" s="284"/>
    </row>
    <row r="1472" spans="1:31" s="17" customFormat="1">
      <c r="A1472" s="122"/>
      <c r="B1472" s="122"/>
      <c r="D1472" s="112"/>
      <c r="E1472" s="112"/>
      <c r="I1472" s="176"/>
      <c r="J1472" s="176"/>
      <c r="K1472" s="176"/>
      <c r="L1472" s="176"/>
      <c r="M1472" s="176"/>
      <c r="N1472" s="176"/>
      <c r="O1472" s="176"/>
      <c r="AB1472" s="176"/>
      <c r="AC1472" s="108"/>
      <c r="AD1472" s="312"/>
      <c r="AE1472" s="284"/>
    </row>
    <row r="1473" spans="1:31" s="17" customFormat="1">
      <c r="A1473" s="122"/>
      <c r="B1473" s="122"/>
      <c r="D1473" s="112"/>
      <c r="E1473" s="112"/>
      <c r="I1473" s="176"/>
      <c r="J1473" s="176"/>
      <c r="K1473" s="176"/>
      <c r="L1473" s="176"/>
      <c r="M1473" s="176"/>
      <c r="N1473" s="176"/>
      <c r="O1473" s="176"/>
      <c r="AB1473" s="176"/>
      <c r="AC1473" s="108"/>
      <c r="AD1473" s="312"/>
      <c r="AE1473" s="284"/>
    </row>
    <row r="1474" spans="1:31" s="17" customFormat="1">
      <c r="A1474" s="122"/>
      <c r="B1474" s="122"/>
      <c r="D1474" s="112"/>
      <c r="E1474" s="112"/>
      <c r="I1474" s="176"/>
      <c r="J1474" s="176"/>
      <c r="K1474" s="176"/>
      <c r="L1474" s="176"/>
      <c r="M1474" s="176"/>
      <c r="N1474" s="176"/>
      <c r="O1474" s="176"/>
      <c r="AB1474" s="176"/>
      <c r="AC1474" s="108"/>
      <c r="AD1474" s="312"/>
      <c r="AE1474" s="284"/>
    </row>
    <row r="1475" spans="1:31" s="17" customFormat="1">
      <c r="A1475" s="122"/>
      <c r="B1475" s="122"/>
      <c r="D1475" s="112"/>
      <c r="E1475" s="112"/>
      <c r="I1475" s="176"/>
      <c r="J1475" s="176"/>
      <c r="K1475" s="176"/>
      <c r="L1475" s="176"/>
      <c r="M1475" s="176"/>
      <c r="N1475" s="176"/>
      <c r="O1475" s="176"/>
      <c r="AB1475" s="176"/>
      <c r="AC1475" s="108"/>
      <c r="AD1475" s="312"/>
      <c r="AE1475" s="284"/>
    </row>
    <row r="1476" spans="1:31" s="17" customFormat="1">
      <c r="A1476" s="122"/>
      <c r="B1476" s="122"/>
      <c r="D1476" s="112"/>
      <c r="E1476" s="112"/>
      <c r="I1476" s="176"/>
      <c r="J1476" s="176"/>
      <c r="K1476" s="176"/>
      <c r="L1476" s="176"/>
      <c r="M1476" s="176"/>
      <c r="N1476" s="176"/>
      <c r="O1476" s="176"/>
      <c r="AB1476" s="176"/>
      <c r="AC1476" s="108"/>
      <c r="AD1476" s="312"/>
      <c r="AE1476" s="284"/>
    </row>
    <row r="1477" spans="1:31" s="17" customFormat="1">
      <c r="A1477" s="122"/>
      <c r="B1477" s="122"/>
      <c r="D1477" s="112"/>
      <c r="E1477" s="112"/>
      <c r="I1477" s="176"/>
      <c r="J1477" s="176"/>
      <c r="K1477" s="176"/>
      <c r="L1477" s="176"/>
      <c r="M1477" s="176"/>
      <c r="N1477" s="176"/>
      <c r="O1477" s="176"/>
      <c r="AB1477" s="176"/>
      <c r="AC1477" s="108"/>
      <c r="AD1477" s="312"/>
      <c r="AE1477" s="284"/>
    </row>
    <row r="1478" spans="1:31" s="17" customFormat="1">
      <c r="A1478" s="122"/>
      <c r="B1478" s="122"/>
      <c r="D1478" s="112"/>
      <c r="E1478" s="112"/>
      <c r="I1478" s="176"/>
      <c r="J1478" s="176"/>
      <c r="K1478" s="176"/>
      <c r="L1478" s="176"/>
      <c r="M1478" s="176"/>
      <c r="N1478" s="176"/>
      <c r="O1478" s="176"/>
      <c r="AB1478" s="176"/>
      <c r="AC1478" s="108"/>
      <c r="AD1478" s="312"/>
      <c r="AE1478" s="284"/>
    </row>
    <row r="1479" spans="1:31" s="17" customFormat="1">
      <c r="A1479" s="122"/>
      <c r="B1479" s="122"/>
      <c r="D1479" s="112"/>
      <c r="E1479" s="112"/>
      <c r="I1479" s="176"/>
      <c r="J1479" s="176"/>
      <c r="K1479" s="176"/>
      <c r="L1479" s="176"/>
      <c r="M1479" s="176"/>
      <c r="N1479" s="176"/>
      <c r="O1479" s="176"/>
      <c r="AB1479" s="176"/>
      <c r="AC1479" s="108"/>
      <c r="AD1479" s="312"/>
      <c r="AE1479" s="284"/>
    </row>
    <row r="1480" spans="1:31" s="17" customFormat="1">
      <c r="A1480" s="122"/>
      <c r="B1480" s="122"/>
      <c r="D1480" s="112"/>
      <c r="E1480" s="112"/>
      <c r="I1480" s="176"/>
      <c r="J1480" s="176"/>
      <c r="K1480" s="176"/>
      <c r="L1480" s="176"/>
      <c r="M1480" s="176"/>
      <c r="N1480" s="176"/>
      <c r="O1480" s="176"/>
      <c r="AB1480" s="176"/>
      <c r="AC1480" s="108"/>
      <c r="AD1480" s="312"/>
      <c r="AE1480" s="284"/>
    </row>
    <row r="1481" spans="1:31" s="17" customFormat="1">
      <c r="A1481" s="122"/>
      <c r="B1481" s="122"/>
      <c r="D1481" s="112"/>
      <c r="E1481" s="112"/>
      <c r="I1481" s="176"/>
      <c r="J1481" s="176"/>
      <c r="K1481" s="176"/>
      <c r="L1481" s="176"/>
      <c r="M1481" s="176"/>
      <c r="N1481" s="176"/>
      <c r="O1481" s="176"/>
      <c r="AB1481" s="176"/>
      <c r="AC1481" s="108"/>
      <c r="AD1481" s="312"/>
      <c r="AE1481" s="284"/>
    </row>
    <row r="1482" spans="1:31" s="17" customFormat="1">
      <c r="A1482" s="122"/>
      <c r="B1482" s="122"/>
      <c r="D1482" s="112"/>
      <c r="E1482" s="112"/>
      <c r="I1482" s="176"/>
      <c r="J1482" s="176"/>
      <c r="K1482" s="176"/>
      <c r="L1482" s="176"/>
      <c r="M1482" s="176"/>
      <c r="N1482" s="176"/>
      <c r="O1482" s="176"/>
      <c r="AB1482" s="176"/>
      <c r="AC1482" s="108"/>
      <c r="AD1482" s="312"/>
      <c r="AE1482" s="284"/>
    </row>
    <row r="1483" spans="1:31" s="17" customFormat="1">
      <c r="A1483" s="122"/>
      <c r="B1483" s="122"/>
      <c r="D1483" s="112"/>
      <c r="E1483" s="112"/>
      <c r="I1483" s="176"/>
      <c r="J1483" s="176"/>
      <c r="K1483" s="176"/>
      <c r="L1483" s="176"/>
      <c r="M1483" s="176"/>
      <c r="N1483" s="176"/>
      <c r="O1483" s="176"/>
      <c r="AB1483" s="176"/>
      <c r="AC1483" s="108"/>
      <c r="AD1483" s="312"/>
      <c r="AE1483" s="284"/>
    </row>
    <row r="1484" spans="1:31" s="17" customFormat="1">
      <c r="A1484" s="122"/>
      <c r="B1484" s="122"/>
      <c r="D1484" s="112"/>
      <c r="E1484" s="112"/>
      <c r="I1484" s="176"/>
      <c r="J1484" s="176"/>
      <c r="K1484" s="176"/>
      <c r="L1484" s="176"/>
      <c r="M1484" s="176"/>
      <c r="N1484" s="176"/>
      <c r="O1484" s="176"/>
      <c r="AB1484" s="176"/>
      <c r="AC1484" s="108"/>
      <c r="AD1484" s="312"/>
      <c r="AE1484" s="284"/>
    </row>
    <row r="1485" spans="1:31" s="17" customFormat="1">
      <c r="A1485" s="122"/>
      <c r="B1485" s="122"/>
      <c r="D1485" s="112"/>
      <c r="E1485" s="112"/>
      <c r="I1485" s="176"/>
      <c r="J1485" s="176"/>
      <c r="K1485" s="176"/>
      <c r="L1485" s="176"/>
      <c r="M1485" s="176"/>
      <c r="N1485" s="176"/>
      <c r="O1485" s="176"/>
      <c r="AB1485" s="176"/>
      <c r="AC1485" s="108"/>
      <c r="AD1485" s="312"/>
      <c r="AE1485" s="284"/>
    </row>
    <row r="1486" spans="1:31" s="17" customFormat="1">
      <c r="A1486" s="122"/>
      <c r="B1486" s="122"/>
      <c r="D1486" s="112"/>
      <c r="E1486" s="112"/>
      <c r="I1486" s="176"/>
      <c r="J1486" s="176"/>
      <c r="K1486" s="176"/>
      <c r="L1486" s="176"/>
      <c r="M1486" s="176"/>
      <c r="N1486" s="176"/>
      <c r="O1486" s="176"/>
      <c r="AB1486" s="176"/>
      <c r="AC1486" s="108"/>
      <c r="AD1486" s="312"/>
      <c r="AE1486" s="284"/>
    </row>
    <row r="1487" spans="1:31" s="17" customFormat="1">
      <c r="A1487" s="122"/>
      <c r="B1487" s="122"/>
      <c r="D1487" s="112"/>
      <c r="E1487" s="112"/>
      <c r="I1487" s="176"/>
      <c r="J1487" s="176"/>
      <c r="K1487" s="176"/>
      <c r="L1487" s="176"/>
      <c r="M1487" s="176"/>
      <c r="N1487" s="176"/>
      <c r="O1487" s="176"/>
      <c r="AB1487" s="176"/>
      <c r="AC1487" s="108"/>
      <c r="AD1487" s="312"/>
      <c r="AE1487" s="284"/>
    </row>
    <row r="1488" spans="1:31" s="17" customFormat="1">
      <c r="A1488" s="122"/>
      <c r="B1488" s="122"/>
      <c r="D1488" s="112"/>
      <c r="E1488" s="112"/>
      <c r="I1488" s="176"/>
      <c r="J1488" s="176"/>
      <c r="K1488" s="176"/>
      <c r="L1488" s="176"/>
      <c r="M1488" s="176"/>
      <c r="N1488" s="176"/>
      <c r="O1488" s="176"/>
      <c r="AB1488" s="176"/>
      <c r="AC1488" s="108"/>
      <c r="AD1488" s="312"/>
      <c r="AE1488" s="284"/>
    </row>
    <row r="1489" spans="1:31" s="17" customFormat="1">
      <c r="A1489" s="122"/>
      <c r="B1489" s="122"/>
      <c r="D1489" s="112"/>
      <c r="E1489" s="112"/>
      <c r="I1489" s="176"/>
      <c r="J1489" s="176"/>
      <c r="K1489" s="176"/>
      <c r="L1489" s="176"/>
      <c r="M1489" s="176"/>
      <c r="N1489" s="176"/>
      <c r="O1489" s="176"/>
      <c r="AB1489" s="176"/>
      <c r="AC1489" s="108"/>
      <c r="AD1489" s="312"/>
      <c r="AE1489" s="284"/>
    </row>
    <row r="1490" spans="1:31" s="17" customFormat="1">
      <c r="A1490" s="122"/>
      <c r="B1490" s="122"/>
      <c r="D1490" s="112"/>
      <c r="E1490" s="112"/>
      <c r="I1490" s="176"/>
      <c r="J1490" s="176"/>
      <c r="K1490" s="176"/>
      <c r="L1490" s="176"/>
      <c r="M1490" s="176"/>
      <c r="N1490" s="176"/>
      <c r="O1490" s="176"/>
      <c r="AB1490" s="176"/>
      <c r="AC1490" s="108"/>
      <c r="AD1490" s="312"/>
      <c r="AE1490" s="284"/>
    </row>
    <row r="1491" spans="1:31" s="17" customFormat="1">
      <c r="A1491" s="122"/>
      <c r="B1491" s="122"/>
      <c r="D1491" s="112"/>
      <c r="E1491" s="112"/>
      <c r="I1491" s="176"/>
      <c r="J1491" s="176"/>
      <c r="K1491" s="176"/>
      <c r="L1491" s="176"/>
      <c r="M1491" s="176"/>
      <c r="N1491" s="176"/>
      <c r="O1491" s="176"/>
      <c r="AB1491" s="176"/>
      <c r="AC1491" s="108"/>
      <c r="AD1491" s="312"/>
      <c r="AE1491" s="284"/>
    </row>
    <row r="1492" spans="1:31" s="17" customFormat="1">
      <c r="A1492" s="122"/>
      <c r="B1492" s="122"/>
      <c r="D1492" s="112"/>
      <c r="E1492" s="112"/>
      <c r="I1492" s="176"/>
      <c r="J1492" s="176"/>
      <c r="K1492" s="176"/>
      <c r="L1492" s="176"/>
      <c r="M1492" s="176"/>
      <c r="N1492" s="176"/>
      <c r="O1492" s="176"/>
      <c r="AB1492" s="176"/>
      <c r="AC1492" s="108"/>
      <c r="AD1492" s="312"/>
      <c r="AE1492" s="284"/>
    </row>
    <row r="1493" spans="1:31" s="17" customFormat="1">
      <c r="A1493" s="122"/>
      <c r="B1493" s="122"/>
      <c r="D1493" s="112"/>
      <c r="E1493" s="112"/>
      <c r="I1493" s="176"/>
      <c r="J1493" s="176"/>
      <c r="K1493" s="176"/>
      <c r="L1493" s="176"/>
      <c r="M1493" s="176"/>
      <c r="N1493" s="176"/>
      <c r="O1493" s="176"/>
      <c r="AB1493" s="176"/>
      <c r="AC1493" s="108"/>
      <c r="AD1493" s="312"/>
      <c r="AE1493" s="284"/>
    </row>
    <row r="1494" spans="1:31" s="17" customFormat="1">
      <c r="A1494" s="122"/>
      <c r="B1494" s="122"/>
      <c r="D1494" s="112"/>
      <c r="E1494" s="112"/>
      <c r="I1494" s="176"/>
      <c r="J1494" s="176"/>
      <c r="K1494" s="176"/>
      <c r="L1494" s="176"/>
      <c r="M1494" s="176"/>
      <c r="N1494" s="176"/>
      <c r="O1494" s="176"/>
      <c r="AB1494" s="176"/>
      <c r="AC1494" s="108"/>
      <c r="AD1494" s="312"/>
      <c r="AE1494" s="284"/>
    </row>
    <row r="1495" spans="1:31" s="17" customFormat="1">
      <c r="A1495" s="122"/>
      <c r="B1495" s="122"/>
      <c r="D1495" s="112"/>
      <c r="E1495" s="112"/>
      <c r="I1495" s="176"/>
      <c r="J1495" s="176"/>
      <c r="K1495" s="176"/>
      <c r="L1495" s="176"/>
      <c r="M1495" s="176"/>
      <c r="N1495" s="176"/>
      <c r="O1495" s="176"/>
      <c r="AB1495" s="176"/>
      <c r="AC1495" s="108"/>
      <c r="AD1495" s="312"/>
      <c r="AE1495" s="284"/>
    </row>
    <row r="1496" spans="1:31" s="17" customFormat="1">
      <c r="A1496" s="122"/>
      <c r="B1496" s="122"/>
      <c r="D1496" s="112"/>
      <c r="E1496" s="112"/>
      <c r="I1496" s="176"/>
      <c r="J1496" s="176"/>
      <c r="K1496" s="176"/>
      <c r="L1496" s="176"/>
      <c r="M1496" s="176"/>
      <c r="N1496" s="176"/>
      <c r="O1496" s="176"/>
      <c r="AB1496" s="176"/>
      <c r="AC1496" s="108"/>
      <c r="AD1496" s="312"/>
      <c r="AE1496" s="284"/>
    </row>
    <row r="1497" spans="1:31" s="17" customFormat="1">
      <c r="A1497" s="122"/>
      <c r="B1497" s="122"/>
      <c r="D1497" s="112"/>
      <c r="E1497" s="112"/>
      <c r="I1497" s="176"/>
      <c r="J1497" s="176"/>
      <c r="K1497" s="176"/>
      <c r="L1497" s="176"/>
      <c r="M1497" s="176"/>
      <c r="N1497" s="176"/>
      <c r="O1497" s="176"/>
      <c r="AB1497" s="176"/>
      <c r="AC1497" s="108"/>
      <c r="AD1497" s="312"/>
      <c r="AE1497" s="284"/>
    </row>
    <row r="1498" spans="1:31" s="17" customFormat="1">
      <c r="A1498" s="122"/>
      <c r="B1498" s="122"/>
      <c r="D1498" s="112"/>
      <c r="E1498" s="112"/>
      <c r="I1498" s="176"/>
      <c r="J1498" s="176"/>
      <c r="K1498" s="176"/>
      <c r="L1498" s="176"/>
      <c r="M1498" s="176"/>
      <c r="N1498" s="176"/>
      <c r="O1498" s="176"/>
      <c r="AB1498" s="176"/>
      <c r="AC1498" s="108"/>
      <c r="AD1498" s="312"/>
      <c r="AE1498" s="284"/>
    </row>
    <row r="1499" spans="1:31" s="17" customFormat="1">
      <c r="A1499" s="122"/>
      <c r="B1499" s="122"/>
      <c r="D1499" s="112"/>
      <c r="E1499" s="112"/>
      <c r="I1499" s="176"/>
      <c r="J1499" s="176"/>
      <c r="K1499" s="176"/>
      <c r="L1499" s="176"/>
      <c r="M1499" s="176"/>
      <c r="N1499" s="176"/>
      <c r="O1499" s="176"/>
      <c r="AB1499" s="176"/>
      <c r="AC1499" s="108"/>
      <c r="AD1499" s="312"/>
      <c r="AE1499" s="284"/>
    </row>
    <row r="1500" spans="1:31" s="17" customFormat="1">
      <c r="A1500" s="122"/>
      <c r="B1500" s="122"/>
      <c r="D1500" s="112"/>
      <c r="E1500" s="112"/>
      <c r="I1500" s="176"/>
      <c r="J1500" s="176"/>
      <c r="K1500" s="176"/>
      <c r="L1500" s="176"/>
      <c r="M1500" s="176"/>
      <c r="N1500" s="176"/>
      <c r="O1500" s="176"/>
      <c r="AB1500" s="176"/>
      <c r="AC1500" s="108"/>
      <c r="AD1500" s="312"/>
      <c r="AE1500" s="284"/>
    </row>
    <row r="1501" spans="1:31" s="17" customFormat="1">
      <c r="A1501" s="122"/>
      <c r="B1501" s="122"/>
      <c r="D1501" s="112"/>
      <c r="E1501" s="112"/>
      <c r="I1501" s="176"/>
      <c r="J1501" s="176"/>
      <c r="K1501" s="176"/>
      <c r="L1501" s="176"/>
      <c r="M1501" s="176"/>
      <c r="N1501" s="176"/>
      <c r="O1501" s="176"/>
      <c r="AB1501" s="176"/>
      <c r="AC1501" s="108"/>
      <c r="AD1501" s="312"/>
      <c r="AE1501" s="284"/>
    </row>
    <row r="1502" spans="1:31" s="17" customFormat="1">
      <c r="A1502" s="122"/>
      <c r="B1502" s="122"/>
      <c r="D1502" s="112"/>
      <c r="E1502" s="112"/>
      <c r="I1502" s="176"/>
      <c r="J1502" s="176"/>
      <c r="K1502" s="176"/>
      <c r="L1502" s="176"/>
      <c r="M1502" s="176"/>
      <c r="N1502" s="176"/>
      <c r="O1502" s="176"/>
      <c r="AB1502" s="176"/>
      <c r="AC1502" s="108"/>
      <c r="AD1502" s="312"/>
      <c r="AE1502" s="284"/>
    </row>
    <row r="1503" spans="1:31" s="17" customFormat="1">
      <c r="A1503" s="122"/>
      <c r="B1503" s="122"/>
      <c r="D1503" s="112"/>
      <c r="E1503" s="112"/>
      <c r="I1503" s="176"/>
      <c r="J1503" s="176"/>
      <c r="K1503" s="176"/>
      <c r="L1503" s="176"/>
      <c r="M1503" s="176"/>
      <c r="N1503" s="176"/>
      <c r="O1503" s="176"/>
      <c r="AB1503" s="176"/>
      <c r="AC1503" s="108"/>
      <c r="AD1503" s="312"/>
      <c r="AE1503" s="284"/>
    </row>
    <row r="1504" spans="1:31" s="17" customFormat="1">
      <c r="A1504" s="122"/>
      <c r="B1504" s="122"/>
      <c r="D1504" s="112"/>
      <c r="E1504" s="112"/>
      <c r="I1504" s="176"/>
      <c r="J1504" s="176"/>
      <c r="K1504" s="176"/>
      <c r="L1504" s="176"/>
      <c r="M1504" s="176"/>
      <c r="N1504" s="176"/>
      <c r="O1504" s="176"/>
      <c r="AB1504" s="176"/>
      <c r="AC1504" s="108"/>
      <c r="AD1504" s="312"/>
      <c r="AE1504" s="284"/>
    </row>
    <row r="1505" spans="1:31" s="17" customFormat="1">
      <c r="A1505" s="122"/>
      <c r="B1505" s="122"/>
      <c r="D1505" s="112"/>
      <c r="E1505" s="112"/>
      <c r="I1505" s="176"/>
      <c r="J1505" s="176"/>
      <c r="K1505" s="176"/>
      <c r="L1505" s="176"/>
      <c r="M1505" s="176"/>
      <c r="N1505" s="176"/>
      <c r="O1505" s="176"/>
      <c r="AB1505" s="176"/>
      <c r="AC1505" s="108"/>
      <c r="AD1505" s="312"/>
      <c r="AE1505" s="284"/>
    </row>
    <row r="1506" spans="1:31" s="17" customFormat="1">
      <c r="A1506" s="122"/>
      <c r="B1506" s="122"/>
      <c r="D1506" s="112"/>
      <c r="E1506" s="112"/>
      <c r="I1506" s="176"/>
      <c r="J1506" s="176"/>
      <c r="K1506" s="176"/>
      <c r="L1506" s="176"/>
      <c r="M1506" s="176"/>
      <c r="N1506" s="176"/>
      <c r="O1506" s="176"/>
      <c r="AB1506" s="176"/>
      <c r="AC1506" s="108"/>
      <c r="AD1506" s="312"/>
      <c r="AE1506" s="284"/>
    </row>
    <row r="1507" spans="1:31" s="17" customFormat="1">
      <c r="A1507" s="122"/>
      <c r="B1507" s="122"/>
      <c r="D1507" s="112"/>
      <c r="E1507" s="112"/>
      <c r="I1507" s="176"/>
      <c r="J1507" s="176"/>
      <c r="K1507" s="176"/>
      <c r="L1507" s="176"/>
      <c r="M1507" s="176"/>
      <c r="N1507" s="176"/>
      <c r="O1507" s="176"/>
      <c r="AB1507" s="176"/>
      <c r="AC1507" s="108"/>
      <c r="AD1507" s="312"/>
      <c r="AE1507" s="284"/>
    </row>
    <row r="1508" spans="1:31" s="17" customFormat="1">
      <c r="A1508" s="122"/>
      <c r="B1508" s="122"/>
      <c r="D1508" s="112"/>
      <c r="E1508" s="112"/>
      <c r="I1508" s="176"/>
      <c r="J1508" s="176"/>
      <c r="K1508" s="176"/>
      <c r="L1508" s="176"/>
      <c r="M1508" s="176"/>
      <c r="N1508" s="176"/>
      <c r="O1508" s="176"/>
      <c r="AB1508" s="176"/>
      <c r="AC1508" s="108"/>
      <c r="AD1508" s="312"/>
      <c r="AE1508" s="284"/>
    </row>
    <row r="1509" spans="1:31" s="17" customFormat="1">
      <c r="A1509" s="122"/>
      <c r="B1509" s="122"/>
      <c r="D1509" s="112"/>
      <c r="E1509" s="112"/>
      <c r="I1509" s="176"/>
      <c r="J1509" s="176"/>
      <c r="K1509" s="176"/>
      <c r="L1509" s="176"/>
      <c r="M1509" s="176"/>
      <c r="N1509" s="176"/>
      <c r="O1509" s="176"/>
      <c r="AB1509" s="176"/>
      <c r="AC1509" s="108"/>
      <c r="AD1509" s="312"/>
      <c r="AE1509" s="284"/>
    </row>
    <row r="1510" spans="1:31" s="17" customFormat="1">
      <c r="A1510" s="122"/>
      <c r="B1510" s="122"/>
      <c r="D1510" s="112"/>
      <c r="E1510" s="112"/>
      <c r="I1510" s="176"/>
      <c r="J1510" s="176"/>
      <c r="K1510" s="176"/>
      <c r="L1510" s="176"/>
      <c r="M1510" s="176"/>
      <c r="N1510" s="176"/>
      <c r="O1510" s="176"/>
      <c r="AB1510" s="176"/>
      <c r="AC1510" s="108"/>
      <c r="AD1510" s="312"/>
      <c r="AE1510" s="284"/>
    </row>
    <row r="1511" spans="1:31" s="17" customFormat="1">
      <c r="A1511" s="122"/>
      <c r="B1511" s="122"/>
      <c r="D1511" s="112"/>
      <c r="E1511" s="112"/>
      <c r="I1511" s="176"/>
      <c r="J1511" s="176"/>
      <c r="K1511" s="176"/>
      <c r="L1511" s="176"/>
      <c r="M1511" s="176"/>
      <c r="N1511" s="176"/>
      <c r="O1511" s="176"/>
      <c r="AB1511" s="176"/>
      <c r="AC1511" s="108"/>
      <c r="AD1511" s="312"/>
      <c r="AE1511" s="284"/>
    </row>
    <row r="1512" spans="1:31" s="17" customFormat="1">
      <c r="A1512" s="122"/>
      <c r="B1512" s="122"/>
      <c r="D1512" s="112"/>
      <c r="E1512" s="112"/>
      <c r="I1512" s="176"/>
      <c r="J1512" s="176"/>
      <c r="K1512" s="176"/>
      <c r="L1512" s="176"/>
      <c r="M1512" s="176"/>
      <c r="N1512" s="176"/>
      <c r="O1512" s="176"/>
      <c r="AB1512" s="176"/>
      <c r="AC1512" s="108"/>
      <c r="AD1512" s="312"/>
      <c r="AE1512" s="284"/>
    </row>
    <row r="1513" spans="1:31" s="17" customFormat="1">
      <c r="A1513" s="122"/>
      <c r="B1513" s="122"/>
      <c r="D1513" s="112"/>
      <c r="E1513" s="112"/>
      <c r="I1513" s="176"/>
      <c r="J1513" s="176"/>
      <c r="K1513" s="176"/>
      <c r="L1513" s="176"/>
      <c r="M1513" s="176"/>
      <c r="N1513" s="176"/>
      <c r="O1513" s="176"/>
      <c r="AB1513" s="176"/>
      <c r="AC1513" s="108"/>
      <c r="AD1513" s="312"/>
      <c r="AE1513" s="284"/>
    </row>
    <row r="1514" spans="1:31" s="17" customFormat="1">
      <c r="A1514" s="122"/>
      <c r="B1514" s="122"/>
      <c r="D1514" s="112"/>
      <c r="E1514" s="112"/>
      <c r="I1514" s="176"/>
      <c r="J1514" s="176"/>
      <c r="K1514" s="176"/>
      <c r="L1514" s="176"/>
      <c r="M1514" s="176"/>
      <c r="N1514" s="176"/>
      <c r="O1514" s="176"/>
      <c r="AB1514" s="176"/>
      <c r="AC1514" s="108"/>
      <c r="AD1514" s="312"/>
      <c r="AE1514" s="284"/>
    </row>
    <row r="1515" spans="1:31" s="17" customFormat="1">
      <c r="A1515" s="122"/>
      <c r="B1515" s="122"/>
      <c r="D1515" s="112"/>
      <c r="E1515" s="112"/>
      <c r="I1515" s="176"/>
      <c r="J1515" s="176"/>
      <c r="K1515" s="176"/>
      <c r="L1515" s="176"/>
      <c r="M1515" s="176"/>
      <c r="N1515" s="176"/>
      <c r="O1515" s="176"/>
      <c r="AB1515" s="176"/>
      <c r="AC1515" s="108"/>
      <c r="AD1515" s="312"/>
      <c r="AE1515" s="284"/>
    </row>
    <row r="1516" spans="1:31" s="17" customFormat="1">
      <c r="A1516" s="122"/>
      <c r="B1516" s="122"/>
      <c r="D1516" s="112"/>
      <c r="E1516" s="112"/>
      <c r="I1516" s="176"/>
      <c r="J1516" s="176"/>
      <c r="K1516" s="176"/>
      <c r="L1516" s="176"/>
      <c r="M1516" s="176"/>
      <c r="N1516" s="176"/>
      <c r="O1516" s="176"/>
      <c r="AB1516" s="176"/>
      <c r="AC1516" s="108"/>
      <c r="AD1516" s="312"/>
      <c r="AE1516" s="284"/>
    </row>
    <row r="1517" spans="1:31" s="17" customFormat="1">
      <c r="A1517" s="122"/>
      <c r="B1517" s="122"/>
      <c r="D1517" s="112"/>
      <c r="E1517" s="112"/>
      <c r="I1517" s="176"/>
      <c r="J1517" s="176"/>
      <c r="K1517" s="176"/>
      <c r="L1517" s="176"/>
      <c r="M1517" s="176"/>
      <c r="N1517" s="176"/>
      <c r="O1517" s="176"/>
      <c r="AB1517" s="176"/>
      <c r="AC1517" s="108"/>
      <c r="AD1517" s="312"/>
      <c r="AE1517" s="284"/>
    </row>
    <row r="1518" spans="1:31" s="17" customFormat="1">
      <c r="A1518" s="122"/>
      <c r="B1518" s="122"/>
      <c r="D1518" s="112"/>
      <c r="E1518" s="112"/>
      <c r="I1518" s="176"/>
      <c r="J1518" s="176"/>
      <c r="K1518" s="176"/>
      <c r="L1518" s="176"/>
      <c r="M1518" s="176"/>
      <c r="N1518" s="176"/>
      <c r="O1518" s="176"/>
      <c r="AB1518" s="176"/>
      <c r="AC1518" s="108"/>
      <c r="AD1518" s="312"/>
      <c r="AE1518" s="284"/>
    </row>
    <row r="1519" spans="1:31" s="17" customFormat="1">
      <c r="A1519" s="122"/>
      <c r="B1519" s="122"/>
      <c r="D1519" s="112"/>
      <c r="E1519" s="112"/>
      <c r="I1519" s="176"/>
      <c r="J1519" s="176"/>
      <c r="K1519" s="176"/>
      <c r="L1519" s="176"/>
      <c r="M1519" s="176"/>
      <c r="N1519" s="176"/>
      <c r="O1519" s="176"/>
      <c r="AB1519" s="176"/>
      <c r="AC1519" s="108"/>
      <c r="AD1519" s="312"/>
      <c r="AE1519" s="284"/>
    </row>
    <row r="1520" spans="1:31" s="17" customFormat="1">
      <c r="A1520" s="122"/>
      <c r="B1520" s="122"/>
      <c r="D1520" s="112"/>
      <c r="E1520" s="112"/>
      <c r="I1520" s="176"/>
      <c r="J1520" s="176"/>
      <c r="K1520" s="176"/>
      <c r="L1520" s="176"/>
      <c r="M1520" s="176"/>
      <c r="N1520" s="176"/>
      <c r="O1520" s="176"/>
      <c r="AB1520" s="176"/>
      <c r="AC1520" s="108"/>
      <c r="AD1520" s="312"/>
      <c r="AE1520" s="284"/>
    </row>
    <row r="1521" spans="1:31" s="17" customFormat="1">
      <c r="A1521" s="122"/>
      <c r="B1521" s="122"/>
      <c r="D1521" s="112"/>
      <c r="E1521" s="112"/>
      <c r="I1521" s="176"/>
      <c r="J1521" s="176"/>
      <c r="K1521" s="176"/>
      <c r="L1521" s="176"/>
      <c r="M1521" s="176"/>
      <c r="N1521" s="176"/>
      <c r="O1521" s="176"/>
      <c r="AB1521" s="176"/>
      <c r="AC1521" s="108"/>
      <c r="AD1521" s="312"/>
      <c r="AE1521" s="284"/>
    </row>
    <row r="1522" spans="1:31" s="17" customFormat="1">
      <c r="A1522" s="122"/>
      <c r="B1522" s="122"/>
      <c r="D1522" s="112"/>
      <c r="E1522" s="112"/>
      <c r="I1522" s="176"/>
      <c r="J1522" s="176"/>
      <c r="K1522" s="176"/>
      <c r="L1522" s="176"/>
      <c r="M1522" s="176"/>
      <c r="N1522" s="176"/>
      <c r="O1522" s="176"/>
      <c r="AB1522" s="176"/>
      <c r="AC1522" s="108"/>
      <c r="AD1522" s="312"/>
      <c r="AE1522" s="284"/>
    </row>
    <row r="1523" spans="1:31" s="17" customFormat="1">
      <c r="A1523" s="122"/>
      <c r="B1523" s="122"/>
      <c r="D1523" s="112"/>
      <c r="E1523" s="112"/>
      <c r="I1523" s="176"/>
      <c r="J1523" s="176"/>
      <c r="K1523" s="176"/>
      <c r="L1523" s="176"/>
      <c r="M1523" s="176"/>
      <c r="N1523" s="176"/>
      <c r="O1523" s="176"/>
      <c r="AB1523" s="176"/>
      <c r="AC1523" s="108"/>
      <c r="AD1523" s="312"/>
      <c r="AE1523" s="284"/>
    </row>
    <row r="1524" spans="1:31" s="17" customFormat="1">
      <c r="A1524" s="122"/>
      <c r="B1524" s="122"/>
      <c r="D1524" s="112"/>
      <c r="E1524" s="112"/>
      <c r="I1524" s="176"/>
      <c r="J1524" s="176"/>
      <c r="K1524" s="176"/>
      <c r="L1524" s="176"/>
      <c r="M1524" s="176"/>
      <c r="N1524" s="176"/>
      <c r="O1524" s="176"/>
      <c r="AB1524" s="176"/>
      <c r="AC1524" s="108"/>
      <c r="AD1524" s="312"/>
      <c r="AE1524" s="284"/>
    </row>
    <row r="1525" spans="1:31" s="17" customFormat="1">
      <c r="A1525" s="122"/>
      <c r="B1525" s="122"/>
      <c r="D1525" s="112"/>
      <c r="E1525" s="112"/>
      <c r="I1525" s="176"/>
      <c r="J1525" s="176"/>
      <c r="K1525" s="176"/>
      <c r="L1525" s="176"/>
      <c r="M1525" s="176"/>
      <c r="N1525" s="176"/>
      <c r="O1525" s="176"/>
      <c r="AB1525" s="176"/>
      <c r="AC1525" s="108"/>
      <c r="AD1525" s="312"/>
      <c r="AE1525" s="284"/>
    </row>
    <row r="1526" spans="1:31" s="17" customFormat="1">
      <c r="A1526" s="122"/>
      <c r="B1526" s="122"/>
      <c r="D1526" s="112"/>
      <c r="E1526" s="112"/>
      <c r="I1526" s="176"/>
      <c r="J1526" s="176"/>
      <c r="K1526" s="176"/>
      <c r="L1526" s="176"/>
      <c r="M1526" s="176"/>
      <c r="N1526" s="176"/>
      <c r="O1526" s="176"/>
      <c r="AB1526" s="176"/>
      <c r="AC1526" s="108"/>
      <c r="AD1526" s="312"/>
      <c r="AE1526" s="284"/>
    </row>
    <row r="1527" spans="1:31" s="17" customFormat="1">
      <c r="A1527" s="122"/>
      <c r="B1527" s="122"/>
      <c r="D1527" s="112"/>
      <c r="E1527" s="112"/>
      <c r="I1527" s="176"/>
      <c r="J1527" s="176"/>
      <c r="K1527" s="176"/>
      <c r="L1527" s="176"/>
      <c r="M1527" s="176"/>
      <c r="N1527" s="176"/>
      <c r="O1527" s="176"/>
      <c r="AB1527" s="176"/>
      <c r="AC1527" s="108"/>
      <c r="AD1527" s="312"/>
      <c r="AE1527" s="284"/>
    </row>
    <row r="1528" spans="1:31" s="17" customFormat="1">
      <c r="A1528" s="122"/>
      <c r="B1528" s="122"/>
      <c r="D1528" s="112"/>
      <c r="E1528" s="112"/>
      <c r="I1528" s="176"/>
      <c r="J1528" s="176"/>
      <c r="K1528" s="176"/>
      <c r="L1528" s="176"/>
      <c r="M1528" s="176"/>
      <c r="N1528" s="176"/>
      <c r="O1528" s="176"/>
      <c r="AB1528" s="176"/>
      <c r="AC1528" s="108"/>
      <c r="AD1528" s="312"/>
      <c r="AE1528" s="284"/>
    </row>
    <row r="1529" spans="1:31" s="17" customFormat="1">
      <c r="A1529" s="122"/>
      <c r="B1529" s="122"/>
      <c r="D1529" s="112"/>
      <c r="E1529" s="112"/>
      <c r="I1529" s="176"/>
      <c r="J1529" s="176"/>
      <c r="K1529" s="176"/>
      <c r="L1529" s="176"/>
      <c r="M1529" s="176"/>
      <c r="N1529" s="176"/>
      <c r="O1529" s="176"/>
      <c r="AB1529" s="176"/>
      <c r="AC1529" s="108"/>
      <c r="AD1529" s="312"/>
      <c r="AE1529" s="284"/>
    </row>
    <row r="1530" spans="1:31" s="17" customFormat="1">
      <c r="A1530" s="122"/>
      <c r="B1530" s="122"/>
      <c r="D1530" s="112"/>
      <c r="E1530" s="112"/>
      <c r="I1530" s="176"/>
      <c r="J1530" s="176"/>
      <c r="K1530" s="176"/>
      <c r="L1530" s="176"/>
      <c r="M1530" s="176"/>
      <c r="N1530" s="176"/>
      <c r="O1530" s="176"/>
      <c r="AB1530" s="176"/>
      <c r="AC1530" s="108"/>
      <c r="AD1530" s="312"/>
      <c r="AE1530" s="284"/>
    </row>
    <row r="1531" spans="1:31" s="17" customFormat="1">
      <c r="A1531" s="122"/>
      <c r="B1531" s="122"/>
      <c r="D1531" s="112"/>
      <c r="E1531" s="112"/>
      <c r="I1531" s="176"/>
      <c r="J1531" s="176"/>
      <c r="K1531" s="176"/>
      <c r="L1531" s="176"/>
      <c r="M1531" s="176"/>
      <c r="N1531" s="176"/>
      <c r="O1531" s="176"/>
      <c r="AB1531" s="176"/>
      <c r="AC1531" s="108"/>
      <c r="AD1531" s="312"/>
      <c r="AE1531" s="284"/>
    </row>
    <row r="1532" spans="1:31" s="17" customFormat="1">
      <c r="A1532" s="122"/>
      <c r="B1532" s="122"/>
      <c r="D1532" s="112"/>
      <c r="E1532" s="112"/>
      <c r="I1532" s="176"/>
      <c r="J1532" s="176"/>
      <c r="K1532" s="176"/>
      <c r="L1532" s="176"/>
      <c r="M1532" s="176"/>
      <c r="N1532" s="176"/>
      <c r="O1532" s="176"/>
      <c r="AB1532" s="176"/>
      <c r="AC1532" s="108"/>
      <c r="AD1532" s="312"/>
      <c r="AE1532" s="284"/>
    </row>
    <row r="1533" spans="1:31" s="17" customFormat="1">
      <c r="A1533" s="122"/>
      <c r="B1533" s="122"/>
      <c r="D1533" s="112"/>
      <c r="E1533" s="112"/>
      <c r="I1533" s="176"/>
      <c r="J1533" s="176"/>
      <c r="K1533" s="176"/>
      <c r="L1533" s="176"/>
      <c r="M1533" s="176"/>
      <c r="N1533" s="176"/>
      <c r="O1533" s="176"/>
      <c r="AB1533" s="176"/>
      <c r="AC1533" s="108"/>
      <c r="AD1533" s="312"/>
      <c r="AE1533" s="284"/>
    </row>
    <row r="1534" spans="1:31" s="17" customFormat="1">
      <c r="A1534" s="122"/>
      <c r="B1534" s="122"/>
      <c r="D1534" s="112"/>
      <c r="E1534" s="112"/>
      <c r="I1534" s="176"/>
      <c r="J1534" s="176"/>
      <c r="K1534" s="176"/>
      <c r="L1534" s="176"/>
      <c r="M1534" s="176"/>
      <c r="N1534" s="176"/>
      <c r="O1534" s="176"/>
      <c r="AB1534" s="176"/>
      <c r="AC1534" s="108"/>
      <c r="AD1534" s="312"/>
      <c r="AE1534" s="284"/>
    </row>
    <row r="1535" spans="1:31" s="17" customFormat="1">
      <c r="A1535" s="122"/>
      <c r="B1535" s="122"/>
      <c r="D1535" s="112"/>
      <c r="E1535" s="112"/>
      <c r="I1535" s="176"/>
      <c r="J1535" s="176"/>
      <c r="K1535" s="176"/>
      <c r="L1535" s="176"/>
      <c r="M1535" s="176"/>
      <c r="N1535" s="176"/>
      <c r="O1535" s="176"/>
      <c r="AB1535" s="176"/>
      <c r="AC1535" s="108"/>
      <c r="AD1535" s="312"/>
      <c r="AE1535" s="284"/>
    </row>
    <row r="1536" spans="1:31" s="17" customFormat="1">
      <c r="A1536" s="122"/>
      <c r="B1536" s="122"/>
      <c r="D1536" s="112"/>
      <c r="E1536" s="112"/>
      <c r="I1536" s="176"/>
      <c r="J1536" s="176"/>
      <c r="K1536" s="176"/>
      <c r="L1536" s="176"/>
      <c r="M1536" s="176"/>
      <c r="N1536" s="176"/>
      <c r="O1536" s="176"/>
      <c r="AB1536" s="176"/>
      <c r="AC1536" s="108"/>
      <c r="AD1536" s="312"/>
      <c r="AE1536" s="284"/>
    </row>
    <row r="1537" spans="1:31" s="17" customFormat="1">
      <c r="A1537" s="122"/>
      <c r="B1537" s="122"/>
      <c r="D1537" s="112"/>
      <c r="E1537" s="112"/>
      <c r="I1537" s="176"/>
      <c r="J1537" s="176"/>
      <c r="K1537" s="176"/>
      <c r="L1537" s="176"/>
      <c r="M1537" s="176"/>
      <c r="N1537" s="176"/>
      <c r="O1537" s="176"/>
      <c r="AB1537" s="176"/>
      <c r="AC1537" s="108"/>
      <c r="AD1537" s="312"/>
      <c r="AE1537" s="284"/>
    </row>
    <row r="1538" spans="1:31" s="17" customFormat="1">
      <c r="A1538" s="122"/>
      <c r="B1538" s="122"/>
      <c r="D1538" s="112"/>
      <c r="E1538" s="112"/>
      <c r="I1538" s="176"/>
      <c r="J1538" s="176"/>
      <c r="K1538" s="176"/>
      <c r="L1538" s="176"/>
      <c r="M1538" s="176"/>
      <c r="N1538" s="176"/>
      <c r="O1538" s="176"/>
      <c r="AB1538" s="176"/>
      <c r="AC1538" s="108"/>
      <c r="AD1538" s="312"/>
      <c r="AE1538" s="284"/>
    </row>
    <row r="1539" spans="1:31" s="17" customFormat="1">
      <c r="A1539" s="122"/>
      <c r="B1539" s="122"/>
      <c r="D1539" s="112"/>
      <c r="E1539" s="112"/>
      <c r="I1539" s="176"/>
      <c r="J1539" s="176"/>
      <c r="K1539" s="176"/>
      <c r="L1539" s="176"/>
      <c r="M1539" s="176"/>
      <c r="N1539" s="176"/>
      <c r="O1539" s="176"/>
      <c r="AB1539" s="176"/>
      <c r="AC1539" s="108"/>
      <c r="AD1539" s="312"/>
      <c r="AE1539" s="284"/>
    </row>
    <row r="1540" spans="1:31" s="17" customFormat="1">
      <c r="A1540" s="122"/>
      <c r="B1540" s="122"/>
      <c r="D1540" s="112"/>
      <c r="E1540" s="112"/>
      <c r="I1540" s="176"/>
      <c r="J1540" s="176"/>
      <c r="K1540" s="176"/>
      <c r="L1540" s="176"/>
      <c r="M1540" s="176"/>
      <c r="N1540" s="176"/>
      <c r="O1540" s="176"/>
      <c r="AB1540" s="176"/>
      <c r="AC1540" s="108"/>
      <c r="AD1540" s="312"/>
      <c r="AE1540" s="284"/>
    </row>
    <row r="1541" spans="1:31" s="17" customFormat="1">
      <c r="A1541" s="122"/>
      <c r="B1541" s="122"/>
      <c r="D1541" s="112"/>
      <c r="E1541" s="112"/>
      <c r="I1541" s="176"/>
      <c r="J1541" s="176"/>
      <c r="K1541" s="176"/>
      <c r="L1541" s="176"/>
      <c r="M1541" s="176"/>
      <c r="N1541" s="176"/>
      <c r="O1541" s="176"/>
      <c r="AB1541" s="176"/>
      <c r="AC1541" s="108"/>
      <c r="AD1541" s="312"/>
      <c r="AE1541" s="284"/>
    </row>
    <row r="1542" spans="1:31" s="17" customFormat="1">
      <c r="A1542" s="122"/>
      <c r="B1542" s="122"/>
      <c r="D1542" s="112"/>
      <c r="E1542" s="112"/>
      <c r="I1542" s="176"/>
      <c r="J1542" s="176"/>
      <c r="K1542" s="176"/>
      <c r="L1542" s="176"/>
      <c r="M1542" s="176"/>
      <c r="N1542" s="176"/>
      <c r="O1542" s="176"/>
      <c r="AB1542" s="176"/>
      <c r="AC1542" s="108"/>
      <c r="AD1542" s="312"/>
      <c r="AE1542" s="284"/>
    </row>
    <row r="1543" spans="1:31" s="17" customFormat="1">
      <c r="A1543" s="122"/>
      <c r="B1543" s="122"/>
      <c r="D1543" s="112"/>
      <c r="E1543" s="112"/>
      <c r="I1543" s="176"/>
      <c r="J1543" s="176"/>
      <c r="K1543" s="176"/>
      <c r="L1543" s="176"/>
      <c r="M1543" s="176"/>
      <c r="N1543" s="176"/>
      <c r="O1543" s="176"/>
      <c r="AB1543" s="176"/>
      <c r="AC1543" s="108"/>
      <c r="AD1543" s="312"/>
      <c r="AE1543" s="284"/>
    </row>
    <row r="1544" spans="1:31" s="17" customFormat="1">
      <c r="A1544" s="122"/>
      <c r="B1544" s="122"/>
      <c r="D1544" s="112"/>
      <c r="E1544" s="112"/>
      <c r="I1544" s="176"/>
      <c r="J1544" s="176"/>
      <c r="K1544" s="176"/>
      <c r="L1544" s="176"/>
      <c r="M1544" s="176"/>
      <c r="N1544" s="176"/>
      <c r="O1544" s="176"/>
      <c r="AB1544" s="176"/>
      <c r="AC1544" s="108"/>
      <c r="AD1544" s="312"/>
      <c r="AE1544" s="284"/>
    </row>
    <row r="1545" spans="1:31" s="17" customFormat="1">
      <c r="A1545" s="122"/>
      <c r="B1545" s="122"/>
      <c r="D1545" s="112"/>
      <c r="E1545" s="112"/>
      <c r="I1545" s="176"/>
      <c r="J1545" s="176"/>
      <c r="K1545" s="176"/>
      <c r="L1545" s="176"/>
      <c r="M1545" s="176"/>
      <c r="N1545" s="176"/>
      <c r="O1545" s="176"/>
      <c r="AB1545" s="176"/>
      <c r="AC1545" s="108"/>
      <c r="AD1545" s="312"/>
      <c r="AE1545" s="284"/>
    </row>
    <row r="1546" spans="1:31" s="17" customFormat="1">
      <c r="A1546" s="122"/>
      <c r="B1546" s="122"/>
      <c r="D1546" s="112"/>
      <c r="E1546" s="112"/>
      <c r="I1546" s="176"/>
      <c r="J1546" s="176"/>
      <c r="K1546" s="176"/>
      <c r="L1546" s="176"/>
      <c r="M1546" s="176"/>
      <c r="N1546" s="176"/>
      <c r="O1546" s="176"/>
      <c r="AB1546" s="176"/>
      <c r="AC1546" s="108"/>
      <c r="AD1546" s="312"/>
      <c r="AE1546" s="284"/>
    </row>
    <row r="1547" spans="1:31" s="17" customFormat="1">
      <c r="A1547" s="122"/>
      <c r="B1547" s="122"/>
      <c r="D1547" s="112"/>
      <c r="E1547" s="112"/>
      <c r="I1547" s="176"/>
      <c r="J1547" s="176"/>
      <c r="K1547" s="176"/>
      <c r="L1547" s="176"/>
      <c r="M1547" s="176"/>
      <c r="N1547" s="176"/>
      <c r="O1547" s="176"/>
      <c r="AB1547" s="176"/>
      <c r="AC1547" s="108"/>
      <c r="AD1547" s="312"/>
      <c r="AE1547" s="284"/>
    </row>
    <row r="1548" spans="1:31" s="17" customFormat="1">
      <c r="A1548" s="122"/>
      <c r="B1548" s="122"/>
      <c r="D1548" s="112"/>
      <c r="E1548" s="112"/>
      <c r="I1548" s="176"/>
      <c r="J1548" s="176"/>
      <c r="K1548" s="176"/>
      <c r="L1548" s="176"/>
      <c r="M1548" s="176"/>
      <c r="N1548" s="176"/>
      <c r="O1548" s="176"/>
      <c r="AB1548" s="176"/>
      <c r="AC1548" s="108"/>
      <c r="AD1548" s="312"/>
      <c r="AE1548" s="284"/>
    </row>
    <row r="1549" spans="1:31" s="17" customFormat="1">
      <c r="A1549" s="122"/>
      <c r="B1549" s="122"/>
      <c r="D1549" s="112"/>
      <c r="E1549" s="112"/>
      <c r="I1549" s="176"/>
      <c r="J1549" s="176"/>
      <c r="K1549" s="176"/>
      <c r="L1549" s="176"/>
      <c r="M1549" s="176"/>
      <c r="N1549" s="176"/>
      <c r="O1549" s="176"/>
      <c r="AB1549" s="176"/>
      <c r="AC1549" s="108"/>
      <c r="AD1549" s="312"/>
      <c r="AE1549" s="284"/>
    </row>
    <row r="1550" spans="1:31" s="17" customFormat="1">
      <c r="A1550" s="122"/>
      <c r="B1550" s="122"/>
      <c r="D1550" s="112"/>
      <c r="E1550" s="112"/>
      <c r="I1550" s="176"/>
      <c r="J1550" s="176"/>
      <c r="K1550" s="176"/>
      <c r="L1550" s="176"/>
      <c r="M1550" s="176"/>
      <c r="N1550" s="176"/>
      <c r="O1550" s="176"/>
      <c r="AB1550" s="176"/>
      <c r="AC1550" s="108"/>
      <c r="AD1550" s="312"/>
      <c r="AE1550" s="284"/>
    </row>
    <row r="1551" spans="1:31" s="17" customFormat="1">
      <c r="A1551" s="122"/>
      <c r="B1551" s="122"/>
      <c r="D1551" s="112"/>
      <c r="E1551" s="112"/>
      <c r="I1551" s="176"/>
      <c r="J1551" s="176"/>
      <c r="K1551" s="176"/>
      <c r="L1551" s="176"/>
      <c r="M1551" s="176"/>
      <c r="N1551" s="176"/>
      <c r="O1551" s="176"/>
      <c r="AB1551" s="176"/>
      <c r="AC1551" s="108"/>
      <c r="AD1551" s="312"/>
      <c r="AE1551" s="284"/>
    </row>
    <row r="1552" spans="1:31" s="17" customFormat="1">
      <c r="A1552" s="122"/>
      <c r="B1552" s="122"/>
      <c r="D1552" s="112"/>
      <c r="E1552" s="112"/>
      <c r="I1552" s="176"/>
      <c r="J1552" s="176"/>
      <c r="K1552" s="176"/>
      <c r="L1552" s="176"/>
      <c r="M1552" s="176"/>
      <c r="N1552" s="176"/>
      <c r="O1552" s="176"/>
      <c r="AB1552" s="176"/>
      <c r="AC1552" s="108"/>
      <c r="AD1552" s="312"/>
      <c r="AE1552" s="284"/>
    </row>
    <row r="1553" spans="1:31" s="17" customFormat="1">
      <c r="A1553" s="122"/>
      <c r="B1553" s="122"/>
      <c r="D1553" s="112"/>
      <c r="E1553" s="112"/>
      <c r="I1553" s="176"/>
      <c r="J1553" s="176"/>
      <c r="K1553" s="176"/>
      <c r="L1553" s="176"/>
      <c r="M1553" s="176"/>
      <c r="N1553" s="176"/>
      <c r="O1553" s="176"/>
      <c r="AB1553" s="176"/>
      <c r="AC1553" s="108"/>
      <c r="AD1553" s="312"/>
      <c r="AE1553" s="284"/>
    </row>
    <row r="1554" spans="1:31" s="17" customFormat="1">
      <c r="A1554" s="122"/>
      <c r="B1554" s="122"/>
      <c r="D1554" s="112"/>
      <c r="E1554" s="112"/>
      <c r="I1554" s="176"/>
      <c r="J1554" s="176"/>
      <c r="K1554" s="176"/>
      <c r="L1554" s="176"/>
      <c r="M1554" s="176"/>
      <c r="N1554" s="176"/>
      <c r="O1554" s="176"/>
      <c r="AB1554" s="176"/>
      <c r="AC1554" s="108"/>
      <c r="AD1554" s="312"/>
      <c r="AE1554" s="284"/>
    </row>
    <row r="1555" spans="1:31" s="17" customFormat="1">
      <c r="A1555" s="122"/>
      <c r="B1555" s="122"/>
      <c r="D1555" s="112"/>
      <c r="E1555" s="112"/>
      <c r="I1555" s="176"/>
      <c r="J1555" s="176"/>
      <c r="K1555" s="176"/>
      <c r="L1555" s="176"/>
      <c r="M1555" s="176"/>
      <c r="N1555" s="176"/>
      <c r="O1555" s="176"/>
      <c r="AB1555" s="176"/>
      <c r="AC1555" s="108"/>
      <c r="AD1555" s="312"/>
      <c r="AE1555" s="284"/>
    </row>
    <row r="1556" spans="1:31" s="17" customFormat="1">
      <c r="A1556" s="122"/>
      <c r="B1556" s="122"/>
      <c r="D1556" s="112"/>
      <c r="E1556" s="112"/>
      <c r="I1556" s="176"/>
      <c r="J1556" s="176"/>
      <c r="K1556" s="176"/>
      <c r="L1556" s="176"/>
      <c r="M1556" s="176"/>
      <c r="N1556" s="176"/>
      <c r="O1556" s="176"/>
      <c r="AB1556" s="176"/>
      <c r="AC1556" s="108"/>
      <c r="AD1556" s="312"/>
      <c r="AE1556" s="284"/>
    </row>
    <row r="1557" spans="1:31" s="17" customFormat="1">
      <c r="A1557" s="122"/>
      <c r="B1557" s="122"/>
      <c r="D1557" s="112"/>
      <c r="E1557" s="112"/>
      <c r="I1557" s="176"/>
      <c r="J1557" s="176"/>
      <c r="K1557" s="176"/>
      <c r="L1557" s="176"/>
      <c r="M1557" s="176"/>
      <c r="N1557" s="176"/>
      <c r="O1557" s="176"/>
      <c r="AB1557" s="176"/>
      <c r="AC1557" s="108"/>
      <c r="AD1557" s="312"/>
      <c r="AE1557" s="284"/>
    </row>
    <row r="1558" spans="1:31" s="17" customFormat="1">
      <c r="A1558" s="122"/>
      <c r="B1558" s="122"/>
      <c r="D1558" s="112"/>
      <c r="E1558" s="112"/>
      <c r="I1558" s="176"/>
      <c r="J1558" s="176"/>
      <c r="K1558" s="176"/>
      <c r="L1558" s="176"/>
      <c r="M1558" s="176"/>
      <c r="N1558" s="176"/>
      <c r="O1558" s="176"/>
      <c r="AB1558" s="176"/>
      <c r="AC1558" s="108"/>
      <c r="AD1558" s="312"/>
      <c r="AE1558" s="284"/>
    </row>
    <row r="1559" spans="1:31" s="17" customFormat="1">
      <c r="A1559" s="122"/>
      <c r="B1559" s="122"/>
      <c r="D1559" s="112"/>
      <c r="E1559" s="112"/>
      <c r="I1559" s="176"/>
      <c r="J1559" s="176"/>
      <c r="K1559" s="176"/>
      <c r="L1559" s="176"/>
      <c r="M1559" s="176"/>
      <c r="N1559" s="176"/>
      <c r="O1559" s="176"/>
      <c r="AB1559" s="176"/>
      <c r="AC1559" s="108"/>
      <c r="AD1559" s="312"/>
      <c r="AE1559" s="284"/>
    </row>
    <row r="1560" spans="1:31" s="17" customFormat="1">
      <c r="A1560" s="122"/>
      <c r="B1560" s="122"/>
      <c r="D1560" s="112"/>
      <c r="E1560" s="112"/>
      <c r="I1560" s="176"/>
      <c r="J1560" s="176"/>
      <c r="K1560" s="176"/>
      <c r="L1560" s="176"/>
      <c r="M1560" s="176"/>
      <c r="N1560" s="176"/>
      <c r="O1560" s="176"/>
      <c r="AB1560" s="176"/>
      <c r="AC1560" s="108"/>
      <c r="AD1560" s="312"/>
      <c r="AE1560" s="284"/>
    </row>
    <row r="1561" spans="1:31" s="17" customFormat="1">
      <c r="A1561" s="122"/>
      <c r="B1561" s="122"/>
      <c r="D1561" s="112"/>
      <c r="E1561" s="112"/>
      <c r="I1561" s="176"/>
      <c r="J1561" s="176"/>
      <c r="K1561" s="176"/>
      <c r="L1561" s="176"/>
      <c r="M1561" s="176"/>
      <c r="N1561" s="176"/>
      <c r="O1561" s="176"/>
      <c r="AB1561" s="176"/>
      <c r="AC1561" s="108"/>
      <c r="AD1561" s="312"/>
      <c r="AE1561" s="284"/>
    </row>
    <row r="1562" spans="1:31" s="17" customFormat="1">
      <c r="A1562" s="122"/>
      <c r="B1562" s="122"/>
      <c r="D1562" s="112"/>
      <c r="E1562" s="112"/>
      <c r="I1562" s="176"/>
      <c r="J1562" s="176"/>
      <c r="K1562" s="176"/>
      <c r="L1562" s="176"/>
      <c r="M1562" s="176"/>
      <c r="N1562" s="176"/>
      <c r="O1562" s="176"/>
      <c r="AB1562" s="176"/>
      <c r="AC1562" s="108"/>
      <c r="AD1562" s="312"/>
      <c r="AE1562" s="284"/>
    </row>
    <row r="1563" spans="1:31" s="17" customFormat="1">
      <c r="A1563" s="122"/>
      <c r="B1563" s="122"/>
      <c r="D1563" s="112"/>
      <c r="E1563" s="112"/>
      <c r="I1563" s="176"/>
      <c r="J1563" s="176"/>
      <c r="K1563" s="176"/>
      <c r="L1563" s="176"/>
      <c r="M1563" s="176"/>
      <c r="N1563" s="176"/>
      <c r="O1563" s="176"/>
      <c r="AB1563" s="176"/>
      <c r="AC1563" s="108"/>
      <c r="AD1563" s="312"/>
      <c r="AE1563" s="284"/>
    </row>
    <row r="1564" spans="1:31" s="17" customFormat="1">
      <c r="A1564" s="122"/>
      <c r="B1564" s="122"/>
      <c r="D1564" s="112"/>
      <c r="E1564" s="112"/>
      <c r="I1564" s="176"/>
      <c r="J1564" s="176"/>
      <c r="K1564" s="176"/>
      <c r="L1564" s="176"/>
      <c r="M1564" s="176"/>
      <c r="N1564" s="176"/>
      <c r="O1564" s="176"/>
      <c r="AB1564" s="176"/>
      <c r="AC1564" s="108"/>
      <c r="AD1564" s="312"/>
      <c r="AE1564" s="284"/>
    </row>
    <row r="1565" spans="1:31" s="17" customFormat="1">
      <c r="A1565" s="122"/>
      <c r="B1565" s="122"/>
      <c r="D1565" s="112"/>
      <c r="E1565" s="112"/>
      <c r="I1565" s="176"/>
      <c r="J1565" s="176"/>
      <c r="K1565" s="176"/>
      <c r="L1565" s="176"/>
      <c r="M1565" s="176"/>
      <c r="N1565" s="176"/>
      <c r="O1565" s="176"/>
      <c r="AB1565" s="176"/>
      <c r="AC1565" s="108"/>
      <c r="AD1565" s="312"/>
      <c r="AE1565" s="284"/>
    </row>
    <row r="1566" spans="1:31" s="17" customFormat="1">
      <c r="A1566" s="122"/>
      <c r="B1566" s="122"/>
      <c r="D1566" s="112"/>
      <c r="E1566" s="112"/>
      <c r="I1566" s="176"/>
      <c r="J1566" s="176"/>
      <c r="K1566" s="176"/>
      <c r="L1566" s="176"/>
      <c r="M1566" s="176"/>
      <c r="N1566" s="176"/>
      <c r="O1566" s="176"/>
      <c r="AB1566" s="176"/>
      <c r="AC1566" s="108"/>
      <c r="AD1566" s="312"/>
      <c r="AE1566" s="284"/>
    </row>
    <row r="1567" spans="1:31" s="17" customFormat="1">
      <c r="A1567" s="122"/>
      <c r="B1567" s="122"/>
      <c r="D1567" s="112"/>
      <c r="E1567" s="112"/>
      <c r="I1567" s="176"/>
      <c r="J1567" s="176"/>
      <c r="K1567" s="176"/>
      <c r="L1567" s="176"/>
      <c r="M1567" s="176"/>
      <c r="N1567" s="176"/>
      <c r="O1567" s="176"/>
      <c r="AB1567" s="176"/>
      <c r="AC1567" s="108"/>
      <c r="AD1567" s="312"/>
      <c r="AE1567" s="284"/>
    </row>
    <row r="1568" spans="1:31" s="17" customFormat="1">
      <c r="A1568" s="122"/>
      <c r="B1568" s="122"/>
      <c r="D1568" s="112"/>
      <c r="E1568" s="112"/>
      <c r="I1568" s="176"/>
      <c r="J1568" s="176"/>
      <c r="K1568" s="176"/>
      <c r="L1568" s="176"/>
      <c r="M1568" s="176"/>
      <c r="N1568" s="176"/>
      <c r="O1568" s="176"/>
      <c r="AB1568" s="176"/>
      <c r="AC1568" s="108"/>
      <c r="AD1568" s="312"/>
      <c r="AE1568" s="284"/>
    </row>
    <row r="1569" spans="1:31" s="17" customFormat="1">
      <c r="A1569" s="122"/>
      <c r="B1569" s="122"/>
      <c r="D1569" s="112"/>
      <c r="E1569" s="112"/>
      <c r="I1569" s="176"/>
      <c r="J1569" s="176"/>
      <c r="K1569" s="176"/>
      <c r="L1569" s="176"/>
      <c r="M1569" s="176"/>
      <c r="N1569" s="176"/>
      <c r="O1569" s="176"/>
      <c r="AB1569" s="176"/>
      <c r="AC1569" s="108"/>
      <c r="AD1569" s="312"/>
      <c r="AE1569" s="284"/>
    </row>
    <row r="1570" spans="1:31" s="17" customFormat="1">
      <c r="A1570" s="122"/>
      <c r="B1570" s="122"/>
      <c r="D1570" s="112"/>
      <c r="E1570" s="112"/>
      <c r="I1570" s="176"/>
      <c r="J1570" s="176"/>
      <c r="K1570" s="176"/>
      <c r="L1570" s="176"/>
      <c r="M1570" s="176"/>
      <c r="N1570" s="176"/>
      <c r="O1570" s="176"/>
      <c r="AB1570" s="176"/>
      <c r="AC1570" s="108"/>
      <c r="AD1570" s="312"/>
      <c r="AE1570" s="284"/>
    </row>
    <row r="1571" spans="1:31" s="17" customFormat="1">
      <c r="A1571" s="122"/>
      <c r="B1571" s="122"/>
      <c r="D1571" s="112"/>
      <c r="E1571" s="112"/>
      <c r="I1571" s="176"/>
      <c r="J1571" s="176"/>
      <c r="K1571" s="176"/>
      <c r="L1571" s="176"/>
      <c r="M1571" s="176"/>
      <c r="N1571" s="176"/>
      <c r="O1571" s="176"/>
      <c r="AB1571" s="176"/>
      <c r="AC1571" s="108"/>
      <c r="AD1571" s="312"/>
      <c r="AE1571" s="284"/>
    </row>
    <row r="1572" spans="1:31" s="17" customFormat="1">
      <c r="A1572" s="122"/>
      <c r="B1572" s="122"/>
      <c r="D1572" s="112"/>
      <c r="E1572" s="112"/>
      <c r="I1572" s="176"/>
      <c r="J1572" s="176"/>
      <c r="K1572" s="176"/>
      <c r="L1572" s="176"/>
      <c r="M1572" s="176"/>
      <c r="N1572" s="176"/>
      <c r="O1572" s="176"/>
      <c r="AB1572" s="176"/>
      <c r="AC1572" s="108"/>
      <c r="AD1572" s="312"/>
      <c r="AE1572" s="284"/>
    </row>
    <row r="1573" spans="1:31" s="17" customFormat="1">
      <c r="A1573" s="122"/>
      <c r="B1573" s="122"/>
      <c r="D1573" s="112"/>
      <c r="E1573" s="112"/>
      <c r="I1573" s="176"/>
      <c r="J1573" s="176"/>
      <c r="K1573" s="176"/>
      <c r="L1573" s="176"/>
      <c r="M1573" s="176"/>
      <c r="N1573" s="176"/>
      <c r="O1573" s="176"/>
      <c r="AB1573" s="176"/>
      <c r="AC1573" s="108"/>
      <c r="AD1573" s="312"/>
      <c r="AE1573" s="284"/>
    </row>
    <row r="1574" spans="1:31" s="17" customFormat="1">
      <c r="A1574" s="122"/>
      <c r="B1574" s="122"/>
      <c r="D1574" s="112"/>
      <c r="E1574" s="112"/>
      <c r="I1574" s="176"/>
      <c r="J1574" s="176"/>
      <c r="K1574" s="176"/>
      <c r="L1574" s="176"/>
      <c r="M1574" s="176"/>
      <c r="N1574" s="176"/>
      <c r="O1574" s="176"/>
      <c r="AB1574" s="176"/>
      <c r="AC1574" s="108"/>
      <c r="AD1574" s="312"/>
      <c r="AE1574" s="284"/>
    </row>
    <row r="1575" spans="1:31" s="17" customFormat="1">
      <c r="A1575" s="122"/>
      <c r="B1575" s="122"/>
      <c r="D1575" s="112"/>
      <c r="E1575" s="112"/>
      <c r="I1575" s="176"/>
      <c r="J1575" s="176"/>
      <c r="K1575" s="176"/>
      <c r="L1575" s="176"/>
      <c r="M1575" s="176"/>
      <c r="N1575" s="176"/>
      <c r="O1575" s="176"/>
      <c r="AB1575" s="176"/>
      <c r="AC1575" s="108"/>
      <c r="AD1575" s="312"/>
      <c r="AE1575" s="284"/>
    </row>
    <row r="1576" spans="1:31" s="17" customFormat="1">
      <c r="A1576" s="122"/>
      <c r="B1576" s="122"/>
      <c r="D1576" s="112"/>
      <c r="E1576" s="112"/>
      <c r="I1576" s="176"/>
      <c r="J1576" s="176"/>
      <c r="K1576" s="176"/>
      <c r="L1576" s="176"/>
      <c r="M1576" s="176"/>
      <c r="N1576" s="176"/>
      <c r="O1576" s="176"/>
      <c r="AB1576" s="176"/>
      <c r="AC1576" s="108"/>
      <c r="AD1576" s="312"/>
      <c r="AE1576" s="284"/>
    </row>
    <row r="1577" spans="1:31" s="17" customFormat="1">
      <c r="A1577" s="122"/>
      <c r="B1577" s="122"/>
      <c r="D1577" s="112"/>
      <c r="E1577" s="112"/>
      <c r="I1577" s="176"/>
      <c r="J1577" s="176"/>
      <c r="K1577" s="176"/>
      <c r="L1577" s="176"/>
      <c r="M1577" s="176"/>
      <c r="N1577" s="176"/>
      <c r="O1577" s="176"/>
      <c r="AB1577" s="176"/>
      <c r="AC1577" s="108"/>
      <c r="AD1577" s="312"/>
      <c r="AE1577" s="284"/>
    </row>
    <row r="1578" spans="1:31" s="17" customFormat="1">
      <c r="A1578" s="122"/>
      <c r="B1578" s="122"/>
      <c r="D1578" s="112"/>
      <c r="E1578" s="112"/>
      <c r="I1578" s="176"/>
      <c r="J1578" s="176"/>
      <c r="K1578" s="176"/>
      <c r="L1578" s="176"/>
      <c r="M1578" s="176"/>
      <c r="N1578" s="176"/>
      <c r="O1578" s="176"/>
      <c r="AB1578" s="176"/>
      <c r="AC1578" s="108"/>
      <c r="AD1578" s="312"/>
      <c r="AE1578" s="284"/>
    </row>
    <row r="1579" spans="1:31" s="17" customFormat="1">
      <c r="A1579" s="122"/>
      <c r="B1579" s="122"/>
      <c r="D1579" s="112"/>
      <c r="E1579" s="112"/>
      <c r="I1579" s="176"/>
      <c r="J1579" s="176"/>
      <c r="K1579" s="176"/>
      <c r="L1579" s="176"/>
      <c r="M1579" s="176"/>
      <c r="N1579" s="176"/>
      <c r="O1579" s="176"/>
      <c r="AB1579" s="176"/>
      <c r="AC1579" s="108"/>
      <c r="AD1579" s="312"/>
      <c r="AE1579" s="284"/>
    </row>
    <row r="1580" spans="1:31" s="17" customFormat="1">
      <c r="A1580" s="122"/>
      <c r="B1580" s="122"/>
      <c r="D1580" s="112"/>
      <c r="E1580" s="112"/>
      <c r="I1580" s="176"/>
      <c r="J1580" s="176"/>
      <c r="K1580" s="176"/>
      <c r="L1580" s="176"/>
      <c r="M1580" s="176"/>
      <c r="N1580" s="176"/>
      <c r="O1580" s="176"/>
      <c r="AB1580" s="176"/>
      <c r="AC1580" s="108"/>
      <c r="AD1580" s="312"/>
      <c r="AE1580" s="284"/>
    </row>
    <row r="1581" spans="1:31" s="17" customFormat="1">
      <c r="A1581" s="122"/>
      <c r="B1581" s="122"/>
      <c r="D1581" s="112"/>
      <c r="E1581" s="112"/>
      <c r="I1581" s="176"/>
      <c r="J1581" s="176"/>
      <c r="K1581" s="176"/>
      <c r="L1581" s="176"/>
      <c r="M1581" s="176"/>
      <c r="N1581" s="176"/>
      <c r="O1581" s="176"/>
      <c r="AB1581" s="176"/>
      <c r="AC1581" s="108"/>
      <c r="AD1581" s="312"/>
      <c r="AE1581" s="284"/>
    </row>
    <row r="1582" spans="1:31" s="17" customFormat="1">
      <c r="A1582" s="122"/>
      <c r="B1582" s="122"/>
      <c r="D1582" s="112"/>
      <c r="E1582" s="112"/>
      <c r="I1582" s="176"/>
      <c r="J1582" s="176"/>
      <c r="K1582" s="176"/>
      <c r="L1582" s="176"/>
      <c r="M1582" s="176"/>
      <c r="N1582" s="176"/>
      <c r="O1582" s="176"/>
      <c r="AB1582" s="176"/>
      <c r="AC1582" s="108"/>
      <c r="AD1582" s="312"/>
      <c r="AE1582" s="284"/>
    </row>
    <row r="1583" spans="1:31" s="17" customFormat="1">
      <c r="A1583" s="122"/>
      <c r="B1583" s="122"/>
      <c r="D1583" s="112"/>
      <c r="E1583" s="112"/>
      <c r="I1583" s="176"/>
      <c r="J1583" s="176"/>
      <c r="K1583" s="176"/>
      <c r="L1583" s="176"/>
      <c r="M1583" s="176"/>
      <c r="N1583" s="176"/>
      <c r="O1583" s="176"/>
      <c r="AB1583" s="176"/>
      <c r="AC1583" s="108"/>
      <c r="AD1583" s="312"/>
      <c r="AE1583" s="284"/>
    </row>
    <row r="1584" spans="1:31" s="17" customFormat="1">
      <c r="A1584" s="122"/>
      <c r="B1584" s="122"/>
      <c r="D1584" s="112"/>
      <c r="E1584" s="112"/>
      <c r="I1584" s="176"/>
      <c r="J1584" s="176"/>
      <c r="K1584" s="176"/>
      <c r="L1584" s="176"/>
      <c r="M1584" s="176"/>
      <c r="N1584" s="176"/>
      <c r="O1584" s="176"/>
      <c r="AB1584" s="176"/>
      <c r="AC1584" s="108"/>
      <c r="AD1584" s="312"/>
      <c r="AE1584" s="284"/>
    </row>
    <row r="1585" spans="1:31" s="17" customFormat="1">
      <c r="A1585" s="122"/>
      <c r="B1585" s="122"/>
      <c r="D1585" s="112"/>
      <c r="E1585" s="112"/>
      <c r="I1585" s="176"/>
      <c r="J1585" s="176"/>
      <c r="K1585" s="176"/>
      <c r="L1585" s="176"/>
      <c r="M1585" s="176"/>
      <c r="N1585" s="176"/>
      <c r="O1585" s="176"/>
      <c r="AB1585" s="176"/>
      <c r="AC1585" s="108"/>
      <c r="AD1585" s="312"/>
      <c r="AE1585" s="284"/>
    </row>
    <row r="1586" spans="1:31" s="17" customFormat="1">
      <c r="A1586" s="122"/>
      <c r="B1586" s="122"/>
      <c r="D1586" s="112"/>
      <c r="E1586" s="112"/>
      <c r="I1586" s="176"/>
      <c r="J1586" s="176"/>
      <c r="K1586" s="176"/>
      <c r="L1586" s="176"/>
      <c r="M1586" s="176"/>
      <c r="N1586" s="176"/>
      <c r="O1586" s="176"/>
      <c r="AB1586" s="176"/>
      <c r="AC1586" s="108"/>
      <c r="AD1586" s="312"/>
      <c r="AE1586" s="284"/>
    </row>
    <row r="1587" spans="1:31" s="17" customFormat="1">
      <c r="A1587" s="122"/>
      <c r="B1587" s="122"/>
      <c r="D1587" s="112"/>
      <c r="E1587" s="112"/>
      <c r="I1587" s="176"/>
      <c r="J1587" s="176"/>
      <c r="K1587" s="176"/>
      <c r="L1587" s="176"/>
      <c r="M1587" s="176"/>
      <c r="N1587" s="176"/>
      <c r="O1587" s="176"/>
      <c r="AB1587" s="176"/>
      <c r="AC1587" s="108"/>
      <c r="AD1587" s="312"/>
      <c r="AE1587" s="284"/>
    </row>
    <row r="1588" spans="1:31" s="17" customFormat="1">
      <c r="A1588" s="122"/>
      <c r="B1588" s="122"/>
      <c r="D1588" s="112"/>
      <c r="E1588" s="112"/>
      <c r="I1588" s="176"/>
      <c r="J1588" s="176"/>
      <c r="K1588" s="176"/>
      <c r="L1588" s="176"/>
      <c r="M1588" s="176"/>
      <c r="N1588" s="176"/>
      <c r="O1588" s="176"/>
      <c r="AB1588" s="176"/>
      <c r="AC1588" s="108"/>
      <c r="AD1588" s="312"/>
      <c r="AE1588" s="284"/>
    </row>
    <row r="1589" spans="1:31" s="17" customFormat="1">
      <c r="A1589" s="122"/>
      <c r="B1589" s="122"/>
      <c r="D1589" s="112"/>
      <c r="E1589" s="112"/>
      <c r="I1589" s="176"/>
      <c r="J1589" s="176"/>
      <c r="K1589" s="176"/>
      <c r="L1589" s="176"/>
      <c r="M1589" s="176"/>
      <c r="N1589" s="176"/>
      <c r="O1589" s="176"/>
      <c r="AB1589" s="176"/>
      <c r="AC1589" s="108"/>
      <c r="AD1589" s="312"/>
      <c r="AE1589" s="284"/>
    </row>
    <row r="1590" spans="1:31" s="17" customFormat="1">
      <c r="A1590" s="122"/>
      <c r="B1590" s="122"/>
      <c r="D1590" s="112"/>
      <c r="E1590" s="112"/>
      <c r="I1590" s="176"/>
      <c r="J1590" s="176"/>
      <c r="K1590" s="176"/>
      <c r="L1590" s="176"/>
      <c r="M1590" s="176"/>
      <c r="N1590" s="176"/>
      <c r="O1590" s="176"/>
      <c r="AB1590" s="176"/>
      <c r="AC1590" s="108"/>
      <c r="AD1590" s="312"/>
      <c r="AE1590" s="284"/>
    </row>
    <row r="1591" spans="1:31" s="17" customFormat="1">
      <c r="A1591" s="122"/>
      <c r="B1591" s="122"/>
      <c r="D1591" s="112"/>
      <c r="E1591" s="112"/>
      <c r="I1591" s="176"/>
      <c r="J1591" s="176"/>
      <c r="K1591" s="176"/>
      <c r="L1591" s="176"/>
      <c r="M1591" s="176"/>
      <c r="N1591" s="176"/>
      <c r="O1591" s="176"/>
      <c r="AB1591" s="176"/>
      <c r="AC1591" s="108"/>
      <c r="AD1591" s="312"/>
      <c r="AE1591" s="284"/>
    </row>
    <row r="1592" spans="1:31" s="17" customFormat="1">
      <c r="A1592" s="122"/>
      <c r="B1592" s="122"/>
      <c r="D1592" s="112"/>
      <c r="E1592" s="112"/>
      <c r="I1592" s="176"/>
      <c r="J1592" s="176"/>
      <c r="K1592" s="176"/>
      <c r="L1592" s="176"/>
      <c r="M1592" s="176"/>
      <c r="N1592" s="176"/>
      <c r="O1592" s="176"/>
      <c r="AB1592" s="176"/>
      <c r="AC1592" s="108"/>
      <c r="AD1592" s="312"/>
      <c r="AE1592" s="284"/>
    </row>
    <row r="1593" spans="1:31" s="17" customFormat="1">
      <c r="A1593" s="122"/>
      <c r="B1593" s="122"/>
      <c r="D1593" s="112"/>
      <c r="E1593" s="112"/>
      <c r="I1593" s="176"/>
      <c r="J1593" s="176"/>
      <c r="K1593" s="176"/>
      <c r="L1593" s="176"/>
      <c r="M1593" s="176"/>
      <c r="N1593" s="176"/>
      <c r="O1593" s="176"/>
      <c r="AB1593" s="176"/>
      <c r="AC1593" s="108"/>
      <c r="AD1593" s="312"/>
      <c r="AE1593" s="284"/>
    </row>
    <row r="1594" spans="1:31" s="17" customFormat="1">
      <c r="A1594" s="122"/>
      <c r="B1594" s="122"/>
      <c r="D1594" s="112"/>
      <c r="E1594" s="112"/>
      <c r="I1594" s="176"/>
      <c r="J1594" s="176"/>
      <c r="K1594" s="176"/>
      <c r="L1594" s="176"/>
      <c r="M1594" s="176"/>
      <c r="N1594" s="176"/>
      <c r="O1594" s="176"/>
      <c r="AB1594" s="176"/>
      <c r="AC1594" s="108"/>
      <c r="AD1594" s="312"/>
      <c r="AE1594" s="284"/>
    </row>
    <row r="1595" spans="1:31" s="17" customFormat="1">
      <c r="A1595" s="122"/>
      <c r="B1595" s="122"/>
      <c r="D1595" s="112"/>
      <c r="E1595" s="112"/>
      <c r="I1595" s="176"/>
      <c r="J1595" s="176"/>
      <c r="K1595" s="176"/>
      <c r="L1595" s="176"/>
      <c r="M1595" s="176"/>
      <c r="N1595" s="176"/>
      <c r="O1595" s="176"/>
      <c r="AB1595" s="176"/>
      <c r="AC1595" s="108"/>
      <c r="AD1595" s="312"/>
      <c r="AE1595" s="284"/>
    </row>
    <row r="1596" spans="1:31" s="17" customFormat="1">
      <c r="A1596" s="122"/>
      <c r="B1596" s="122"/>
      <c r="D1596" s="112"/>
      <c r="E1596" s="112"/>
      <c r="I1596" s="176"/>
      <c r="J1596" s="176"/>
      <c r="K1596" s="176"/>
      <c r="L1596" s="176"/>
      <c r="M1596" s="176"/>
      <c r="N1596" s="176"/>
      <c r="O1596" s="176"/>
      <c r="AB1596" s="176"/>
      <c r="AC1596" s="108"/>
      <c r="AD1596" s="312"/>
      <c r="AE1596" s="284"/>
    </row>
    <row r="1597" spans="1:31" s="17" customFormat="1">
      <c r="A1597" s="122"/>
      <c r="B1597" s="122"/>
      <c r="D1597" s="112"/>
      <c r="E1597" s="112"/>
      <c r="I1597" s="176"/>
      <c r="J1597" s="176"/>
      <c r="K1597" s="176"/>
      <c r="L1597" s="176"/>
      <c r="M1597" s="176"/>
      <c r="N1597" s="176"/>
      <c r="O1597" s="176"/>
      <c r="AB1597" s="176"/>
      <c r="AC1597" s="108"/>
      <c r="AD1597" s="312"/>
      <c r="AE1597" s="284"/>
    </row>
    <row r="1598" spans="1:31" s="17" customFormat="1">
      <c r="A1598" s="122"/>
      <c r="B1598" s="122"/>
      <c r="D1598" s="112"/>
      <c r="E1598" s="112"/>
      <c r="I1598" s="176"/>
      <c r="J1598" s="176"/>
      <c r="K1598" s="176"/>
      <c r="L1598" s="176"/>
      <c r="M1598" s="176"/>
      <c r="N1598" s="176"/>
      <c r="O1598" s="176"/>
      <c r="AB1598" s="176"/>
      <c r="AC1598" s="108"/>
      <c r="AD1598" s="312"/>
      <c r="AE1598" s="284"/>
    </row>
    <row r="1599" spans="1:31" s="17" customFormat="1">
      <c r="A1599" s="122"/>
      <c r="B1599" s="122"/>
      <c r="D1599" s="112"/>
      <c r="E1599" s="112"/>
      <c r="I1599" s="176"/>
      <c r="J1599" s="176"/>
      <c r="K1599" s="176"/>
      <c r="L1599" s="176"/>
      <c r="M1599" s="176"/>
      <c r="N1599" s="176"/>
      <c r="O1599" s="176"/>
      <c r="AB1599" s="176"/>
      <c r="AC1599" s="108"/>
      <c r="AD1599" s="312"/>
      <c r="AE1599" s="284"/>
    </row>
    <row r="1600" spans="1:31" s="17" customFormat="1">
      <c r="A1600" s="122"/>
      <c r="B1600" s="122"/>
      <c r="D1600" s="112"/>
      <c r="E1600" s="112"/>
      <c r="I1600" s="176"/>
      <c r="J1600" s="176"/>
      <c r="K1600" s="176"/>
      <c r="L1600" s="176"/>
      <c r="M1600" s="176"/>
      <c r="N1600" s="176"/>
      <c r="O1600" s="176"/>
      <c r="AB1600" s="176"/>
      <c r="AC1600" s="108"/>
      <c r="AD1600" s="312"/>
      <c r="AE1600" s="284"/>
    </row>
    <row r="1601" spans="1:31" s="17" customFormat="1">
      <c r="A1601" s="122"/>
      <c r="B1601" s="122"/>
      <c r="D1601" s="112"/>
      <c r="E1601" s="112"/>
      <c r="I1601" s="176"/>
      <c r="J1601" s="176"/>
      <c r="K1601" s="176"/>
      <c r="L1601" s="176"/>
      <c r="M1601" s="176"/>
      <c r="N1601" s="176"/>
      <c r="O1601" s="176"/>
      <c r="AB1601" s="176"/>
      <c r="AC1601" s="108"/>
      <c r="AD1601" s="312"/>
      <c r="AE1601" s="284"/>
    </row>
    <row r="1602" spans="1:31" s="17" customFormat="1">
      <c r="A1602" s="122"/>
      <c r="B1602" s="122"/>
      <c r="D1602" s="112"/>
      <c r="E1602" s="112"/>
      <c r="I1602" s="176"/>
      <c r="J1602" s="176"/>
      <c r="K1602" s="176"/>
      <c r="L1602" s="176"/>
      <c r="M1602" s="176"/>
      <c r="N1602" s="176"/>
      <c r="O1602" s="176"/>
      <c r="AB1602" s="176"/>
      <c r="AC1602" s="108"/>
      <c r="AD1602" s="312"/>
      <c r="AE1602" s="284"/>
    </row>
    <row r="1603" spans="1:31" s="17" customFormat="1">
      <c r="A1603" s="122"/>
      <c r="B1603" s="122"/>
      <c r="D1603" s="112"/>
      <c r="E1603" s="112"/>
      <c r="I1603" s="176"/>
      <c r="J1603" s="176"/>
      <c r="K1603" s="176"/>
      <c r="L1603" s="176"/>
      <c r="M1603" s="176"/>
      <c r="N1603" s="176"/>
      <c r="O1603" s="176"/>
      <c r="AB1603" s="176"/>
      <c r="AC1603" s="108"/>
      <c r="AD1603" s="312"/>
      <c r="AE1603" s="284"/>
    </row>
    <row r="1604" spans="1:31" s="17" customFormat="1">
      <c r="A1604" s="122"/>
      <c r="B1604" s="122"/>
      <c r="D1604" s="112"/>
      <c r="E1604" s="112"/>
      <c r="I1604" s="176"/>
      <c r="J1604" s="176"/>
      <c r="K1604" s="176"/>
      <c r="L1604" s="176"/>
      <c r="M1604" s="176"/>
      <c r="N1604" s="176"/>
      <c r="O1604" s="176"/>
      <c r="AB1604" s="176"/>
      <c r="AC1604" s="108"/>
      <c r="AD1604" s="312"/>
      <c r="AE1604" s="284"/>
    </row>
    <row r="1605" spans="1:31" s="17" customFormat="1">
      <c r="A1605" s="122"/>
      <c r="B1605" s="122"/>
      <c r="D1605" s="112"/>
      <c r="E1605" s="112"/>
      <c r="I1605" s="176"/>
      <c r="J1605" s="176"/>
      <c r="K1605" s="176"/>
      <c r="L1605" s="176"/>
      <c r="M1605" s="176"/>
      <c r="N1605" s="176"/>
      <c r="O1605" s="176"/>
      <c r="AB1605" s="176"/>
      <c r="AC1605" s="108"/>
      <c r="AD1605" s="312"/>
      <c r="AE1605" s="284"/>
    </row>
    <row r="1606" spans="1:31" s="17" customFormat="1">
      <c r="A1606" s="122"/>
      <c r="B1606" s="122"/>
      <c r="D1606" s="112"/>
      <c r="E1606" s="112"/>
      <c r="I1606" s="176"/>
      <c r="J1606" s="176"/>
      <c r="K1606" s="176"/>
      <c r="L1606" s="176"/>
      <c r="M1606" s="176"/>
      <c r="N1606" s="176"/>
      <c r="O1606" s="176"/>
      <c r="AB1606" s="176"/>
      <c r="AC1606" s="108"/>
      <c r="AD1606" s="312"/>
      <c r="AE1606" s="284"/>
    </row>
    <row r="1607" spans="1:31" s="17" customFormat="1">
      <c r="A1607" s="122"/>
      <c r="B1607" s="122"/>
      <c r="D1607" s="112"/>
      <c r="E1607" s="112"/>
      <c r="I1607" s="176"/>
      <c r="J1607" s="176"/>
      <c r="K1607" s="176"/>
      <c r="L1607" s="176"/>
      <c r="M1607" s="176"/>
      <c r="N1607" s="176"/>
      <c r="O1607" s="176"/>
      <c r="AB1607" s="176"/>
      <c r="AC1607" s="108"/>
      <c r="AD1607" s="312"/>
      <c r="AE1607" s="284"/>
    </row>
    <row r="1608" spans="1:31" s="17" customFormat="1">
      <c r="A1608" s="122"/>
      <c r="B1608" s="122"/>
      <c r="D1608" s="112"/>
      <c r="E1608" s="112"/>
      <c r="I1608" s="176"/>
      <c r="J1608" s="176"/>
      <c r="K1608" s="176"/>
      <c r="L1608" s="176"/>
      <c r="M1608" s="176"/>
      <c r="N1608" s="176"/>
      <c r="O1608" s="176"/>
      <c r="AB1608" s="176"/>
      <c r="AC1608" s="108"/>
      <c r="AD1608" s="312"/>
      <c r="AE1608" s="284"/>
    </row>
    <row r="1609" spans="1:31" s="17" customFormat="1">
      <c r="A1609" s="122"/>
      <c r="B1609" s="122"/>
      <c r="D1609" s="112"/>
      <c r="E1609" s="112"/>
      <c r="I1609" s="176"/>
      <c r="J1609" s="176"/>
      <c r="K1609" s="176"/>
      <c r="L1609" s="176"/>
      <c r="M1609" s="176"/>
      <c r="N1609" s="176"/>
      <c r="O1609" s="176"/>
      <c r="AB1609" s="176"/>
      <c r="AC1609" s="108"/>
      <c r="AD1609" s="312"/>
      <c r="AE1609" s="284"/>
    </row>
    <row r="1610" spans="1:31" s="17" customFormat="1">
      <c r="A1610" s="122"/>
      <c r="B1610" s="122"/>
      <c r="D1610" s="112"/>
      <c r="E1610" s="112"/>
      <c r="I1610" s="176"/>
      <c r="J1610" s="176"/>
      <c r="K1610" s="176"/>
      <c r="L1610" s="176"/>
      <c r="M1610" s="176"/>
      <c r="N1610" s="176"/>
      <c r="O1610" s="176"/>
      <c r="AB1610" s="176"/>
      <c r="AC1610" s="108"/>
      <c r="AD1610" s="312"/>
      <c r="AE1610" s="284"/>
    </row>
    <row r="1611" spans="1:31" s="17" customFormat="1">
      <c r="A1611" s="122"/>
      <c r="B1611" s="122"/>
      <c r="D1611" s="112"/>
      <c r="E1611" s="112"/>
      <c r="I1611" s="176"/>
      <c r="J1611" s="176"/>
      <c r="K1611" s="176"/>
      <c r="L1611" s="176"/>
      <c r="M1611" s="176"/>
      <c r="N1611" s="176"/>
      <c r="O1611" s="176"/>
      <c r="AB1611" s="176"/>
      <c r="AC1611" s="108"/>
      <c r="AD1611" s="312"/>
      <c r="AE1611" s="284"/>
    </row>
    <row r="1612" spans="1:31" s="17" customFormat="1">
      <c r="A1612" s="122"/>
      <c r="B1612" s="122"/>
      <c r="D1612" s="112"/>
      <c r="E1612" s="112"/>
      <c r="I1612" s="176"/>
      <c r="J1612" s="176"/>
      <c r="K1612" s="176"/>
      <c r="L1612" s="176"/>
      <c r="M1612" s="176"/>
      <c r="N1612" s="176"/>
      <c r="O1612" s="176"/>
      <c r="AB1612" s="176"/>
      <c r="AC1612" s="108"/>
      <c r="AD1612" s="312"/>
      <c r="AE1612" s="284"/>
    </row>
    <row r="1613" spans="1:31" s="17" customFormat="1">
      <c r="A1613" s="122"/>
      <c r="B1613" s="122"/>
      <c r="D1613" s="112"/>
      <c r="E1613" s="112"/>
      <c r="I1613" s="176"/>
      <c r="J1613" s="176"/>
      <c r="K1613" s="176"/>
      <c r="L1613" s="176"/>
      <c r="M1613" s="176"/>
      <c r="N1613" s="176"/>
      <c r="O1613" s="176"/>
      <c r="AB1613" s="176"/>
      <c r="AC1613" s="108"/>
      <c r="AD1613" s="312"/>
      <c r="AE1613" s="284"/>
    </row>
    <row r="1614" spans="1:31" s="17" customFormat="1">
      <c r="A1614" s="122"/>
      <c r="B1614" s="122"/>
      <c r="D1614" s="112"/>
      <c r="E1614" s="112"/>
      <c r="I1614" s="176"/>
      <c r="J1614" s="176"/>
      <c r="K1614" s="176"/>
      <c r="L1614" s="176"/>
      <c r="M1614" s="176"/>
      <c r="N1614" s="176"/>
      <c r="O1614" s="176"/>
      <c r="AB1614" s="176"/>
      <c r="AC1614" s="108"/>
      <c r="AD1614" s="312"/>
      <c r="AE1614" s="284"/>
    </row>
    <row r="1615" spans="1:31" s="17" customFormat="1">
      <c r="A1615" s="122"/>
      <c r="B1615" s="122"/>
      <c r="D1615" s="112"/>
      <c r="E1615" s="112"/>
      <c r="I1615" s="176"/>
      <c r="J1615" s="176"/>
      <c r="K1615" s="176"/>
      <c r="L1615" s="176"/>
      <c r="M1615" s="176"/>
      <c r="N1615" s="176"/>
      <c r="O1615" s="176"/>
      <c r="AB1615" s="176"/>
      <c r="AC1615" s="108"/>
      <c r="AD1615" s="312"/>
      <c r="AE1615" s="284"/>
    </row>
    <row r="1616" spans="1:31" s="17" customFormat="1">
      <c r="A1616" s="122"/>
      <c r="B1616" s="122"/>
      <c r="D1616" s="112"/>
      <c r="E1616" s="112"/>
      <c r="I1616" s="176"/>
      <c r="J1616" s="176"/>
      <c r="K1616" s="176"/>
      <c r="L1616" s="176"/>
      <c r="M1616" s="176"/>
      <c r="N1616" s="176"/>
      <c r="O1616" s="176"/>
      <c r="AB1616" s="176"/>
      <c r="AC1616" s="108"/>
      <c r="AD1616" s="312"/>
      <c r="AE1616" s="284"/>
    </row>
    <row r="1617" spans="1:31" s="17" customFormat="1">
      <c r="A1617" s="122"/>
      <c r="B1617" s="122"/>
      <c r="D1617" s="112"/>
      <c r="E1617" s="112"/>
      <c r="I1617" s="176"/>
      <c r="J1617" s="176"/>
      <c r="K1617" s="176"/>
      <c r="L1617" s="176"/>
      <c r="M1617" s="176"/>
      <c r="N1617" s="176"/>
      <c r="O1617" s="176"/>
      <c r="AB1617" s="176"/>
      <c r="AC1617" s="108"/>
      <c r="AD1617" s="312"/>
      <c r="AE1617" s="284"/>
    </row>
    <row r="1618" spans="1:31" s="17" customFormat="1">
      <c r="A1618" s="122"/>
      <c r="B1618" s="122"/>
      <c r="D1618" s="112"/>
      <c r="E1618" s="112"/>
      <c r="I1618" s="176"/>
      <c r="J1618" s="176"/>
      <c r="K1618" s="176"/>
      <c r="L1618" s="176"/>
      <c r="M1618" s="176"/>
      <c r="N1618" s="176"/>
      <c r="O1618" s="176"/>
      <c r="AB1618" s="176"/>
      <c r="AC1618" s="108"/>
      <c r="AD1618" s="312"/>
      <c r="AE1618" s="284"/>
    </row>
    <row r="1619" spans="1:31" s="17" customFormat="1">
      <c r="A1619" s="122"/>
      <c r="B1619" s="122"/>
      <c r="D1619" s="112"/>
      <c r="E1619" s="112"/>
      <c r="I1619" s="176"/>
      <c r="J1619" s="176"/>
      <c r="K1619" s="176"/>
      <c r="L1619" s="176"/>
      <c r="M1619" s="176"/>
      <c r="N1619" s="176"/>
      <c r="O1619" s="176"/>
      <c r="AB1619" s="176"/>
      <c r="AC1619" s="108"/>
      <c r="AD1619" s="312"/>
      <c r="AE1619" s="284"/>
    </row>
    <row r="1620" spans="1:31" s="17" customFormat="1">
      <c r="A1620" s="122"/>
      <c r="B1620" s="122"/>
      <c r="D1620" s="112"/>
      <c r="E1620" s="112"/>
      <c r="I1620" s="176"/>
      <c r="J1620" s="176"/>
      <c r="K1620" s="176"/>
      <c r="L1620" s="176"/>
      <c r="M1620" s="176"/>
      <c r="N1620" s="176"/>
      <c r="O1620" s="176"/>
      <c r="AB1620" s="176"/>
      <c r="AC1620" s="108"/>
      <c r="AD1620" s="312"/>
      <c r="AE1620" s="284"/>
    </row>
    <row r="1621" spans="1:31" s="17" customFormat="1">
      <c r="A1621" s="122"/>
      <c r="B1621" s="122"/>
      <c r="D1621" s="112"/>
      <c r="E1621" s="112"/>
      <c r="I1621" s="176"/>
      <c r="J1621" s="176"/>
      <c r="K1621" s="176"/>
      <c r="L1621" s="176"/>
      <c r="M1621" s="176"/>
      <c r="N1621" s="176"/>
      <c r="O1621" s="176"/>
      <c r="AB1621" s="176"/>
      <c r="AC1621" s="108"/>
      <c r="AD1621" s="312"/>
      <c r="AE1621" s="284"/>
    </row>
    <row r="1622" spans="1:31" s="17" customFormat="1">
      <c r="A1622" s="122"/>
      <c r="B1622" s="122"/>
      <c r="D1622" s="112"/>
      <c r="E1622" s="112"/>
      <c r="I1622" s="176"/>
      <c r="J1622" s="176"/>
      <c r="K1622" s="176"/>
      <c r="L1622" s="176"/>
      <c r="M1622" s="176"/>
      <c r="N1622" s="176"/>
      <c r="O1622" s="176"/>
      <c r="AB1622" s="176"/>
      <c r="AC1622" s="108"/>
      <c r="AD1622" s="312"/>
      <c r="AE1622" s="284"/>
    </row>
    <row r="1623" spans="1:31" s="17" customFormat="1">
      <c r="A1623" s="122"/>
      <c r="B1623" s="122"/>
      <c r="D1623" s="112"/>
      <c r="E1623" s="112"/>
      <c r="I1623" s="176"/>
      <c r="J1623" s="176"/>
      <c r="K1623" s="176"/>
      <c r="L1623" s="176"/>
      <c r="M1623" s="176"/>
      <c r="N1623" s="176"/>
      <c r="O1623" s="176"/>
      <c r="AB1623" s="176"/>
      <c r="AC1623" s="108"/>
      <c r="AD1623" s="312"/>
      <c r="AE1623" s="284"/>
    </row>
    <row r="1624" spans="1:31" s="17" customFormat="1">
      <c r="A1624" s="122"/>
      <c r="B1624" s="122"/>
      <c r="D1624" s="112"/>
      <c r="E1624" s="112"/>
      <c r="I1624" s="176"/>
      <c r="J1624" s="176"/>
      <c r="K1624" s="176"/>
      <c r="L1624" s="176"/>
      <c r="M1624" s="176"/>
      <c r="N1624" s="176"/>
      <c r="O1624" s="176"/>
      <c r="AB1624" s="176"/>
      <c r="AC1624" s="108"/>
      <c r="AD1624" s="312"/>
      <c r="AE1624" s="284"/>
    </row>
    <row r="1625" spans="1:31" s="17" customFormat="1">
      <c r="A1625" s="122"/>
      <c r="B1625" s="122"/>
      <c r="D1625" s="112"/>
      <c r="E1625" s="112"/>
      <c r="I1625" s="176"/>
      <c r="J1625" s="176"/>
      <c r="K1625" s="176"/>
      <c r="L1625" s="176"/>
      <c r="M1625" s="176"/>
      <c r="N1625" s="176"/>
      <c r="O1625" s="176"/>
      <c r="AB1625" s="176"/>
      <c r="AC1625" s="108"/>
      <c r="AD1625" s="312"/>
      <c r="AE1625" s="284"/>
    </row>
    <row r="1626" spans="1:31" s="17" customFormat="1">
      <c r="A1626" s="122"/>
      <c r="B1626" s="122"/>
      <c r="D1626" s="112"/>
      <c r="E1626" s="112"/>
      <c r="I1626" s="176"/>
      <c r="J1626" s="176"/>
      <c r="K1626" s="176"/>
      <c r="L1626" s="176"/>
      <c r="M1626" s="176"/>
      <c r="N1626" s="176"/>
      <c r="O1626" s="176"/>
      <c r="AB1626" s="176"/>
      <c r="AC1626" s="108"/>
      <c r="AD1626" s="312"/>
      <c r="AE1626" s="284"/>
    </row>
    <row r="1627" spans="1:31" s="17" customFormat="1">
      <c r="A1627" s="122"/>
      <c r="B1627" s="122"/>
      <c r="D1627" s="112"/>
      <c r="E1627" s="112"/>
      <c r="I1627" s="176"/>
      <c r="J1627" s="176"/>
      <c r="K1627" s="176"/>
      <c r="L1627" s="176"/>
      <c r="M1627" s="176"/>
      <c r="N1627" s="176"/>
      <c r="O1627" s="176"/>
      <c r="AB1627" s="176"/>
      <c r="AC1627" s="108"/>
      <c r="AD1627" s="312"/>
      <c r="AE1627" s="284"/>
    </row>
    <row r="1628" spans="1:31" s="17" customFormat="1">
      <c r="A1628" s="122"/>
      <c r="B1628" s="122"/>
      <c r="D1628" s="112"/>
      <c r="E1628" s="112"/>
      <c r="I1628" s="176"/>
      <c r="J1628" s="176"/>
      <c r="K1628" s="176"/>
      <c r="L1628" s="176"/>
      <c r="M1628" s="176"/>
      <c r="N1628" s="176"/>
      <c r="O1628" s="176"/>
      <c r="AB1628" s="176"/>
      <c r="AC1628" s="108"/>
      <c r="AD1628" s="312"/>
      <c r="AE1628" s="284"/>
    </row>
    <row r="1629" spans="1:31" s="17" customFormat="1">
      <c r="A1629" s="122"/>
      <c r="B1629" s="122"/>
      <c r="D1629" s="112"/>
      <c r="E1629" s="112"/>
      <c r="I1629" s="176"/>
      <c r="J1629" s="176"/>
      <c r="K1629" s="176"/>
      <c r="L1629" s="176"/>
      <c r="M1629" s="176"/>
      <c r="N1629" s="176"/>
      <c r="O1629" s="176"/>
      <c r="AB1629" s="176"/>
      <c r="AC1629" s="108"/>
      <c r="AD1629" s="312"/>
      <c r="AE1629" s="284"/>
    </row>
    <row r="1630" spans="1:31" s="17" customFormat="1">
      <c r="A1630" s="122"/>
      <c r="B1630" s="122"/>
      <c r="D1630" s="112"/>
      <c r="E1630" s="112"/>
      <c r="I1630" s="176"/>
      <c r="J1630" s="176"/>
      <c r="K1630" s="176"/>
      <c r="L1630" s="176"/>
      <c r="M1630" s="176"/>
      <c r="N1630" s="176"/>
      <c r="O1630" s="176"/>
      <c r="AB1630" s="176"/>
      <c r="AC1630" s="108"/>
      <c r="AD1630" s="312"/>
      <c r="AE1630" s="284"/>
    </row>
    <row r="1631" spans="1:31" s="17" customFormat="1">
      <c r="A1631" s="122"/>
      <c r="B1631" s="122"/>
      <c r="D1631" s="112"/>
      <c r="E1631" s="112"/>
      <c r="I1631" s="176"/>
      <c r="J1631" s="176"/>
      <c r="K1631" s="176"/>
      <c r="L1631" s="176"/>
      <c r="M1631" s="176"/>
      <c r="N1631" s="176"/>
      <c r="O1631" s="176"/>
      <c r="AB1631" s="176"/>
      <c r="AC1631" s="108"/>
      <c r="AD1631" s="312"/>
      <c r="AE1631" s="284"/>
    </row>
    <row r="1632" spans="1:31" s="17" customFormat="1">
      <c r="A1632" s="122"/>
      <c r="B1632" s="122"/>
      <c r="D1632" s="112"/>
      <c r="E1632" s="112"/>
      <c r="I1632" s="176"/>
      <c r="J1632" s="176"/>
      <c r="K1632" s="176"/>
      <c r="L1632" s="176"/>
      <c r="M1632" s="176"/>
      <c r="N1632" s="176"/>
      <c r="O1632" s="176"/>
      <c r="AB1632" s="176"/>
      <c r="AC1632" s="108"/>
      <c r="AD1632" s="312"/>
      <c r="AE1632" s="284"/>
    </row>
    <row r="1633" spans="1:31" s="17" customFormat="1">
      <c r="A1633" s="122"/>
      <c r="B1633" s="122"/>
      <c r="D1633" s="112"/>
      <c r="E1633" s="112"/>
      <c r="I1633" s="176"/>
      <c r="J1633" s="176"/>
      <c r="K1633" s="176"/>
      <c r="L1633" s="176"/>
      <c r="M1633" s="176"/>
      <c r="N1633" s="176"/>
      <c r="O1633" s="176"/>
      <c r="AB1633" s="176"/>
      <c r="AC1633" s="108"/>
      <c r="AD1633" s="312"/>
      <c r="AE1633" s="284"/>
    </row>
    <row r="1634" spans="1:31" s="17" customFormat="1">
      <c r="A1634" s="122"/>
      <c r="B1634" s="122"/>
      <c r="D1634" s="112"/>
      <c r="E1634" s="112"/>
      <c r="I1634" s="176"/>
      <c r="J1634" s="176"/>
      <c r="K1634" s="176"/>
      <c r="L1634" s="176"/>
      <c r="M1634" s="176"/>
      <c r="N1634" s="176"/>
      <c r="O1634" s="176"/>
      <c r="AB1634" s="176"/>
      <c r="AC1634" s="108"/>
      <c r="AD1634" s="312"/>
      <c r="AE1634" s="284"/>
    </row>
    <row r="1635" spans="1:31" s="17" customFormat="1">
      <c r="A1635" s="122"/>
      <c r="B1635" s="122"/>
      <c r="D1635" s="112"/>
      <c r="E1635" s="112"/>
      <c r="I1635" s="176"/>
      <c r="J1635" s="176"/>
      <c r="K1635" s="176"/>
      <c r="L1635" s="176"/>
      <c r="M1635" s="176"/>
      <c r="N1635" s="176"/>
      <c r="O1635" s="176"/>
      <c r="AB1635" s="176"/>
      <c r="AC1635" s="108"/>
      <c r="AD1635" s="312"/>
      <c r="AE1635" s="284"/>
    </row>
    <row r="1636" spans="1:31" s="17" customFormat="1">
      <c r="A1636" s="122"/>
      <c r="B1636" s="122"/>
      <c r="D1636" s="112"/>
      <c r="E1636" s="112"/>
      <c r="I1636" s="176"/>
      <c r="J1636" s="176"/>
      <c r="K1636" s="176"/>
      <c r="L1636" s="176"/>
      <c r="M1636" s="176"/>
      <c r="N1636" s="176"/>
      <c r="O1636" s="176"/>
      <c r="AB1636" s="176"/>
      <c r="AC1636" s="108"/>
      <c r="AD1636" s="312"/>
      <c r="AE1636" s="284"/>
    </row>
    <row r="1637" spans="1:31" s="17" customFormat="1">
      <c r="A1637" s="122"/>
      <c r="B1637" s="122"/>
      <c r="D1637" s="112"/>
      <c r="E1637" s="112"/>
      <c r="I1637" s="176"/>
      <c r="J1637" s="176"/>
      <c r="K1637" s="176"/>
      <c r="L1637" s="176"/>
      <c r="M1637" s="176"/>
      <c r="N1637" s="176"/>
      <c r="O1637" s="176"/>
      <c r="AB1637" s="176"/>
      <c r="AC1637" s="108"/>
      <c r="AD1637" s="312"/>
      <c r="AE1637" s="284"/>
    </row>
    <row r="1638" spans="1:31" s="17" customFormat="1">
      <c r="A1638" s="122"/>
      <c r="B1638" s="122"/>
      <c r="D1638" s="112"/>
      <c r="E1638" s="112"/>
      <c r="I1638" s="176"/>
      <c r="J1638" s="176"/>
      <c r="K1638" s="176"/>
      <c r="L1638" s="176"/>
      <c r="M1638" s="176"/>
      <c r="N1638" s="176"/>
      <c r="O1638" s="176"/>
      <c r="AB1638" s="176"/>
      <c r="AC1638" s="108"/>
      <c r="AD1638" s="312"/>
      <c r="AE1638" s="284"/>
    </row>
    <row r="1639" spans="1:31" s="17" customFormat="1">
      <c r="A1639" s="122"/>
      <c r="B1639" s="122"/>
      <c r="D1639" s="112"/>
      <c r="E1639" s="112"/>
      <c r="I1639" s="176"/>
      <c r="J1639" s="176"/>
      <c r="K1639" s="176"/>
      <c r="L1639" s="176"/>
      <c r="M1639" s="176"/>
      <c r="N1639" s="176"/>
      <c r="O1639" s="176"/>
      <c r="AB1639" s="176"/>
      <c r="AC1639" s="108"/>
      <c r="AD1639" s="312"/>
      <c r="AE1639" s="284"/>
    </row>
    <row r="1640" spans="1:31" s="17" customFormat="1">
      <c r="A1640" s="122"/>
      <c r="B1640" s="122"/>
      <c r="D1640" s="112"/>
      <c r="E1640" s="112"/>
      <c r="I1640" s="176"/>
      <c r="J1640" s="176"/>
      <c r="K1640" s="176"/>
      <c r="L1640" s="176"/>
      <c r="M1640" s="176"/>
      <c r="N1640" s="176"/>
      <c r="O1640" s="176"/>
      <c r="AB1640" s="176"/>
      <c r="AC1640" s="108"/>
      <c r="AD1640" s="312"/>
      <c r="AE1640" s="284"/>
    </row>
    <row r="1641" spans="1:31" s="17" customFormat="1">
      <c r="A1641" s="122"/>
      <c r="B1641" s="122"/>
      <c r="D1641" s="112"/>
      <c r="E1641" s="112"/>
      <c r="I1641" s="176"/>
      <c r="J1641" s="176"/>
      <c r="K1641" s="176"/>
      <c r="L1641" s="176"/>
      <c r="M1641" s="176"/>
      <c r="N1641" s="176"/>
      <c r="O1641" s="176"/>
      <c r="AB1641" s="176"/>
      <c r="AC1641" s="108"/>
      <c r="AD1641" s="312"/>
      <c r="AE1641" s="284"/>
    </row>
    <row r="1642" spans="1:31" s="17" customFormat="1">
      <c r="A1642" s="122"/>
      <c r="B1642" s="122"/>
      <c r="D1642" s="112"/>
      <c r="E1642" s="112"/>
      <c r="I1642" s="176"/>
      <c r="J1642" s="176"/>
      <c r="K1642" s="176"/>
      <c r="L1642" s="176"/>
      <c r="M1642" s="176"/>
      <c r="N1642" s="176"/>
      <c r="O1642" s="176"/>
      <c r="AB1642" s="176"/>
      <c r="AC1642" s="108"/>
      <c r="AD1642" s="312"/>
      <c r="AE1642" s="284"/>
    </row>
    <row r="1643" spans="1:31" s="17" customFormat="1">
      <c r="A1643" s="122"/>
      <c r="B1643" s="122"/>
      <c r="D1643" s="112"/>
      <c r="E1643" s="112"/>
      <c r="I1643" s="176"/>
      <c r="J1643" s="176"/>
      <c r="K1643" s="176"/>
      <c r="L1643" s="176"/>
      <c r="M1643" s="176"/>
      <c r="N1643" s="176"/>
      <c r="O1643" s="176"/>
      <c r="AB1643" s="176"/>
      <c r="AC1643" s="108"/>
      <c r="AD1643" s="312"/>
      <c r="AE1643" s="284"/>
    </row>
    <row r="1644" spans="1:31" s="17" customFormat="1">
      <c r="A1644" s="122"/>
      <c r="B1644" s="122"/>
      <c r="D1644" s="112"/>
      <c r="E1644" s="112"/>
      <c r="I1644" s="176"/>
      <c r="J1644" s="176"/>
      <c r="K1644" s="176"/>
      <c r="L1644" s="176"/>
      <c r="M1644" s="176"/>
      <c r="N1644" s="176"/>
      <c r="O1644" s="176"/>
      <c r="AB1644" s="176"/>
      <c r="AC1644" s="108"/>
      <c r="AD1644" s="312"/>
      <c r="AE1644" s="284"/>
    </row>
    <row r="1645" spans="1:31" s="17" customFormat="1">
      <c r="A1645" s="122"/>
      <c r="B1645" s="122"/>
      <c r="D1645" s="112"/>
      <c r="E1645" s="112"/>
      <c r="I1645" s="176"/>
      <c r="J1645" s="176"/>
      <c r="K1645" s="176"/>
      <c r="L1645" s="176"/>
      <c r="M1645" s="176"/>
      <c r="N1645" s="176"/>
      <c r="O1645" s="176"/>
      <c r="AB1645" s="176"/>
      <c r="AC1645" s="108"/>
      <c r="AD1645" s="312"/>
      <c r="AE1645" s="284"/>
    </row>
    <row r="1646" spans="1:31" s="17" customFormat="1">
      <c r="A1646" s="122"/>
      <c r="B1646" s="122"/>
      <c r="D1646" s="112"/>
      <c r="E1646" s="112"/>
      <c r="I1646" s="176"/>
      <c r="J1646" s="176"/>
      <c r="K1646" s="176"/>
      <c r="L1646" s="176"/>
      <c r="M1646" s="176"/>
      <c r="N1646" s="176"/>
      <c r="O1646" s="176"/>
      <c r="AB1646" s="176"/>
      <c r="AC1646" s="108"/>
      <c r="AD1646" s="312"/>
      <c r="AE1646" s="284"/>
    </row>
    <row r="1647" spans="1:31" s="17" customFormat="1">
      <c r="A1647" s="122"/>
      <c r="B1647" s="122"/>
      <c r="D1647" s="112"/>
      <c r="E1647" s="112"/>
      <c r="I1647" s="176"/>
      <c r="J1647" s="176"/>
      <c r="K1647" s="176"/>
      <c r="L1647" s="176"/>
      <c r="M1647" s="176"/>
      <c r="N1647" s="176"/>
      <c r="O1647" s="176"/>
      <c r="AB1647" s="176"/>
      <c r="AC1647" s="108"/>
      <c r="AD1647" s="312"/>
      <c r="AE1647" s="284"/>
    </row>
    <row r="1648" spans="1:31" s="17" customFormat="1">
      <c r="A1648" s="122"/>
      <c r="B1648" s="122"/>
      <c r="D1648" s="112"/>
      <c r="E1648" s="112"/>
      <c r="I1648" s="176"/>
      <c r="J1648" s="176"/>
      <c r="K1648" s="176"/>
      <c r="L1648" s="176"/>
      <c r="M1648" s="176"/>
      <c r="N1648" s="176"/>
      <c r="O1648" s="176"/>
      <c r="AB1648" s="176"/>
      <c r="AC1648" s="108"/>
      <c r="AD1648" s="312"/>
      <c r="AE1648" s="284"/>
    </row>
    <row r="1649" spans="1:31" s="17" customFormat="1">
      <c r="A1649" s="122"/>
      <c r="B1649" s="122"/>
      <c r="D1649" s="112"/>
      <c r="E1649" s="112"/>
      <c r="I1649" s="176"/>
      <c r="J1649" s="176"/>
      <c r="K1649" s="176"/>
      <c r="L1649" s="176"/>
      <c r="M1649" s="176"/>
      <c r="N1649" s="176"/>
      <c r="O1649" s="176"/>
      <c r="AB1649" s="176"/>
      <c r="AC1649" s="108"/>
      <c r="AD1649" s="312"/>
      <c r="AE1649" s="284"/>
    </row>
    <row r="1650" spans="1:31" s="17" customFormat="1">
      <c r="A1650" s="122"/>
      <c r="B1650" s="122"/>
      <c r="D1650" s="112"/>
      <c r="E1650" s="112"/>
      <c r="I1650" s="176"/>
      <c r="J1650" s="176"/>
      <c r="K1650" s="176"/>
      <c r="L1650" s="176"/>
      <c r="M1650" s="176"/>
      <c r="N1650" s="176"/>
      <c r="O1650" s="176"/>
      <c r="AB1650" s="176"/>
      <c r="AC1650" s="108"/>
      <c r="AD1650" s="312"/>
      <c r="AE1650" s="284"/>
    </row>
    <row r="1651" spans="1:31" s="17" customFormat="1">
      <c r="A1651" s="122"/>
      <c r="B1651" s="122"/>
      <c r="D1651" s="112"/>
      <c r="E1651" s="112"/>
      <c r="I1651" s="176"/>
      <c r="J1651" s="176"/>
      <c r="K1651" s="176"/>
      <c r="L1651" s="176"/>
      <c r="M1651" s="176"/>
      <c r="N1651" s="176"/>
      <c r="O1651" s="176"/>
      <c r="AB1651" s="176"/>
      <c r="AC1651" s="108"/>
      <c r="AD1651" s="312"/>
      <c r="AE1651" s="284"/>
    </row>
    <row r="1652" spans="1:31" s="17" customFormat="1">
      <c r="A1652" s="122"/>
      <c r="B1652" s="122"/>
      <c r="D1652" s="112"/>
      <c r="E1652" s="112"/>
      <c r="I1652" s="176"/>
      <c r="J1652" s="176"/>
      <c r="K1652" s="176"/>
      <c r="L1652" s="176"/>
      <c r="M1652" s="176"/>
      <c r="N1652" s="176"/>
      <c r="O1652" s="176"/>
      <c r="AB1652" s="176"/>
      <c r="AC1652" s="108"/>
      <c r="AD1652" s="312"/>
      <c r="AE1652" s="284"/>
    </row>
    <row r="1653" spans="1:31" s="17" customFormat="1">
      <c r="A1653" s="122"/>
      <c r="B1653" s="122"/>
      <c r="D1653" s="112"/>
      <c r="E1653" s="112"/>
      <c r="I1653" s="176"/>
      <c r="J1653" s="176"/>
      <c r="K1653" s="176"/>
      <c r="L1653" s="176"/>
      <c r="M1653" s="176"/>
      <c r="N1653" s="176"/>
      <c r="O1653" s="176"/>
      <c r="AB1653" s="176"/>
      <c r="AC1653" s="108"/>
      <c r="AD1653" s="312"/>
      <c r="AE1653" s="284"/>
    </row>
    <row r="1654" spans="1:31" s="17" customFormat="1">
      <c r="A1654" s="122"/>
      <c r="B1654" s="122"/>
      <c r="D1654" s="112"/>
      <c r="E1654" s="112"/>
      <c r="I1654" s="176"/>
      <c r="J1654" s="176"/>
      <c r="K1654" s="176"/>
      <c r="L1654" s="176"/>
      <c r="M1654" s="176"/>
      <c r="N1654" s="176"/>
      <c r="O1654" s="176"/>
      <c r="AB1654" s="176"/>
      <c r="AC1654" s="108"/>
      <c r="AD1654" s="312"/>
      <c r="AE1654" s="284"/>
    </row>
    <row r="1655" spans="1:31" s="17" customFormat="1">
      <c r="A1655" s="122"/>
      <c r="B1655" s="122"/>
      <c r="D1655" s="112"/>
      <c r="E1655" s="112"/>
      <c r="I1655" s="176"/>
      <c r="J1655" s="176"/>
      <c r="K1655" s="176"/>
      <c r="L1655" s="176"/>
      <c r="M1655" s="176"/>
      <c r="N1655" s="176"/>
      <c r="O1655" s="176"/>
      <c r="AB1655" s="176"/>
      <c r="AC1655" s="108"/>
      <c r="AD1655" s="312"/>
      <c r="AE1655" s="284"/>
    </row>
    <row r="1656" spans="1:31" s="17" customFormat="1">
      <c r="A1656" s="122"/>
      <c r="B1656" s="122"/>
      <c r="D1656" s="112"/>
      <c r="E1656" s="112"/>
      <c r="I1656" s="176"/>
      <c r="J1656" s="176"/>
      <c r="K1656" s="176"/>
      <c r="L1656" s="176"/>
      <c r="M1656" s="176"/>
      <c r="N1656" s="176"/>
      <c r="O1656" s="176"/>
      <c r="AB1656" s="176"/>
      <c r="AC1656" s="108"/>
      <c r="AD1656" s="312"/>
      <c r="AE1656" s="284"/>
    </row>
    <row r="1657" spans="1:31" s="17" customFormat="1">
      <c r="A1657" s="122"/>
      <c r="B1657" s="122"/>
      <c r="D1657" s="112"/>
      <c r="E1657" s="112"/>
      <c r="I1657" s="176"/>
      <c r="J1657" s="176"/>
      <c r="K1657" s="176"/>
      <c r="L1657" s="176"/>
      <c r="M1657" s="176"/>
      <c r="N1657" s="176"/>
      <c r="O1657" s="176"/>
      <c r="AB1657" s="176"/>
      <c r="AC1657" s="108"/>
      <c r="AD1657" s="312"/>
      <c r="AE1657" s="284"/>
    </row>
    <row r="1658" spans="1:31" s="17" customFormat="1">
      <c r="A1658" s="122"/>
      <c r="B1658" s="122"/>
      <c r="D1658" s="112"/>
      <c r="E1658" s="112"/>
      <c r="I1658" s="176"/>
      <c r="J1658" s="176"/>
      <c r="K1658" s="176"/>
      <c r="L1658" s="176"/>
      <c r="M1658" s="176"/>
      <c r="N1658" s="176"/>
      <c r="O1658" s="176"/>
      <c r="AB1658" s="176"/>
      <c r="AC1658" s="108"/>
      <c r="AD1658" s="312"/>
      <c r="AE1658" s="284"/>
    </row>
    <row r="1659" spans="1:31" s="17" customFormat="1">
      <c r="A1659" s="122"/>
      <c r="B1659" s="122"/>
      <c r="D1659" s="112"/>
      <c r="E1659" s="112"/>
      <c r="I1659" s="176"/>
      <c r="J1659" s="176"/>
      <c r="K1659" s="176"/>
      <c r="L1659" s="176"/>
      <c r="M1659" s="176"/>
      <c r="N1659" s="176"/>
      <c r="O1659" s="176"/>
      <c r="AB1659" s="176"/>
      <c r="AC1659" s="108"/>
      <c r="AD1659" s="312"/>
      <c r="AE1659" s="284"/>
    </row>
    <row r="1660" spans="1:31" s="17" customFormat="1">
      <c r="A1660" s="122"/>
      <c r="B1660" s="122"/>
      <c r="D1660" s="112"/>
      <c r="E1660" s="112"/>
      <c r="I1660" s="176"/>
      <c r="J1660" s="176"/>
      <c r="K1660" s="176"/>
      <c r="L1660" s="176"/>
      <c r="M1660" s="176"/>
      <c r="N1660" s="176"/>
      <c r="O1660" s="176"/>
      <c r="AB1660" s="176"/>
      <c r="AC1660" s="108"/>
      <c r="AD1660" s="312"/>
      <c r="AE1660" s="284"/>
    </row>
    <row r="1661" spans="1:31" s="17" customFormat="1">
      <c r="A1661" s="122"/>
      <c r="B1661" s="122"/>
      <c r="D1661" s="112"/>
      <c r="E1661" s="112"/>
      <c r="I1661" s="176"/>
      <c r="J1661" s="176"/>
      <c r="K1661" s="176"/>
      <c r="L1661" s="176"/>
      <c r="M1661" s="176"/>
      <c r="N1661" s="176"/>
      <c r="O1661" s="176"/>
      <c r="AB1661" s="176"/>
      <c r="AC1661" s="108"/>
      <c r="AD1661" s="312"/>
      <c r="AE1661" s="284"/>
    </row>
    <row r="1662" spans="1:31" s="17" customFormat="1">
      <c r="A1662" s="122"/>
      <c r="B1662" s="122"/>
      <c r="D1662" s="112"/>
      <c r="E1662" s="112"/>
      <c r="I1662" s="176"/>
      <c r="J1662" s="176"/>
      <c r="K1662" s="176"/>
      <c r="L1662" s="176"/>
      <c r="M1662" s="176"/>
      <c r="N1662" s="176"/>
      <c r="O1662" s="176"/>
      <c r="AB1662" s="176"/>
      <c r="AC1662" s="108"/>
      <c r="AD1662" s="312"/>
      <c r="AE1662" s="284"/>
    </row>
    <row r="1663" spans="1:31" s="17" customFormat="1">
      <c r="A1663" s="122"/>
      <c r="B1663" s="122"/>
      <c r="D1663" s="112"/>
      <c r="E1663" s="112"/>
      <c r="I1663" s="176"/>
      <c r="J1663" s="176"/>
      <c r="K1663" s="176"/>
      <c r="L1663" s="176"/>
      <c r="M1663" s="176"/>
      <c r="N1663" s="176"/>
      <c r="O1663" s="176"/>
      <c r="AB1663" s="176"/>
      <c r="AC1663" s="108"/>
      <c r="AD1663" s="312"/>
      <c r="AE1663" s="284"/>
    </row>
    <row r="1664" spans="1:31" s="17" customFormat="1">
      <c r="A1664" s="122"/>
      <c r="B1664" s="122"/>
      <c r="D1664" s="112"/>
      <c r="E1664" s="112"/>
      <c r="I1664" s="176"/>
      <c r="J1664" s="176"/>
      <c r="K1664" s="176"/>
      <c r="L1664" s="176"/>
      <c r="M1664" s="176"/>
      <c r="N1664" s="176"/>
      <c r="O1664" s="176"/>
      <c r="AB1664" s="176"/>
      <c r="AC1664" s="108"/>
      <c r="AD1664" s="312"/>
      <c r="AE1664" s="284"/>
    </row>
    <row r="1665" spans="1:31" s="17" customFormat="1">
      <c r="A1665" s="122"/>
      <c r="B1665" s="122"/>
      <c r="D1665" s="112"/>
      <c r="E1665" s="112"/>
      <c r="I1665" s="176"/>
      <c r="J1665" s="176"/>
      <c r="K1665" s="176"/>
      <c r="L1665" s="176"/>
      <c r="M1665" s="176"/>
      <c r="N1665" s="176"/>
      <c r="O1665" s="176"/>
      <c r="AB1665" s="176"/>
      <c r="AC1665" s="108"/>
      <c r="AD1665" s="312"/>
      <c r="AE1665" s="284"/>
    </row>
    <row r="1666" spans="1:31" s="17" customFormat="1">
      <c r="A1666" s="122"/>
      <c r="B1666" s="122"/>
      <c r="D1666" s="112"/>
      <c r="E1666" s="112"/>
      <c r="I1666" s="176"/>
      <c r="J1666" s="176"/>
      <c r="K1666" s="176"/>
      <c r="L1666" s="176"/>
      <c r="M1666" s="176"/>
      <c r="N1666" s="176"/>
      <c r="O1666" s="176"/>
      <c r="AB1666" s="176"/>
      <c r="AC1666" s="108"/>
      <c r="AD1666" s="312"/>
      <c r="AE1666" s="284"/>
    </row>
    <row r="1667" spans="1:31" s="17" customFormat="1">
      <c r="A1667" s="122"/>
      <c r="B1667" s="122"/>
      <c r="D1667" s="112"/>
      <c r="E1667" s="112"/>
      <c r="I1667" s="176"/>
      <c r="J1667" s="176"/>
      <c r="K1667" s="176"/>
      <c r="L1667" s="176"/>
      <c r="M1667" s="176"/>
      <c r="N1667" s="176"/>
      <c r="O1667" s="176"/>
      <c r="AB1667" s="176"/>
      <c r="AC1667" s="108"/>
      <c r="AD1667" s="312"/>
      <c r="AE1667" s="284"/>
    </row>
    <row r="1668" spans="1:31" s="17" customFormat="1">
      <c r="A1668" s="122"/>
      <c r="B1668" s="122"/>
      <c r="D1668" s="112"/>
      <c r="E1668" s="112"/>
      <c r="I1668" s="176"/>
      <c r="J1668" s="176"/>
      <c r="K1668" s="176"/>
      <c r="L1668" s="176"/>
      <c r="M1668" s="176"/>
      <c r="N1668" s="176"/>
      <c r="O1668" s="176"/>
      <c r="AB1668" s="176"/>
      <c r="AC1668" s="108"/>
      <c r="AD1668" s="312"/>
      <c r="AE1668" s="284"/>
    </row>
    <row r="1669" spans="1:31" s="17" customFormat="1">
      <c r="A1669" s="122"/>
      <c r="B1669" s="122"/>
      <c r="D1669" s="112"/>
      <c r="E1669" s="112"/>
      <c r="I1669" s="176"/>
      <c r="J1669" s="176"/>
      <c r="K1669" s="176"/>
      <c r="L1669" s="176"/>
      <c r="M1669" s="176"/>
      <c r="N1669" s="176"/>
      <c r="O1669" s="176"/>
      <c r="AB1669" s="176"/>
      <c r="AC1669" s="108"/>
      <c r="AD1669" s="312"/>
      <c r="AE1669" s="284"/>
    </row>
    <row r="1670" spans="1:31" s="17" customFormat="1">
      <c r="A1670" s="122"/>
      <c r="B1670" s="122"/>
      <c r="D1670" s="112"/>
      <c r="E1670" s="112"/>
      <c r="I1670" s="176"/>
      <c r="J1670" s="176"/>
      <c r="K1670" s="176"/>
      <c r="L1670" s="176"/>
      <c r="M1670" s="176"/>
      <c r="N1670" s="176"/>
      <c r="O1670" s="176"/>
      <c r="AB1670" s="176"/>
      <c r="AC1670" s="108"/>
      <c r="AD1670" s="312"/>
      <c r="AE1670" s="284"/>
    </row>
    <row r="1671" spans="1:31" s="17" customFormat="1">
      <c r="A1671" s="122"/>
      <c r="B1671" s="122"/>
      <c r="D1671" s="112"/>
      <c r="E1671" s="112"/>
      <c r="I1671" s="176"/>
      <c r="J1671" s="176"/>
      <c r="K1671" s="176"/>
      <c r="L1671" s="176"/>
      <c r="M1671" s="176"/>
      <c r="N1671" s="176"/>
      <c r="O1671" s="176"/>
      <c r="AB1671" s="176"/>
      <c r="AC1671" s="108"/>
      <c r="AD1671" s="312"/>
      <c r="AE1671" s="284"/>
    </row>
    <row r="1672" spans="1:31" s="17" customFormat="1">
      <c r="A1672" s="122"/>
      <c r="B1672" s="122"/>
      <c r="D1672" s="112"/>
      <c r="E1672" s="112"/>
      <c r="I1672" s="176"/>
      <c r="J1672" s="176"/>
      <c r="K1672" s="176"/>
      <c r="L1672" s="176"/>
      <c r="M1672" s="176"/>
      <c r="N1672" s="176"/>
      <c r="O1672" s="176"/>
      <c r="AB1672" s="176"/>
      <c r="AC1672" s="108"/>
      <c r="AD1672" s="312"/>
      <c r="AE1672" s="284"/>
    </row>
    <row r="1673" spans="1:31" s="17" customFormat="1">
      <c r="A1673" s="122"/>
      <c r="B1673" s="122"/>
      <c r="D1673" s="112"/>
      <c r="E1673" s="112"/>
      <c r="I1673" s="176"/>
      <c r="J1673" s="176"/>
      <c r="K1673" s="176"/>
      <c r="L1673" s="176"/>
      <c r="M1673" s="176"/>
      <c r="N1673" s="176"/>
      <c r="O1673" s="176"/>
      <c r="AB1673" s="176"/>
      <c r="AC1673" s="108"/>
      <c r="AD1673" s="312"/>
      <c r="AE1673" s="284"/>
    </row>
    <row r="1674" spans="1:31" s="17" customFormat="1">
      <c r="A1674" s="122"/>
      <c r="B1674" s="122"/>
      <c r="D1674" s="112"/>
      <c r="E1674" s="112"/>
      <c r="I1674" s="176"/>
      <c r="J1674" s="176"/>
      <c r="K1674" s="176"/>
      <c r="L1674" s="176"/>
      <c r="M1674" s="176"/>
      <c r="N1674" s="176"/>
      <c r="O1674" s="176"/>
      <c r="AB1674" s="176"/>
      <c r="AC1674" s="108"/>
      <c r="AD1674" s="312"/>
      <c r="AE1674" s="284"/>
    </row>
    <row r="1675" spans="1:31" s="17" customFormat="1">
      <c r="A1675" s="122"/>
      <c r="B1675" s="122"/>
      <c r="D1675" s="112"/>
      <c r="E1675" s="112"/>
      <c r="I1675" s="176"/>
      <c r="J1675" s="176"/>
      <c r="K1675" s="176"/>
      <c r="L1675" s="176"/>
      <c r="M1675" s="176"/>
      <c r="N1675" s="176"/>
      <c r="O1675" s="176"/>
      <c r="AB1675" s="176"/>
      <c r="AC1675" s="108"/>
      <c r="AD1675" s="312"/>
      <c r="AE1675" s="284"/>
    </row>
    <row r="1676" spans="1:31" s="17" customFormat="1">
      <c r="A1676" s="122"/>
      <c r="B1676" s="122"/>
      <c r="D1676" s="112"/>
      <c r="E1676" s="112"/>
      <c r="I1676" s="176"/>
      <c r="J1676" s="176"/>
      <c r="K1676" s="176"/>
      <c r="L1676" s="176"/>
      <c r="M1676" s="176"/>
      <c r="N1676" s="176"/>
      <c r="O1676" s="176"/>
      <c r="AB1676" s="176"/>
      <c r="AC1676" s="108"/>
      <c r="AD1676" s="312"/>
      <c r="AE1676" s="284"/>
    </row>
    <row r="1677" spans="1:31" s="17" customFormat="1">
      <c r="A1677" s="122"/>
      <c r="B1677" s="122"/>
      <c r="D1677" s="112"/>
      <c r="E1677" s="112"/>
      <c r="I1677" s="176"/>
      <c r="J1677" s="176"/>
      <c r="K1677" s="176"/>
      <c r="L1677" s="176"/>
      <c r="M1677" s="176"/>
      <c r="N1677" s="176"/>
      <c r="O1677" s="176"/>
      <c r="AB1677" s="176"/>
      <c r="AC1677" s="108"/>
      <c r="AD1677" s="312"/>
      <c r="AE1677" s="284"/>
    </row>
    <row r="1678" spans="1:31" s="17" customFormat="1">
      <c r="A1678" s="122"/>
      <c r="B1678" s="122"/>
      <c r="D1678" s="112"/>
      <c r="E1678" s="112"/>
      <c r="I1678" s="176"/>
      <c r="J1678" s="176"/>
      <c r="K1678" s="176"/>
      <c r="L1678" s="176"/>
      <c r="M1678" s="176"/>
      <c r="N1678" s="176"/>
      <c r="O1678" s="176"/>
      <c r="AB1678" s="176"/>
      <c r="AC1678" s="108"/>
      <c r="AD1678" s="312"/>
      <c r="AE1678" s="284"/>
    </row>
    <row r="1679" spans="1:31" s="17" customFormat="1">
      <c r="A1679" s="122"/>
      <c r="B1679" s="122"/>
      <c r="D1679" s="112"/>
      <c r="E1679" s="112"/>
      <c r="I1679" s="176"/>
      <c r="J1679" s="176"/>
      <c r="K1679" s="176"/>
      <c r="L1679" s="176"/>
      <c r="M1679" s="176"/>
      <c r="N1679" s="176"/>
      <c r="O1679" s="176"/>
      <c r="AB1679" s="176"/>
      <c r="AC1679" s="108"/>
      <c r="AD1679" s="312"/>
      <c r="AE1679" s="284"/>
    </row>
    <row r="1680" spans="1:31" s="17" customFormat="1">
      <c r="A1680" s="122"/>
      <c r="B1680" s="122"/>
      <c r="D1680" s="112"/>
      <c r="E1680" s="112"/>
      <c r="I1680" s="176"/>
      <c r="J1680" s="176"/>
      <c r="K1680" s="176"/>
      <c r="L1680" s="176"/>
      <c r="M1680" s="176"/>
      <c r="N1680" s="176"/>
      <c r="O1680" s="176"/>
      <c r="AB1680" s="176"/>
      <c r="AC1680" s="108"/>
      <c r="AD1680" s="312"/>
      <c r="AE1680" s="284"/>
    </row>
    <row r="1681" spans="1:31" s="17" customFormat="1">
      <c r="A1681" s="122"/>
      <c r="B1681" s="122"/>
      <c r="D1681" s="112"/>
      <c r="E1681" s="112"/>
      <c r="I1681" s="176"/>
      <c r="J1681" s="176"/>
      <c r="K1681" s="176"/>
      <c r="L1681" s="176"/>
      <c r="M1681" s="176"/>
      <c r="N1681" s="176"/>
      <c r="O1681" s="176"/>
      <c r="AB1681" s="176"/>
      <c r="AC1681" s="108"/>
      <c r="AD1681" s="312"/>
      <c r="AE1681" s="284"/>
    </row>
    <row r="1682" spans="1:31" s="17" customFormat="1">
      <c r="A1682" s="122"/>
      <c r="B1682" s="122"/>
      <c r="D1682" s="112"/>
      <c r="E1682" s="112"/>
      <c r="I1682" s="176"/>
      <c r="J1682" s="176"/>
      <c r="K1682" s="176"/>
      <c r="L1682" s="176"/>
      <c r="M1682" s="176"/>
      <c r="N1682" s="176"/>
      <c r="O1682" s="176"/>
      <c r="AB1682" s="176"/>
      <c r="AC1682" s="108"/>
      <c r="AD1682" s="312"/>
      <c r="AE1682" s="284"/>
    </row>
    <row r="1683" spans="1:31" s="17" customFormat="1">
      <c r="A1683" s="122"/>
      <c r="B1683" s="122"/>
      <c r="D1683" s="112"/>
      <c r="E1683" s="112"/>
      <c r="I1683" s="176"/>
      <c r="J1683" s="176"/>
      <c r="K1683" s="176"/>
      <c r="L1683" s="176"/>
      <c r="M1683" s="176"/>
      <c r="N1683" s="176"/>
      <c r="O1683" s="176"/>
      <c r="AB1683" s="176"/>
      <c r="AC1683" s="108"/>
      <c r="AD1683" s="312"/>
      <c r="AE1683" s="284"/>
    </row>
    <row r="1684" spans="1:31" s="17" customFormat="1">
      <c r="A1684" s="122"/>
      <c r="B1684" s="122"/>
      <c r="D1684" s="112"/>
      <c r="E1684" s="112"/>
      <c r="I1684" s="176"/>
      <c r="J1684" s="176"/>
      <c r="K1684" s="176"/>
      <c r="L1684" s="176"/>
      <c r="M1684" s="176"/>
      <c r="N1684" s="176"/>
      <c r="O1684" s="176"/>
      <c r="AB1684" s="176"/>
      <c r="AC1684" s="108"/>
      <c r="AD1684" s="312"/>
      <c r="AE1684" s="284"/>
    </row>
    <row r="1685" spans="1:31" s="17" customFormat="1">
      <c r="A1685" s="122"/>
      <c r="B1685" s="122"/>
      <c r="D1685" s="112"/>
      <c r="E1685" s="112"/>
      <c r="I1685" s="176"/>
      <c r="J1685" s="176"/>
      <c r="K1685" s="176"/>
      <c r="L1685" s="176"/>
      <c r="M1685" s="176"/>
      <c r="N1685" s="176"/>
      <c r="O1685" s="176"/>
      <c r="AB1685" s="176"/>
      <c r="AC1685" s="108"/>
      <c r="AD1685" s="312"/>
      <c r="AE1685" s="284"/>
    </row>
    <row r="1686" spans="1:31" s="17" customFormat="1">
      <c r="A1686" s="122"/>
      <c r="B1686" s="122"/>
      <c r="D1686" s="112"/>
      <c r="E1686" s="112"/>
      <c r="I1686" s="176"/>
      <c r="J1686" s="176"/>
      <c r="K1686" s="176"/>
      <c r="L1686" s="176"/>
      <c r="M1686" s="176"/>
      <c r="N1686" s="176"/>
      <c r="O1686" s="176"/>
      <c r="AB1686" s="176"/>
      <c r="AC1686" s="108"/>
      <c r="AD1686" s="312"/>
      <c r="AE1686" s="284"/>
    </row>
    <row r="1687" spans="1:31" s="17" customFormat="1">
      <c r="A1687" s="122"/>
      <c r="B1687" s="122"/>
      <c r="D1687" s="112"/>
      <c r="E1687" s="112"/>
      <c r="I1687" s="176"/>
      <c r="J1687" s="176"/>
      <c r="K1687" s="176"/>
      <c r="L1687" s="176"/>
      <c r="M1687" s="176"/>
      <c r="N1687" s="176"/>
      <c r="O1687" s="176"/>
      <c r="AB1687" s="176"/>
      <c r="AC1687" s="108"/>
      <c r="AD1687" s="312"/>
      <c r="AE1687" s="284"/>
    </row>
    <row r="1688" spans="1:31" s="17" customFormat="1">
      <c r="A1688" s="122"/>
      <c r="B1688" s="122"/>
      <c r="D1688" s="112"/>
      <c r="E1688" s="112"/>
      <c r="I1688" s="176"/>
      <c r="J1688" s="176"/>
      <c r="K1688" s="176"/>
      <c r="L1688" s="176"/>
      <c r="M1688" s="176"/>
      <c r="N1688" s="176"/>
      <c r="O1688" s="176"/>
      <c r="AB1688" s="176"/>
      <c r="AC1688" s="108"/>
      <c r="AD1688" s="312"/>
      <c r="AE1688" s="284"/>
    </row>
    <row r="1689" spans="1:31" s="17" customFormat="1">
      <c r="A1689" s="122"/>
      <c r="B1689" s="122"/>
      <c r="D1689" s="112"/>
      <c r="E1689" s="112"/>
      <c r="I1689" s="176"/>
      <c r="J1689" s="176"/>
      <c r="K1689" s="176"/>
      <c r="L1689" s="176"/>
      <c r="M1689" s="176"/>
      <c r="N1689" s="176"/>
      <c r="O1689" s="176"/>
      <c r="AB1689" s="176"/>
      <c r="AC1689" s="108"/>
      <c r="AD1689" s="312"/>
      <c r="AE1689" s="284"/>
    </row>
    <row r="1690" spans="1:31" s="17" customFormat="1">
      <c r="A1690" s="122"/>
      <c r="B1690" s="122"/>
      <c r="D1690" s="112"/>
      <c r="E1690" s="112"/>
      <c r="I1690" s="176"/>
      <c r="J1690" s="176"/>
      <c r="K1690" s="176"/>
      <c r="L1690" s="176"/>
      <c r="M1690" s="176"/>
      <c r="N1690" s="176"/>
      <c r="O1690" s="176"/>
      <c r="AB1690" s="176"/>
      <c r="AC1690" s="108"/>
      <c r="AD1690" s="312"/>
      <c r="AE1690" s="284"/>
    </row>
    <row r="1691" spans="1:31" s="17" customFormat="1">
      <c r="A1691" s="122"/>
      <c r="B1691" s="122"/>
      <c r="D1691" s="112"/>
      <c r="E1691" s="112"/>
      <c r="I1691" s="176"/>
      <c r="J1691" s="176"/>
      <c r="K1691" s="176"/>
      <c r="L1691" s="176"/>
      <c r="M1691" s="176"/>
      <c r="N1691" s="176"/>
      <c r="O1691" s="176"/>
      <c r="AB1691" s="176"/>
      <c r="AC1691" s="108"/>
      <c r="AD1691" s="312"/>
      <c r="AE1691" s="284"/>
    </row>
    <row r="1692" spans="1:31" s="17" customFormat="1">
      <c r="A1692" s="122"/>
      <c r="B1692" s="122"/>
      <c r="D1692" s="112"/>
      <c r="E1692" s="112"/>
      <c r="I1692" s="176"/>
      <c r="J1692" s="176"/>
      <c r="K1692" s="176"/>
      <c r="L1692" s="176"/>
      <c r="M1692" s="176"/>
      <c r="N1692" s="176"/>
      <c r="O1692" s="176"/>
      <c r="AB1692" s="176"/>
      <c r="AC1692" s="108"/>
      <c r="AD1692" s="312"/>
      <c r="AE1692" s="284"/>
    </row>
    <row r="1693" spans="1:31" s="17" customFormat="1">
      <c r="A1693" s="122"/>
      <c r="B1693" s="122"/>
      <c r="D1693" s="112"/>
      <c r="E1693" s="112"/>
      <c r="I1693" s="176"/>
      <c r="J1693" s="176"/>
      <c r="K1693" s="176"/>
      <c r="L1693" s="176"/>
      <c r="M1693" s="176"/>
      <c r="N1693" s="176"/>
      <c r="O1693" s="176"/>
      <c r="AB1693" s="176"/>
      <c r="AC1693" s="108"/>
      <c r="AD1693" s="312"/>
      <c r="AE1693" s="284"/>
    </row>
    <row r="1694" spans="1:31" s="17" customFormat="1">
      <c r="A1694" s="122"/>
      <c r="B1694" s="122"/>
      <c r="D1694" s="112"/>
      <c r="E1694" s="112"/>
      <c r="I1694" s="176"/>
      <c r="J1694" s="176"/>
      <c r="K1694" s="176"/>
      <c r="L1694" s="176"/>
      <c r="M1694" s="176"/>
      <c r="N1694" s="176"/>
      <c r="O1694" s="176"/>
      <c r="AB1694" s="176"/>
      <c r="AC1694" s="108"/>
      <c r="AD1694" s="312"/>
      <c r="AE1694" s="284"/>
    </row>
    <row r="1695" spans="1:31" s="17" customFormat="1">
      <c r="A1695" s="122"/>
      <c r="B1695" s="122"/>
      <c r="D1695" s="112"/>
      <c r="E1695" s="112"/>
      <c r="I1695" s="176"/>
      <c r="J1695" s="176"/>
      <c r="K1695" s="176"/>
      <c r="L1695" s="176"/>
      <c r="M1695" s="176"/>
      <c r="N1695" s="176"/>
      <c r="O1695" s="176"/>
      <c r="AB1695" s="176"/>
      <c r="AC1695" s="108"/>
      <c r="AD1695" s="312"/>
      <c r="AE1695" s="284"/>
    </row>
    <row r="1696" spans="1:31" s="17" customFormat="1">
      <c r="A1696" s="122"/>
      <c r="B1696" s="122"/>
      <c r="D1696" s="112"/>
      <c r="E1696" s="112"/>
      <c r="I1696" s="176"/>
      <c r="J1696" s="176"/>
      <c r="K1696" s="176"/>
      <c r="L1696" s="176"/>
      <c r="M1696" s="176"/>
      <c r="N1696" s="176"/>
      <c r="O1696" s="176"/>
      <c r="AB1696" s="176"/>
      <c r="AC1696" s="108"/>
      <c r="AD1696" s="312"/>
      <c r="AE1696" s="284"/>
    </row>
    <row r="1697" spans="1:31" s="17" customFormat="1">
      <c r="A1697" s="122"/>
      <c r="B1697" s="122"/>
      <c r="D1697" s="112"/>
      <c r="E1697" s="112"/>
      <c r="I1697" s="176"/>
      <c r="J1697" s="176"/>
      <c r="K1697" s="176"/>
      <c r="L1697" s="176"/>
      <c r="M1697" s="176"/>
      <c r="N1697" s="176"/>
      <c r="O1697" s="176"/>
      <c r="AB1697" s="176"/>
      <c r="AC1697" s="108"/>
      <c r="AD1697" s="312"/>
      <c r="AE1697" s="284"/>
    </row>
    <row r="1698" spans="1:31" s="17" customFormat="1">
      <c r="A1698" s="122"/>
      <c r="B1698" s="122"/>
      <c r="D1698" s="112"/>
      <c r="E1698" s="112"/>
      <c r="I1698" s="176"/>
      <c r="J1698" s="176"/>
      <c r="K1698" s="176"/>
      <c r="L1698" s="176"/>
      <c r="M1698" s="176"/>
      <c r="N1698" s="176"/>
      <c r="O1698" s="176"/>
      <c r="AB1698" s="176"/>
      <c r="AC1698" s="108"/>
      <c r="AD1698" s="312"/>
      <c r="AE1698" s="284"/>
    </row>
    <row r="1699" spans="1:31" s="17" customFormat="1">
      <c r="A1699" s="122"/>
      <c r="B1699" s="122"/>
      <c r="D1699" s="112"/>
      <c r="E1699" s="112"/>
      <c r="I1699" s="176"/>
      <c r="J1699" s="176"/>
      <c r="K1699" s="176"/>
      <c r="L1699" s="176"/>
      <c r="M1699" s="176"/>
      <c r="N1699" s="176"/>
      <c r="O1699" s="176"/>
      <c r="AB1699" s="176"/>
      <c r="AC1699" s="108"/>
      <c r="AD1699" s="312"/>
      <c r="AE1699" s="284"/>
    </row>
    <row r="1700" spans="1:31" s="17" customFormat="1">
      <c r="A1700" s="122"/>
      <c r="B1700" s="122"/>
      <c r="D1700" s="112"/>
      <c r="E1700" s="112"/>
      <c r="I1700" s="176"/>
      <c r="J1700" s="176"/>
      <c r="K1700" s="176"/>
      <c r="L1700" s="176"/>
      <c r="M1700" s="176"/>
      <c r="N1700" s="176"/>
      <c r="O1700" s="176"/>
      <c r="AB1700" s="176"/>
      <c r="AC1700" s="108"/>
      <c r="AD1700" s="312"/>
      <c r="AE1700" s="284"/>
    </row>
    <row r="1701" spans="1:31" s="17" customFormat="1">
      <c r="A1701" s="122"/>
      <c r="B1701" s="122"/>
      <c r="D1701" s="112"/>
      <c r="E1701" s="112"/>
      <c r="I1701" s="176"/>
      <c r="J1701" s="176"/>
      <c r="K1701" s="176"/>
      <c r="L1701" s="176"/>
      <c r="M1701" s="176"/>
      <c r="N1701" s="176"/>
      <c r="O1701" s="176"/>
      <c r="AB1701" s="176"/>
      <c r="AC1701" s="108"/>
      <c r="AD1701" s="312"/>
      <c r="AE1701" s="284"/>
    </row>
    <row r="1702" spans="1:31" s="17" customFormat="1">
      <c r="A1702" s="122"/>
      <c r="B1702" s="122"/>
      <c r="D1702" s="112"/>
      <c r="E1702" s="112"/>
      <c r="I1702" s="176"/>
      <c r="J1702" s="176"/>
      <c r="K1702" s="176"/>
      <c r="L1702" s="176"/>
      <c r="M1702" s="176"/>
      <c r="N1702" s="176"/>
      <c r="O1702" s="176"/>
      <c r="AB1702" s="176"/>
      <c r="AC1702" s="108"/>
      <c r="AD1702" s="312"/>
      <c r="AE1702" s="284"/>
    </row>
    <row r="1703" spans="1:31" s="17" customFormat="1">
      <c r="A1703" s="122"/>
      <c r="B1703" s="122"/>
      <c r="D1703" s="112"/>
      <c r="E1703" s="112"/>
      <c r="I1703" s="176"/>
      <c r="J1703" s="176"/>
      <c r="K1703" s="176"/>
      <c r="L1703" s="176"/>
      <c r="M1703" s="176"/>
      <c r="N1703" s="176"/>
      <c r="O1703" s="176"/>
      <c r="AB1703" s="176"/>
      <c r="AC1703" s="108"/>
      <c r="AD1703" s="312"/>
      <c r="AE1703" s="284"/>
    </row>
    <row r="1704" spans="1:31" s="17" customFormat="1">
      <c r="A1704" s="122"/>
      <c r="B1704" s="122"/>
      <c r="D1704" s="112"/>
      <c r="E1704" s="112"/>
      <c r="I1704" s="176"/>
      <c r="J1704" s="176"/>
      <c r="K1704" s="176"/>
      <c r="L1704" s="176"/>
      <c r="M1704" s="176"/>
      <c r="N1704" s="176"/>
      <c r="O1704" s="176"/>
      <c r="AB1704" s="176"/>
      <c r="AC1704" s="108"/>
      <c r="AD1704" s="312"/>
      <c r="AE1704" s="284"/>
    </row>
    <row r="1705" spans="1:31" s="17" customFormat="1">
      <c r="A1705" s="122"/>
      <c r="B1705" s="122"/>
      <c r="D1705" s="112"/>
      <c r="E1705" s="112"/>
      <c r="I1705" s="176"/>
      <c r="J1705" s="176"/>
      <c r="K1705" s="176"/>
      <c r="L1705" s="176"/>
      <c r="M1705" s="176"/>
      <c r="N1705" s="176"/>
      <c r="O1705" s="176"/>
      <c r="AB1705" s="176"/>
      <c r="AC1705" s="108"/>
      <c r="AD1705" s="312"/>
      <c r="AE1705" s="284"/>
    </row>
    <row r="1706" spans="1:31" s="17" customFormat="1">
      <c r="A1706" s="122"/>
      <c r="B1706" s="122"/>
      <c r="D1706" s="112"/>
      <c r="E1706" s="112"/>
      <c r="I1706" s="176"/>
      <c r="J1706" s="176"/>
      <c r="K1706" s="176"/>
      <c r="L1706" s="176"/>
      <c r="M1706" s="176"/>
      <c r="N1706" s="176"/>
      <c r="O1706" s="176"/>
      <c r="AB1706" s="176"/>
      <c r="AC1706" s="108"/>
      <c r="AD1706" s="312"/>
      <c r="AE1706" s="284"/>
    </row>
    <row r="1707" spans="1:31" s="17" customFormat="1">
      <c r="A1707" s="122"/>
      <c r="B1707" s="122"/>
      <c r="D1707" s="112"/>
      <c r="E1707" s="112"/>
      <c r="I1707" s="176"/>
      <c r="J1707" s="176"/>
      <c r="K1707" s="176"/>
      <c r="L1707" s="176"/>
      <c r="M1707" s="176"/>
      <c r="N1707" s="176"/>
      <c r="O1707" s="176"/>
      <c r="AB1707" s="176"/>
      <c r="AC1707" s="108"/>
      <c r="AD1707" s="312"/>
      <c r="AE1707" s="284"/>
    </row>
    <row r="1708" spans="1:31" s="17" customFormat="1">
      <c r="A1708" s="122"/>
      <c r="B1708" s="122"/>
      <c r="D1708" s="112"/>
      <c r="E1708" s="112"/>
      <c r="I1708" s="176"/>
      <c r="J1708" s="176"/>
      <c r="K1708" s="176"/>
      <c r="L1708" s="176"/>
      <c r="M1708" s="176"/>
      <c r="N1708" s="176"/>
      <c r="O1708" s="176"/>
      <c r="AB1708" s="176"/>
      <c r="AC1708" s="108"/>
      <c r="AD1708" s="312"/>
      <c r="AE1708" s="284"/>
    </row>
    <row r="1709" spans="1:31" s="17" customFormat="1">
      <c r="A1709" s="122"/>
      <c r="B1709" s="122"/>
      <c r="D1709" s="112"/>
      <c r="E1709" s="112"/>
      <c r="I1709" s="176"/>
      <c r="J1709" s="176"/>
      <c r="K1709" s="176"/>
      <c r="L1709" s="176"/>
      <c r="M1709" s="176"/>
      <c r="N1709" s="176"/>
      <c r="O1709" s="176"/>
      <c r="AB1709" s="176"/>
      <c r="AC1709" s="108"/>
      <c r="AD1709" s="312"/>
      <c r="AE1709" s="284"/>
    </row>
    <row r="1710" spans="1:31" s="17" customFormat="1">
      <c r="A1710" s="122"/>
      <c r="B1710" s="122"/>
      <c r="D1710" s="112"/>
      <c r="E1710" s="112"/>
      <c r="I1710" s="176"/>
      <c r="J1710" s="176"/>
      <c r="K1710" s="176"/>
      <c r="L1710" s="176"/>
      <c r="M1710" s="176"/>
      <c r="N1710" s="176"/>
      <c r="O1710" s="176"/>
      <c r="AB1710" s="176"/>
      <c r="AC1710" s="108"/>
      <c r="AD1710" s="312"/>
      <c r="AE1710" s="284"/>
    </row>
    <row r="1711" spans="1:31" s="17" customFormat="1">
      <c r="A1711" s="122"/>
      <c r="B1711" s="122"/>
      <c r="D1711" s="112"/>
      <c r="E1711" s="112"/>
      <c r="I1711" s="176"/>
      <c r="J1711" s="176"/>
      <c r="K1711" s="176"/>
      <c r="L1711" s="176"/>
      <c r="M1711" s="176"/>
      <c r="N1711" s="176"/>
      <c r="O1711" s="176"/>
      <c r="AB1711" s="176"/>
      <c r="AC1711" s="108"/>
      <c r="AD1711" s="312"/>
      <c r="AE1711" s="284"/>
    </row>
    <row r="1712" spans="1:31" s="17" customFormat="1">
      <c r="A1712" s="122"/>
      <c r="B1712" s="122"/>
      <c r="D1712" s="112"/>
      <c r="E1712" s="112"/>
      <c r="I1712" s="176"/>
      <c r="J1712" s="176"/>
      <c r="K1712" s="176"/>
      <c r="L1712" s="176"/>
      <c r="M1712" s="176"/>
      <c r="N1712" s="176"/>
      <c r="O1712" s="176"/>
      <c r="AB1712" s="176"/>
      <c r="AC1712" s="108"/>
      <c r="AD1712" s="312"/>
      <c r="AE1712" s="284"/>
    </row>
    <row r="1713" spans="1:31" s="17" customFormat="1">
      <c r="A1713" s="122"/>
      <c r="B1713" s="122"/>
      <c r="D1713" s="112"/>
      <c r="E1713" s="112"/>
      <c r="I1713" s="176"/>
      <c r="J1713" s="176"/>
      <c r="K1713" s="176"/>
      <c r="L1713" s="176"/>
      <c r="M1713" s="176"/>
      <c r="N1713" s="176"/>
      <c r="O1713" s="176"/>
      <c r="AB1713" s="176"/>
      <c r="AC1713" s="108"/>
      <c r="AD1713" s="312"/>
      <c r="AE1713" s="284"/>
    </row>
    <row r="1714" spans="1:31" s="17" customFormat="1">
      <c r="A1714" s="122"/>
      <c r="B1714" s="122"/>
      <c r="D1714" s="112"/>
      <c r="E1714" s="112"/>
      <c r="I1714" s="176"/>
      <c r="J1714" s="176"/>
      <c r="K1714" s="176"/>
      <c r="L1714" s="176"/>
      <c r="M1714" s="176"/>
      <c r="N1714" s="176"/>
      <c r="O1714" s="176"/>
      <c r="AB1714" s="176"/>
      <c r="AC1714" s="108"/>
      <c r="AD1714" s="312"/>
      <c r="AE1714" s="284"/>
    </row>
    <row r="1715" spans="1:31" s="17" customFormat="1">
      <c r="A1715" s="122"/>
      <c r="B1715" s="122"/>
      <c r="D1715" s="112"/>
      <c r="E1715" s="112"/>
      <c r="I1715" s="176"/>
      <c r="J1715" s="176"/>
      <c r="K1715" s="176"/>
      <c r="L1715" s="176"/>
      <c r="M1715" s="176"/>
      <c r="N1715" s="176"/>
      <c r="O1715" s="176"/>
      <c r="AB1715" s="176"/>
      <c r="AC1715" s="108"/>
      <c r="AD1715" s="312"/>
      <c r="AE1715" s="284"/>
    </row>
    <row r="1716" spans="1:31" s="17" customFormat="1">
      <c r="A1716" s="122"/>
      <c r="B1716" s="122"/>
      <c r="D1716" s="112"/>
      <c r="E1716" s="112"/>
      <c r="I1716" s="176"/>
      <c r="J1716" s="176"/>
      <c r="K1716" s="176"/>
      <c r="L1716" s="176"/>
      <c r="M1716" s="176"/>
      <c r="N1716" s="176"/>
      <c r="O1716" s="176"/>
      <c r="AB1716" s="176"/>
      <c r="AC1716" s="108"/>
      <c r="AD1716" s="312"/>
      <c r="AE1716" s="284"/>
    </row>
    <row r="1717" spans="1:31" s="17" customFormat="1">
      <c r="A1717" s="122"/>
      <c r="B1717" s="122"/>
      <c r="D1717" s="112"/>
      <c r="E1717" s="112"/>
      <c r="I1717" s="176"/>
      <c r="J1717" s="176"/>
      <c r="K1717" s="176"/>
      <c r="L1717" s="176"/>
      <c r="M1717" s="176"/>
      <c r="N1717" s="176"/>
      <c r="O1717" s="176"/>
      <c r="AB1717" s="176"/>
      <c r="AC1717" s="108"/>
      <c r="AD1717" s="312"/>
      <c r="AE1717" s="284"/>
    </row>
    <row r="1718" spans="1:31" s="17" customFormat="1">
      <c r="A1718" s="122"/>
      <c r="B1718" s="122"/>
      <c r="D1718" s="112"/>
      <c r="E1718" s="112"/>
      <c r="I1718" s="176"/>
      <c r="J1718" s="176"/>
      <c r="K1718" s="176"/>
      <c r="L1718" s="176"/>
      <c r="M1718" s="176"/>
      <c r="N1718" s="176"/>
      <c r="O1718" s="176"/>
      <c r="AB1718" s="176"/>
      <c r="AC1718" s="108"/>
      <c r="AD1718" s="312"/>
      <c r="AE1718" s="284"/>
    </row>
    <row r="1719" spans="1:31" s="17" customFormat="1">
      <c r="A1719" s="122"/>
      <c r="B1719" s="122"/>
      <c r="D1719" s="112"/>
      <c r="E1719" s="112"/>
      <c r="I1719" s="176"/>
      <c r="J1719" s="176"/>
      <c r="K1719" s="176"/>
      <c r="L1719" s="176"/>
      <c r="M1719" s="176"/>
      <c r="N1719" s="176"/>
      <c r="O1719" s="176"/>
      <c r="AB1719" s="176"/>
      <c r="AC1719" s="108"/>
      <c r="AD1719" s="312"/>
      <c r="AE1719" s="284"/>
    </row>
    <row r="1720" spans="1:31" s="17" customFormat="1">
      <c r="A1720" s="122"/>
      <c r="B1720" s="122"/>
      <c r="D1720" s="112"/>
      <c r="E1720" s="112"/>
      <c r="I1720" s="176"/>
      <c r="J1720" s="176"/>
      <c r="K1720" s="176"/>
      <c r="L1720" s="176"/>
      <c r="M1720" s="176"/>
      <c r="N1720" s="176"/>
      <c r="O1720" s="176"/>
      <c r="AB1720" s="176"/>
      <c r="AC1720" s="108"/>
      <c r="AD1720" s="312"/>
      <c r="AE1720" s="284"/>
    </row>
    <row r="1721" spans="1:31" s="17" customFormat="1">
      <c r="A1721" s="122"/>
      <c r="B1721" s="122"/>
      <c r="D1721" s="112"/>
      <c r="E1721" s="112"/>
      <c r="I1721" s="176"/>
      <c r="J1721" s="176"/>
      <c r="K1721" s="176"/>
      <c r="L1721" s="176"/>
      <c r="M1721" s="176"/>
      <c r="N1721" s="176"/>
      <c r="O1721" s="176"/>
      <c r="AB1721" s="176"/>
      <c r="AC1721" s="108"/>
      <c r="AD1721" s="312"/>
      <c r="AE1721" s="284"/>
    </row>
    <row r="1722" spans="1:31" s="17" customFormat="1">
      <c r="A1722" s="122"/>
      <c r="B1722" s="122"/>
      <c r="D1722" s="112"/>
      <c r="E1722" s="112"/>
      <c r="I1722" s="176"/>
      <c r="J1722" s="176"/>
      <c r="K1722" s="176"/>
      <c r="L1722" s="176"/>
      <c r="M1722" s="176"/>
      <c r="N1722" s="176"/>
      <c r="O1722" s="176"/>
      <c r="AB1722" s="176"/>
      <c r="AC1722" s="108"/>
      <c r="AD1722" s="312"/>
      <c r="AE1722" s="284"/>
    </row>
    <row r="1723" spans="1:31" s="17" customFormat="1">
      <c r="A1723" s="122"/>
      <c r="B1723" s="122"/>
      <c r="D1723" s="112"/>
      <c r="E1723" s="112"/>
      <c r="I1723" s="176"/>
      <c r="J1723" s="176"/>
      <c r="K1723" s="176"/>
      <c r="L1723" s="176"/>
      <c r="M1723" s="176"/>
      <c r="N1723" s="176"/>
      <c r="O1723" s="176"/>
      <c r="AB1723" s="176"/>
      <c r="AC1723" s="108"/>
      <c r="AD1723" s="312"/>
      <c r="AE1723" s="284"/>
    </row>
    <row r="1724" spans="1:31" s="17" customFormat="1">
      <c r="A1724" s="122"/>
      <c r="B1724" s="122"/>
      <c r="D1724" s="112"/>
      <c r="E1724" s="112"/>
      <c r="I1724" s="176"/>
      <c r="J1724" s="176"/>
      <c r="K1724" s="176"/>
      <c r="L1724" s="176"/>
      <c r="M1724" s="176"/>
      <c r="N1724" s="176"/>
      <c r="O1724" s="176"/>
      <c r="AB1724" s="176"/>
      <c r="AC1724" s="108"/>
      <c r="AD1724" s="312"/>
      <c r="AE1724" s="284"/>
    </row>
    <row r="1725" spans="1:31" s="17" customFormat="1">
      <c r="A1725" s="122"/>
      <c r="B1725" s="122"/>
      <c r="D1725" s="112"/>
      <c r="E1725" s="112"/>
      <c r="I1725" s="176"/>
      <c r="J1725" s="176"/>
      <c r="K1725" s="176"/>
      <c r="L1725" s="176"/>
      <c r="M1725" s="176"/>
      <c r="N1725" s="176"/>
      <c r="O1725" s="176"/>
      <c r="AB1725" s="176"/>
      <c r="AC1725" s="108"/>
      <c r="AD1725" s="312"/>
      <c r="AE1725" s="284"/>
    </row>
    <row r="1726" spans="1:31" s="17" customFormat="1">
      <c r="A1726" s="122"/>
      <c r="B1726" s="122"/>
      <c r="D1726" s="112"/>
      <c r="E1726" s="112"/>
      <c r="I1726" s="176"/>
      <c r="J1726" s="176"/>
      <c r="K1726" s="176"/>
      <c r="L1726" s="176"/>
      <c r="M1726" s="176"/>
      <c r="N1726" s="176"/>
      <c r="O1726" s="176"/>
      <c r="AB1726" s="176"/>
      <c r="AC1726" s="108"/>
      <c r="AD1726" s="312"/>
      <c r="AE1726" s="284"/>
    </row>
    <row r="1727" spans="1:31" s="17" customFormat="1">
      <c r="A1727" s="122"/>
      <c r="B1727" s="122"/>
      <c r="D1727" s="112"/>
      <c r="E1727" s="112"/>
      <c r="I1727" s="176"/>
      <c r="J1727" s="176"/>
      <c r="K1727" s="176"/>
      <c r="L1727" s="176"/>
      <c r="M1727" s="176"/>
      <c r="N1727" s="176"/>
      <c r="O1727" s="176"/>
      <c r="AB1727" s="176"/>
      <c r="AC1727" s="108"/>
      <c r="AD1727" s="312"/>
      <c r="AE1727" s="284"/>
    </row>
    <row r="1728" spans="1:31" s="17" customFormat="1">
      <c r="A1728" s="122"/>
      <c r="B1728" s="122"/>
      <c r="D1728" s="112"/>
      <c r="E1728" s="112"/>
      <c r="I1728" s="176"/>
      <c r="J1728" s="176"/>
      <c r="K1728" s="176"/>
      <c r="L1728" s="176"/>
      <c r="M1728" s="176"/>
      <c r="N1728" s="176"/>
      <c r="O1728" s="176"/>
      <c r="AB1728" s="176"/>
      <c r="AC1728" s="108"/>
      <c r="AD1728" s="312"/>
      <c r="AE1728" s="284"/>
    </row>
    <row r="1729" spans="1:31" s="17" customFormat="1">
      <c r="A1729" s="122"/>
      <c r="B1729" s="122"/>
      <c r="D1729" s="112"/>
      <c r="E1729" s="112"/>
      <c r="I1729" s="176"/>
      <c r="J1729" s="176"/>
      <c r="K1729" s="176"/>
      <c r="L1729" s="176"/>
      <c r="M1729" s="176"/>
      <c r="N1729" s="176"/>
      <c r="O1729" s="176"/>
      <c r="AB1729" s="176"/>
      <c r="AC1729" s="108"/>
      <c r="AD1729" s="312"/>
      <c r="AE1729" s="284"/>
    </row>
    <row r="1730" spans="1:31" s="17" customFormat="1">
      <c r="A1730" s="122"/>
      <c r="B1730" s="122"/>
      <c r="D1730" s="112"/>
      <c r="E1730" s="112"/>
      <c r="I1730" s="176"/>
      <c r="J1730" s="176"/>
      <c r="K1730" s="176"/>
      <c r="L1730" s="176"/>
      <c r="M1730" s="176"/>
      <c r="N1730" s="176"/>
      <c r="O1730" s="176"/>
      <c r="AB1730" s="176"/>
      <c r="AC1730" s="108"/>
      <c r="AD1730" s="312"/>
      <c r="AE1730" s="284"/>
    </row>
    <row r="1731" spans="1:31" s="17" customFormat="1">
      <c r="A1731" s="122"/>
      <c r="B1731" s="122"/>
      <c r="D1731" s="112"/>
      <c r="E1731" s="112"/>
      <c r="I1731" s="176"/>
      <c r="J1731" s="176"/>
      <c r="K1731" s="176"/>
      <c r="L1731" s="176"/>
      <c r="M1731" s="176"/>
      <c r="N1731" s="176"/>
      <c r="O1731" s="176"/>
      <c r="AB1731" s="176"/>
      <c r="AC1731" s="108"/>
      <c r="AD1731" s="312"/>
      <c r="AE1731" s="284"/>
    </row>
    <row r="1732" spans="1:31" s="17" customFormat="1">
      <c r="A1732" s="122"/>
      <c r="B1732" s="122"/>
      <c r="D1732" s="112"/>
      <c r="E1732" s="112"/>
      <c r="I1732" s="176"/>
      <c r="J1732" s="176"/>
      <c r="K1732" s="176"/>
      <c r="L1732" s="176"/>
      <c r="M1732" s="176"/>
      <c r="N1732" s="176"/>
      <c r="O1732" s="176"/>
      <c r="AB1732" s="176"/>
      <c r="AC1732" s="108"/>
      <c r="AD1732" s="312"/>
      <c r="AE1732" s="284"/>
    </row>
    <row r="1733" spans="1:31" s="17" customFormat="1">
      <c r="A1733" s="122"/>
      <c r="B1733" s="122"/>
      <c r="D1733" s="112"/>
      <c r="E1733" s="112"/>
      <c r="I1733" s="176"/>
      <c r="J1733" s="176"/>
      <c r="K1733" s="176"/>
      <c r="L1733" s="176"/>
      <c r="M1733" s="176"/>
      <c r="N1733" s="176"/>
      <c r="O1733" s="176"/>
      <c r="AB1733" s="176"/>
      <c r="AC1733" s="108"/>
      <c r="AD1733" s="312"/>
      <c r="AE1733" s="284"/>
    </row>
    <row r="1734" spans="1:31" s="17" customFormat="1">
      <c r="A1734" s="122"/>
      <c r="B1734" s="122"/>
      <c r="D1734" s="112"/>
      <c r="E1734" s="112"/>
      <c r="I1734" s="176"/>
      <c r="J1734" s="176"/>
      <c r="K1734" s="176"/>
      <c r="L1734" s="176"/>
      <c r="M1734" s="176"/>
      <c r="N1734" s="176"/>
      <c r="O1734" s="176"/>
      <c r="AB1734" s="176"/>
      <c r="AC1734" s="108"/>
      <c r="AD1734" s="312"/>
      <c r="AE1734" s="284"/>
    </row>
    <row r="1735" spans="1:31" s="17" customFormat="1">
      <c r="A1735" s="122"/>
      <c r="B1735" s="122"/>
      <c r="D1735" s="112"/>
      <c r="E1735" s="112"/>
      <c r="I1735" s="176"/>
      <c r="J1735" s="176"/>
      <c r="K1735" s="176"/>
      <c r="L1735" s="176"/>
      <c r="M1735" s="176"/>
      <c r="N1735" s="176"/>
      <c r="O1735" s="176"/>
      <c r="AB1735" s="176"/>
      <c r="AC1735" s="108"/>
      <c r="AD1735" s="312"/>
      <c r="AE1735" s="284"/>
    </row>
    <row r="1736" spans="1:31" s="17" customFormat="1">
      <c r="A1736" s="122"/>
      <c r="B1736" s="122"/>
      <c r="D1736" s="112"/>
      <c r="E1736" s="112"/>
      <c r="I1736" s="176"/>
      <c r="J1736" s="176"/>
      <c r="K1736" s="176"/>
      <c r="L1736" s="176"/>
      <c r="M1736" s="176"/>
      <c r="N1736" s="176"/>
      <c r="O1736" s="176"/>
      <c r="AB1736" s="176"/>
      <c r="AC1736" s="108"/>
      <c r="AD1736" s="312"/>
      <c r="AE1736" s="284"/>
    </row>
    <row r="1737" spans="1:31" s="17" customFormat="1">
      <c r="A1737" s="122"/>
      <c r="B1737" s="122"/>
      <c r="D1737" s="112"/>
      <c r="E1737" s="112"/>
      <c r="I1737" s="176"/>
      <c r="J1737" s="176"/>
      <c r="K1737" s="176"/>
      <c r="L1737" s="176"/>
      <c r="M1737" s="176"/>
      <c r="N1737" s="176"/>
      <c r="O1737" s="176"/>
      <c r="AB1737" s="176"/>
      <c r="AC1737" s="108"/>
      <c r="AD1737" s="312"/>
      <c r="AE1737" s="284"/>
    </row>
    <row r="1738" spans="1:31" s="17" customFormat="1">
      <c r="A1738" s="122"/>
      <c r="B1738" s="122"/>
      <c r="D1738" s="112"/>
      <c r="E1738" s="112"/>
      <c r="I1738" s="176"/>
      <c r="J1738" s="176"/>
      <c r="K1738" s="176"/>
      <c r="L1738" s="176"/>
      <c r="M1738" s="176"/>
      <c r="N1738" s="176"/>
      <c r="O1738" s="176"/>
      <c r="AB1738" s="176"/>
      <c r="AC1738" s="108"/>
      <c r="AD1738" s="312"/>
      <c r="AE1738" s="284"/>
    </row>
    <row r="1739" spans="1:31" s="17" customFormat="1">
      <c r="A1739" s="122"/>
      <c r="B1739" s="122"/>
      <c r="D1739" s="112"/>
      <c r="E1739" s="112"/>
      <c r="I1739" s="176"/>
      <c r="J1739" s="176"/>
      <c r="K1739" s="176"/>
      <c r="L1739" s="176"/>
      <c r="M1739" s="176"/>
      <c r="N1739" s="176"/>
      <c r="O1739" s="176"/>
      <c r="AB1739" s="176"/>
      <c r="AC1739" s="108"/>
      <c r="AD1739" s="312"/>
      <c r="AE1739" s="284"/>
    </row>
    <row r="1740" spans="1:31" s="17" customFormat="1">
      <c r="A1740" s="122"/>
      <c r="B1740" s="122"/>
      <c r="D1740" s="112"/>
      <c r="E1740" s="112"/>
      <c r="I1740" s="176"/>
      <c r="J1740" s="176"/>
      <c r="K1740" s="176"/>
      <c r="L1740" s="176"/>
      <c r="M1740" s="176"/>
      <c r="N1740" s="176"/>
      <c r="O1740" s="176"/>
      <c r="AB1740" s="176"/>
      <c r="AC1740" s="108"/>
      <c r="AD1740" s="312"/>
      <c r="AE1740" s="284"/>
    </row>
    <row r="1741" spans="1:31" s="17" customFormat="1">
      <c r="A1741" s="122"/>
      <c r="B1741" s="122"/>
      <c r="D1741" s="112"/>
      <c r="E1741" s="112"/>
      <c r="I1741" s="176"/>
      <c r="J1741" s="176"/>
      <c r="K1741" s="176"/>
      <c r="L1741" s="176"/>
      <c r="M1741" s="176"/>
      <c r="N1741" s="176"/>
      <c r="O1741" s="176"/>
      <c r="AB1741" s="176"/>
      <c r="AC1741" s="108"/>
      <c r="AD1741" s="312"/>
      <c r="AE1741" s="284"/>
    </row>
    <row r="1742" spans="1:31" s="17" customFormat="1">
      <c r="A1742" s="122"/>
      <c r="B1742" s="122"/>
      <c r="D1742" s="112"/>
      <c r="E1742" s="112"/>
      <c r="I1742" s="176"/>
      <c r="J1742" s="176"/>
      <c r="K1742" s="176"/>
      <c r="L1742" s="176"/>
      <c r="M1742" s="176"/>
      <c r="N1742" s="176"/>
      <c r="O1742" s="176"/>
      <c r="AB1742" s="176"/>
      <c r="AC1742" s="108"/>
      <c r="AD1742" s="312"/>
      <c r="AE1742" s="284"/>
    </row>
    <row r="1743" spans="1:31" s="17" customFormat="1">
      <c r="A1743" s="122"/>
      <c r="B1743" s="122"/>
      <c r="D1743" s="112"/>
      <c r="E1743" s="112"/>
      <c r="I1743" s="176"/>
      <c r="J1743" s="176"/>
      <c r="K1743" s="176"/>
      <c r="L1743" s="176"/>
      <c r="M1743" s="176"/>
      <c r="N1743" s="176"/>
      <c r="O1743" s="176"/>
      <c r="AB1743" s="176"/>
      <c r="AC1743" s="108"/>
      <c r="AD1743" s="312"/>
      <c r="AE1743" s="284"/>
    </row>
    <row r="1744" spans="1:31" s="17" customFormat="1">
      <c r="A1744" s="122"/>
      <c r="B1744" s="122"/>
      <c r="D1744" s="112"/>
      <c r="E1744" s="112"/>
      <c r="I1744" s="176"/>
      <c r="J1744" s="176"/>
      <c r="K1744" s="176"/>
      <c r="L1744" s="176"/>
      <c r="M1744" s="176"/>
      <c r="N1744" s="176"/>
      <c r="O1744" s="176"/>
      <c r="AB1744" s="176"/>
      <c r="AC1744" s="108"/>
      <c r="AD1744" s="312"/>
      <c r="AE1744" s="284"/>
    </row>
    <row r="1745" spans="1:31" s="17" customFormat="1">
      <c r="A1745" s="122"/>
      <c r="B1745" s="122"/>
      <c r="D1745" s="112"/>
      <c r="E1745" s="112"/>
      <c r="I1745" s="176"/>
      <c r="J1745" s="176"/>
      <c r="K1745" s="176"/>
      <c r="L1745" s="176"/>
      <c r="M1745" s="176"/>
      <c r="N1745" s="176"/>
      <c r="O1745" s="176"/>
      <c r="AB1745" s="176"/>
      <c r="AC1745" s="108"/>
      <c r="AD1745" s="312"/>
      <c r="AE1745" s="284"/>
    </row>
    <row r="1746" spans="1:31" s="17" customFormat="1">
      <c r="A1746" s="122"/>
      <c r="B1746" s="122"/>
      <c r="D1746" s="112"/>
      <c r="E1746" s="112"/>
      <c r="I1746" s="176"/>
      <c r="J1746" s="176"/>
      <c r="K1746" s="176"/>
      <c r="L1746" s="176"/>
      <c r="M1746" s="176"/>
      <c r="N1746" s="176"/>
      <c r="O1746" s="176"/>
      <c r="AB1746" s="176"/>
      <c r="AC1746" s="108"/>
      <c r="AD1746" s="312"/>
      <c r="AE1746" s="284"/>
    </row>
    <row r="1747" spans="1:31" s="17" customFormat="1">
      <c r="A1747" s="122"/>
      <c r="B1747" s="122"/>
      <c r="D1747" s="112"/>
      <c r="E1747" s="112"/>
      <c r="I1747" s="176"/>
      <c r="J1747" s="176"/>
      <c r="K1747" s="176"/>
      <c r="L1747" s="176"/>
      <c r="M1747" s="176"/>
      <c r="N1747" s="176"/>
      <c r="O1747" s="176"/>
      <c r="AB1747" s="176"/>
      <c r="AC1747" s="108"/>
      <c r="AD1747" s="312"/>
      <c r="AE1747" s="284"/>
    </row>
    <row r="1748" spans="1:31" s="17" customFormat="1">
      <c r="A1748" s="122"/>
      <c r="B1748" s="122"/>
      <c r="D1748" s="112"/>
      <c r="E1748" s="112"/>
      <c r="I1748" s="176"/>
      <c r="J1748" s="176"/>
      <c r="K1748" s="176"/>
      <c r="L1748" s="176"/>
      <c r="M1748" s="176"/>
      <c r="N1748" s="176"/>
      <c r="O1748" s="176"/>
      <c r="AB1748" s="176"/>
      <c r="AC1748" s="108"/>
      <c r="AD1748" s="312"/>
      <c r="AE1748" s="284"/>
    </row>
    <row r="1749" spans="1:31" s="17" customFormat="1">
      <c r="A1749" s="122"/>
      <c r="B1749" s="122"/>
      <c r="D1749" s="112"/>
      <c r="E1749" s="112"/>
      <c r="I1749" s="176"/>
      <c r="J1749" s="176"/>
      <c r="K1749" s="176"/>
      <c r="L1749" s="176"/>
      <c r="M1749" s="176"/>
      <c r="N1749" s="176"/>
      <c r="O1749" s="176"/>
      <c r="AB1749" s="176"/>
      <c r="AC1749" s="108"/>
      <c r="AD1749" s="312"/>
      <c r="AE1749" s="284"/>
    </row>
    <row r="1750" spans="1:31" s="17" customFormat="1">
      <c r="A1750" s="122"/>
      <c r="B1750" s="122"/>
      <c r="D1750" s="112"/>
      <c r="E1750" s="112"/>
      <c r="I1750" s="176"/>
      <c r="J1750" s="176"/>
      <c r="K1750" s="176"/>
      <c r="L1750" s="176"/>
      <c r="M1750" s="176"/>
      <c r="N1750" s="176"/>
      <c r="O1750" s="176"/>
      <c r="AB1750" s="176"/>
      <c r="AC1750" s="108"/>
      <c r="AD1750" s="312"/>
      <c r="AE1750" s="284"/>
    </row>
    <row r="1751" spans="1:31" s="17" customFormat="1">
      <c r="A1751" s="122"/>
      <c r="B1751" s="122"/>
      <c r="D1751" s="112"/>
      <c r="E1751" s="112"/>
      <c r="I1751" s="176"/>
      <c r="J1751" s="176"/>
      <c r="K1751" s="176"/>
      <c r="L1751" s="176"/>
      <c r="M1751" s="176"/>
      <c r="N1751" s="176"/>
      <c r="O1751" s="176"/>
      <c r="AB1751" s="176"/>
      <c r="AC1751" s="108"/>
      <c r="AD1751" s="312"/>
      <c r="AE1751" s="284"/>
    </row>
    <row r="1752" spans="1:31" s="17" customFormat="1">
      <c r="A1752" s="122"/>
      <c r="B1752" s="122"/>
      <c r="D1752" s="112"/>
      <c r="E1752" s="112"/>
      <c r="I1752" s="176"/>
      <c r="J1752" s="176"/>
      <c r="K1752" s="176"/>
      <c r="L1752" s="176"/>
      <c r="M1752" s="176"/>
      <c r="N1752" s="176"/>
      <c r="O1752" s="176"/>
      <c r="AB1752" s="176"/>
      <c r="AC1752" s="108"/>
      <c r="AD1752" s="312"/>
      <c r="AE1752" s="284"/>
    </row>
    <row r="1753" spans="1:31" s="17" customFormat="1">
      <c r="A1753" s="122"/>
      <c r="B1753" s="122"/>
      <c r="D1753" s="112"/>
      <c r="E1753" s="112"/>
      <c r="I1753" s="176"/>
      <c r="J1753" s="176"/>
      <c r="K1753" s="176"/>
      <c r="L1753" s="176"/>
      <c r="M1753" s="176"/>
      <c r="N1753" s="176"/>
      <c r="O1753" s="176"/>
      <c r="AB1753" s="176"/>
      <c r="AC1753" s="108"/>
      <c r="AD1753" s="312"/>
      <c r="AE1753" s="284"/>
    </row>
    <row r="1754" spans="1:31" s="17" customFormat="1">
      <c r="A1754" s="122"/>
      <c r="B1754" s="122"/>
      <c r="D1754" s="112"/>
      <c r="E1754" s="112"/>
      <c r="I1754" s="176"/>
      <c r="J1754" s="176"/>
      <c r="K1754" s="176"/>
      <c r="L1754" s="176"/>
      <c r="M1754" s="176"/>
      <c r="N1754" s="176"/>
      <c r="O1754" s="176"/>
      <c r="AB1754" s="176"/>
      <c r="AC1754" s="108"/>
      <c r="AD1754" s="312"/>
      <c r="AE1754" s="284"/>
    </row>
    <row r="1755" spans="1:31" s="17" customFormat="1">
      <c r="A1755" s="122"/>
      <c r="B1755" s="122"/>
      <c r="D1755" s="112"/>
      <c r="E1755" s="112"/>
      <c r="I1755" s="176"/>
      <c r="J1755" s="176"/>
      <c r="K1755" s="176"/>
      <c r="L1755" s="176"/>
      <c r="M1755" s="176"/>
      <c r="N1755" s="176"/>
      <c r="O1755" s="176"/>
      <c r="AB1755" s="176"/>
      <c r="AC1755" s="108"/>
      <c r="AD1755" s="312"/>
      <c r="AE1755" s="284"/>
    </row>
    <row r="1756" spans="1:31" s="17" customFormat="1">
      <c r="A1756" s="122"/>
      <c r="B1756" s="122"/>
      <c r="D1756" s="112"/>
      <c r="E1756" s="112"/>
      <c r="I1756" s="176"/>
      <c r="J1756" s="176"/>
      <c r="K1756" s="176"/>
      <c r="L1756" s="176"/>
      <c r="M1756" s="176"/>
      <c r="N1756" s="176"/>
      <c r="O1756" s="176"/>
      <c r="AB1756" s="176"/>
      <c r="AC1756" s="108"/>
      <c r="AD1756" s="312"/>
      <c r="AE1756" s="284"/>
    </row>
    <row r="1757" spans="1:31" s="17" customFormat="1">
      <c r="A1757" s="122"/>
      <c r="B1757" s="122"/>
      <c r="D1757" s="112"/>
      <c r="E1757" s="112"/>
      <c r="I1757" s="176"/>
      <c r="J1757" s="176"/>
      <c r="K1757" s="176"/>
      <c r="L1757" s="176"/>
      <c r="M1757" s="176"/>
      <c r="N1757" s="176"/>
      <c r="O1757" s="176"/>
      <c r="AB1757" s="176"/>
      <c r="AC1757" s="108"/>
      <c r="AD1757" s="312"/>
      <c r="AE1757" s="284"/>
    </row>
    <row r="1758" spans="1:31" s="17" customFormat="1">
      <c r="A1758" s="122"/>
      <c r="B1758" s="122"/>
      <c r="D1758" s="112"/>
      <c r="E1758" s="112"/>
      <c r="I1758" s="176"/>
      <c r="J1758" s="176"/>
      <c r="K1758" s="176"/>
      <c r="L1758" s="176"/>
      <c r="M1758" s="176"/>
      <c r="N1758" s="176"/>
      <c r="O1758" s="176"/>
      <c r="AB1758" s="176"/>
      <c r="AC1758" s="108"/>
      <c r="AD1758" s="312"/>
      <c r="AE1758" s="284"/>
    </row>
    <row r="1759" spans="1:31" s="17" customFormat="1">
      <c r="A1759" s="122"/>
      <c r="B1759" s="122"/>
      <c r="D1759" s="112"/>
      <c r="E1759" s="112"/>
      <c r="I1759" s="176"/>
      <c r="J1759" s="176"/>
      <c r="K1759" s="176"/>
      <c r="L1759" s="176"/>
      <c r="M1759" s="176"/>
      <c r="N1759" s="176"/>
      <c r="O1759" s="176"/>
      <c r="AB1759" s="176"/>
      <c r="AC1759" s="108"/>
      <c r="AD1759" s="312"/>
      <c r="AE1759" s="284"/>
    </row>
    <row r="1760" spans="1:31" s="17" customFormat="1">
      <c r="A1760" s="122"/>
      <c r="B1760" s="122"/>
      <c r="D1760" s="112"/>
      <c r="E1760" s="112"/>
      <c r="I1760" s="176"/>
      <c r="J1760" s="176"/>
      <c r="K1760" s="176"/>
      <c r="L1760" s="176"/>
      <c r="M1760" s="176"/>
      <c r="N1760" s="176"/>
      <c r="O1760" s="176"/>
      <c r="AB1760" s="176"/>
      <c r="AC1760" s="108"/>
      <c r="AD1760" s="312"/>
      <c r="AE1760" s="284"/>
    </row>
    <row r="1761" spans="1:31" s="17" customFormat="1">
      <c r="A1761" s="122"/>
      <c r="B1761" s="122"/>
      <c r="D1761" s="112"/>
      <c r="E1761" s="112"/>
      <c r="I1761" s="176"/>
      <c r="J1761" s="176"/>
      <c r="K1761" s="176"/>
      <c r="L1761" s="176"/>
      <c r="M1761" s="176"/>
      <c r="N1761" s="176"/>
      <c r="O1761" s="176"/>
      <c r="AB1761" s="176"/>
      <c r="AC1761" s="108"/>
      <c r="AD1761" s="312"/>
      <c r="AE1761" s="284"/>
    </row>
    <row r="1762" spans="1:31" s="17" customFormat="1">
      <c r="A1762" s="122"/>
      <c r="B1762" s="122"/>
      <c r="D1762" s="112"/>
      <c r="E1762" s="112"/>
      <c r="I1762" s="176"/>
      <c r="J1762" s="176"/>
      <c r="K1762" s="176"/>
      <c r="L1762" s="176"/>
      <c r="M1762" s="176"/>
      <c r="N1762" s="176"/>
      <c r="O1762" s="176"/>
      <c r="AB1762" s="176"/>
      <c r="AC1762" s="108"/>
      <c r="AD1762" s="312"/>
      <c r="AE1762" s="284"/>
    </row>
    <row r="1763" spans="1:31" s="17" customFormat="1">
      <c r="A1763" s="122"/>
      <c r="B1763" s="122"/>
      <c r="D1763" s="112"/>
      <c r="E1763" s="112"/>
      <c r="I1763" s="176"/>
      <c r="J1763" s="176"/>
      <c r="K1763" s="176"/>
      <c r="L1763" s="176"/>
      <c r="M1763" s="176"/>
      <c r="N1763" s="176"/>
      <c r="O1763" s="176"/>
      <c r="AB1763" s="176"/>
      <c r="AC1763" s="108"/>
      <c r="AD1763" s="312"/>
      <c r="AE1763" s="284"/>
    </row>
    <row r="1764" spans="1:31" s="17" customFormat="1">
      <c r="A1764" s="122"/>
      <c r="B1764" s="122"/>
      <c r="D1764" s="112"/>
      <c r="E1764" s="112"/>
      <c r="I1764" s="176"/>
      <c r="J1764" s="176"/>
      <c r="K1764" s="176"/>
      <c r="L1764" s="176"/>
      <c r="M1764" s="176"/>
      <c r="N1764" s="176"/>
      <c r="O1764" s="176"/>
      <c r="AB1764" s="176"/>
      <c r="AC1764" s="108"/>
      <c r="AD1764" s="312"/>
      <c r="AE1764" s="284"/>
    </row>
    <row r="1765" spans="1:31" s="17" customFormat="1">
      <c r="A1765" s="122"/>
      <c r="B1765" s="122"/>
      <c r="D1765" s="112"/>
      <c r="E1765" s="112"/>
      <c r="I1765" s="176"/>
      <c r="J1765" s="176"/>
      <c r="K1765" s="176"/>
      <c r="L1765" s="176"/>
      <c r="M1765" s="176"/>
      <c r="N1765" s="176"/>
      <c r="O1765" s="176"/>
      <c r="AB1765" s="176"/>
      <c r="AC1765" s="108"/>
      <c r="AD1765" s="312"/>
      <c r="AE1765" s="284"/>
    </row>
    <row r="1766" spans="1:31" s="17" customFormat="1">
      <c r="A1766" s="122"/>
      <c r="B1766" s="122"/>
      <c r="D1766" s="112"/>
      <c r="E1766" s="112"/>
      <c r="I1766" s="176"/>
      <c r="J1766" s="176"/>
      <c r="K1766" s="176"/>
      <c r="L1766" s="176"/>
      <c r="M1766" s="176"/>
      <c r="N1766" s="176"/>
      <c r="O1766" s="176"/>
      <c r="AB1766" s="176"/>
      <c r="AC1766" s="108"/>
      <c r="AD1766" s="312"/>
      <c r="AE1766" s="284"/>
    </row>
    <row r="1767" spans="1:31" s="17" customFormat="1">
      <c r="A1767" s="122"/>
      <c r="B1767" s="122"/>
      <c r="D1767" s="112"/>
      <c r="E1767" s="112"/>
      <c r="I1767" s="176"/>
      <c r="J1767" s="176"/>
      <c r="K1767" s="176"/>
      <c r="L1767" s="176"/>
      <c r="M1767" s="176"/>
      <c r="N1767" s="176"/>
      <c r="O1767" s="176"/>
      <c r="AB1767" s="176"/>
      <c r="AC1767" s="108"/>
      <c r="AD1767" s="312"/>
      <c r="AE1767" s="284"/>
    </row>
    <row r="1768" spans="1:31" s="17" customFormat="1">
      <c r="A1768" s="122"/>
      <c r="B1768" s="122"/>
      <c r="D1768" s="112"/>
      <c r="E1768" s="112"/>
      <c r="I1768" s="176"/>
      <c r="J1768" s="176"/>
      <c r="K1768" s="176"/>
      <c r="L1768" s="176"/>
      <c r="M1768" s="176"/>
      <c r="N1768" s="176"/>
      <c r="O1768" s="176"/>
      <c r="AB1768" s="176"/>
      <c r="AC1768" s="108"/>
      <c r="AD1768" s="312"/>
      <c r="AE1768" s="284"/>
    </row>
    <row r="1769" spans="1:31" s="17" customFormat="1">
      <c r="A1769" s="122"/>
      <c r="B1769" s="122"/>
      <c r="D1769" s="112"/>
      <c r="E1769" s="112"/>
      <c r="I1769" s="176"/>
      <c r="J1769" s="176"/>
      <c r="K1769" s="176"/>
      <c r="L1769" s="176"/>
      <c r="M1769" s="176"/>
      <c r="N1769" s="176"/>
      <c r="O1769" s="176"/>
      <c r="AB1769" s="176"/>
      <c r="AC1769" s="108"/>
      <c r="AD1769" s="312"/>
      <c r="AE1769" s="284"/>
    </row>
    <row r="1770" spans="1:31" s="17" customFormat="1">
      <c r="A1770" s="122"/>
      <c r="B1770" s="122"/>
      <c r="D1770" s="112"/>
      <c r="E1770" s="112"/>
      <c r="I1770" s="176"/>
      <c r="J1770" s="176"/>
      <c r="K1770" s="176"/>
      <c r="L1770" s="176"/>
      <c r="M1770" s="176"/>
      <c r="N1770" s="176"/>
      <c r="O1770" s="176"/>
      <c r="AB1770" s="176"/>
      <c r="AC1770" s="108"/>
      <c r="AD1770" s="312"/>
      <c r="AE1770" s="284"/>
    </row>
    <row r="1771" spans="1:31" s="17" customFormat="1">
      <c r="A1771" s="122"/>
      <c r="B1771" s="122"/>
      <c r="D1771" s="112"/>
      <c r="E1771" s="112"/>
      <c r="I1771" s="176"/>
      <c r="J1771" s="176"/>
      <c r="K1771" s="176"/>
      <c r="L1771" s="176"/>
      <c r="M1771" s="176"/>
      <c r="N1771" s="176"/>
      <c r="O1771" s="176"/>
      <c r="AB1771" s="176"/>
      <c r="AC1771" s="108"/>
      <c r="AD1771" s="312"/>
      <c r="AE1771" s="284"/>
    </row>
    <row r="1772" spans="1:31" s="17" customFormat="1">
      <c r="A1772" s="122"/>
      <c r="B1772" s="122"/>
      <c r="D1772" s="112"/>
      <c r="E1772" s="112"/>
      <c r="I1772" s="176"/>
      <c r="J1772" s="176"/>
      <c r="K1772" s="176"/>
      <c r="L1772" s="176"/>
      <c r="M1772" s="176"/>
      <c r="N1772" s="176"/>
      <c r="O1772" s="176"/>
      <c r="AB1772" s="176"/>
      <c r="AC1772" s="108"/>
      <c r="AD1772" s="312"/>
      <c r="AE1772" s="284"/>
    </row>
    <row r="1773" spans="1:31" s="17" customFormat="1">
      <c r="A1773" s="122"/>
      <c r="B1773" s="122"/>
      <c r="D1773" s="112"/>
      <c r="E1773" s="112"/>
      <c r="I1773" s="176"/>
      <c r="J1773" s="176"/>
      <c r="K1773" s="176"/>
      <c r="L1773" s="176"/>
      <c r="M1773" s="176"/>
      <c r="N1773" s="176"/>
      <c r="O1773" s="176"/>
      <c r="AB1773" s="176"/>
      <c r="AC1773" s="108"/>
      <c r="AD1773" s="312"/>
      <c r="AE1773" s="284"/>
    </row>
    <row r="1774" spans="1:31" s="17" customFormat="1">
      <c r="A1774" s="122"/>
      <c r="B1774" s="122"/>
      <c r="D1774" s="112"/>
      <c r="E1774" s="112"/>
      <c r="I1774" s="176"/>
      <c r="J1774" s="176"/>
      <c r="K1774" s="176"/>
      <c r="L1774" s="176"/>
      <c r="M1774" s="176"/>
      <c r="N1774" s="176"/>
      <c r="O1774" s="176"/>
      <c r="AB1774" s="176"/>
      <c r="AC1774" s="108"/>
      <c r="AD1774" s="312"/>
      <c r="AE1774" s="284"/>
    </row>
    <row r="1775" spans="1:31" s="17" customFormat="1">
      <c r="A1775" s="122"/>
      <c r="B1775" s="122"/>
      <c r="D1775" s="112"/>
      <c r="E1775" s="112"/>
      <c r="I1775" s="176"/>
      <c r="J1775" s="176"/>
      <c r="K1775" s="176"/>
      <c r="L1775" s="176"/>
      <c r="M1775" s="176"/>
      <c r="N1775" s="176"/>
      <c r="O1775" s="176"/>
      <c r="AB1775" s="176"/>
      <c r="AC1775" s="108"/>
      <c r="AD1775" s="312"/>
      <c r="AE1775" s="284"/>
    </row>
    <row r="1776" spans="1:31" s="17" customFormat="1">
      <c r="A1776" s="122"/>
      <c r="B1776" s="122"/>
      <c r="D1776" s="112"/>
      <c r="E1776" s="112"/>
      <c r="I1776" s="176"/>
      <c r="J1776" s="176"/>
      <c r="K1776" s="176"/>
      <c r="L1776" s="176"/>
      <c r="M1776" s="176"/>
      <c r="N1776" s="176"/>
      <c r="O1776" s="176"/>
      <c r="AB1776" s="176"/>
      <c r="AC1776" s="108"/>
      <c r="AD1776" s="312"/>
      <c r="AE1776" s="284"/>
    </row>
    <row r="1777" spans="1:31" s="17" customFormat="1">
      <c r="A1777" s="122"/>
      <c r="B1777" s="122"/>
      <c r="D1777" s="112"/>
      <c r="E1777" s="112"/>
      <c r="I1777" s="176"/>
      <c r="J1777" s="176"/>
      <c r="K1777" s="176"/>
      <c r="L1777" s="176"/>
      <c r="M1777" s="176"/>
      <c r="N1777" s="176"/>
      <c r="O1777" s="176"/>
      <c r="AB1777" s="176"/>
      <c r="AC1777" s="108"/>
      <c r="AD1777" s="312"/>
      <c r="AE1777" s="284"/>
    </row>
    <row r="1778" spans="1:31" s="17" customFormat="1">
      <c r="A1778" s="122"/>
      <c r="B1778" s="122"/>
      <c r="D1778" s="112"/>
      <c r="E1778" s="112"/>
      <c r="I1778" s="176"/>
      <c r="J1778" s="176"/>
      <c r="K1778" s="176"/>
      <c r="L1778" s="176"/>
      <c r="M1778" s="176"/>
      <c r="N1778" s="176"/>
      <c r="O1778" s="176"/>
      <c r="AB1778" s="176"/>
      <c r="AC1778" s="108"/>
      <c r="AD1778" s="312"/>
      <c r="AE1778" s="284"/>
    </row>
    <row r="1779" spans="1:31" s="17" customFormat="1">
      <c r="A1779" s="122"/>
      <c r="B1779" s="122"/>
      <c r="D1779" s="112"/>
      <c r="E1779" s="112"/>
      <c r="I1779" s="176"/>
      <c r="J1779" s="176"/>
      <c r="K1779" s="176"/>
      <c r="L1779" s="176"/>
      <c r="M1779" s="176"/>
      <c r="N1779" s="176"/>
      <c r="O1779" s="176"/>
      <c r="AB1779" s="176"/>
      <c r="AC1779" s="108"/>
      <c r="AD1779" s="312"/>
      <c r="AE1779" s="284"/>
    </row>
    <row r="1780" spans="1:31" s="17" customFormat="1">
      <c r="A1780" s="122"/>
      <c r="B1780" s="122"/>
      <c r="D1780" s="112"/>
      <c r="E1780" s="112"/>
      <c r="I1780" s="176"/>
      <c r="J1780" s="176"/>
      <c r="K1780" s="176"/>
      <c r="L1780" s="176"/>
      <c r="M1780" s="176"/>
      <c r="N1780" s="176"/>
      <c r="O1780" s="176"/>
      <c r="AB1780" s="176"/>
      <c r="AC1780" s="108"/>
      <c r="AD1780" s="312"/>
      <c r="AE1780" s="284"/>
    </row>
    <row r="1781" spans="1:31" s="17" customFormat="1">
      <c r="A1781" s="122"/>
      <c r="B1781" s="122"/>
      <c r="D1781" s="112"/>
      <c r="E1781" s="112"/>
      <c r="I1781" s="176"/>
      <c r="J1781" s="176"/>
      <c r="K1781" s="176"/>
      <c r="L1781" s="176"/>
      <c r="M1781" s="176"/>
      <c r="N1781" s="176"/>
      <c r="O1781" s="176"/>
      <c r="AB1781" s="176"/>
      <c r="AC1781" s="108"/>
      <c r="AD1781" s="312"/>
      <c r="AE1781" s="284"/>
    </row>
    <row r="1782" spans="1:31" s="17" customFormat="1">
      <c r="A1782" s="122"/>
      <c r="B1782" s="122"/>
      <c r="D1782" s="112"/>
      <c r="E1782" s="112"/>
      <c r="I1782" s="176"/>
      <c r="J1782" s="176"/>
      <c r="K1782" s="176"/>
      <c r="L1782" s="176"/>
      <c r="M1782" s="176"/>
      <c r="N1782" s="176"/>
      <c r="O1782" s="176"/>
      <c r="AB1782" s="176"/>
      <c r="AC1782" s="108"/>
      <c r="AD1782" s="312"/>
      <c r="AE1782" s="284"/>
    </row>
    <row r="1783" spans="1:31" s="17" customFormat="1">
      <c r="A1783" s="122"/>
      <c r="B1783" s="122"/>
      <c r="D1783" s="112"/>
      <c r="E1783" s="112"/>
      <c r="I1783" s="176"/>
      <c r="J1783" s="176"/>
      <c r="K1783" s="176"/>
      <c r="L1783" s="176"/>
      <c r="M1783" s="176"/>
      <c r="N1783" s="176"/>
      <c r="O1783" s="176"/>
      <c r="AB1783" s="176"/>
      <c r="AC1783" s="108"/>
      <c r="AD1783" s="312"/>
      <c r="AE1783" s="284"/>
    </row>
    <row r="1784" spans="1:31" s="17" customFormat="1">
      <c r="A1784" s="122"/>
      <c r="B1784" s="122"/>
      <c r="D1784" s="112"/>
      <c r="E1784" s="112"/>
      <c r="I1784" s="176"/>
      <c r="J1784" s="176"/>
      <c r="K1784" s="176"/>
      <c r="L1784" s="176"/>
      <c r="M1784" s="176"/>
      <c r="N1784" s="176"/>
      <c r="O1784" s="176"/>
      <c r="AB1784" s="176"/>
      <c r="AC1784" s="108"/>
      <c r="AD1784" s="312"/>
      <c r="AE1784" s="284"/>
    </row>
    <row r="1785" spans="1:31" s="17" customFormat="1">
      <c r="A1785" s="122"/>
      <c r="B1785" s="122"/>
      <c r="D1785" s="112"/>
      <c r="E1785" s="112"/>
      <c r="I1785" s="176"/>
      <c r="J1785" s="176"/>
      <c r="K1785" s="176"/>
      <c r="L1785" s="176"/>
      <c r="M1785" s="176"/>
      <c r="N1785" s="176"/>
      <c r="O1785" s="176"/>
      <c r="AB1785" s="176"/>
      <c r="AC1785" s="108"/>
      <c r="AD1785" s="312"/>
      <c r="AE1785" s="284"/>
    </row>
    <row r="1786" spans="1:31" s="17" customFormat="1">
      <c r="A1786" s="122"/>
      <c r="B1786" s="122"/>
      <c r="D1786" s="112"/>
      <c r="E1786" s="112"/>
      <c r="I1786" s="176"/>
      <c r="J1786" s="176"/>
      <c r="K1786" s="176"/>
      <c r="L1786" s="176"/>
      <c r="M1786" s="176"/>
      <c r="N1786" s="176"/>
      <c r="O1786" s="176"/>
      <c r="AB1786" s="176"/>
      <c r="AC1786" s="108"/>
      <c r="AD1786" s="312"/>
      <c r="AE1786" s="284"/>
    </row>
    <row r="1787" spans="1:31" s="17" customFormat="1">
      <c r="A1787" s="122"/>
      <c r="B1787" s="122"/>
      <c r="D1787" s="112"/>
      <c r="E1787" s="112"/>
      <c r="I1787" s="176"/>
      <c r="J1787" s="176"/>
      <c r="K1787" s="176"/>
      <c r="L1787" s="176"/>
      <c r="M1787" s="176"/>
      <c r="N1787" s="176"/>
      <c r="O1787" s="176"/>
      <c r="AB1787" s="176"/>
      <c r="AC1787" s="108"/>
      <c r="AD1787" s="312"/>
      <c r="AE1787" s="284"/>
    </row>
    <row r="1788" spans="1:31" s="17" customFormat="1">
      <c r="A1788" s="122"/>
      <c r="B1788" s="122"/>
      <c r="D1788" s="112"/>
      <c r="E1788" s="112"/>
      <c r="I1788" s="176"/>
      <c r="J1788" s="176"/>
      <c r="K1788" s="176"/>
      <c r="L1788" s="176"/>
      <c r="M1788" s="176"/>
      <c r="N1788" s="176"/>
      <c r="O1788" s="176"/>
      <c r="AB1788" s="176"/>
      <c r="AC1788" s="108"/>
      <c r="AD1788" s="312"/>
      <c r="AE1788" s="284"/>
    </row>
    <row r="1789" spans="1:31" s="17" customFormat="1">
      <c r="A1789" s="122"/>
      <c r="B1789" s="122"/>
      <c r="D1789" s="112"/>
      <c r="E1789" s="112"/>
      <c r="I1789" s="176"/>
      <c r="J1789" s="176"/>
      <c r="K1789" s="176"/>
      <c r="L1789" s="176"/>
      <c r="M1789" s="176"/>
      <c r="N1789" s="176"/>
      <c r="O1789" s="176"/>
      <c r="AB1789" s="176"/>
      <c r="AC1789" s="108"/>
      <c r="AD1789" s="312"/>
      <c r="AE1789" s="284"/>
    </row>
    <row r="1790" spans="1:31" s="17" customFormat="1">
      <c r="A1790" s="122"/>
      <c r="B1790" s="122"/>
      <c r="D1790" s="112"/>
      <c r="E1790" s="112"/>
      <c r="I1790" s="176"/>
      <c r="J1790" s="176"/>
      <c r="K1790" s="176"/>
      <c r="L1790" s="176"/>
      <c r="M1790" s="176"/>
      <c r="N1790" s="176"/>
      <c r="O1790" s="176"/>
      <c r="AB1790" s="176"/>
      <c r="AC1790" s="108"/>
      <c r="AD1790" s="312"/>
      <c r="AE1790" s="284"/>
    </row>
    <row r="1791" spans="1:31" s="17" customFormat="1">
      <c r="A1791" s="122"/>
      <c r="B1791" s="122"/>
      <c r="D1791" s="112"/>
      <c r="E1791" s="112"/>
      <c r="I1791" s="176"/>
      <c r="J1791" s="176"/>
      <c r="K1791" s="176"/>
      <c r="L1791" s="176"/>
      <c r="M1791" s="176"/>
      <c r="N1791" s="176"/>
      <c r="O1791" s="176"/>
      <c r="AB1791" s="176"/>
      <c r="AC1791" s="108"/>
      <c r="AD1791" s="312"/>
      <c r="AE1791" s="284"/>
    </row>
    <row r="1792" spans="1:31" s="17" customFormat="1">
      <c r="A1792" s="122"/>
      <c r="B1792" s="122"/>
      <c r="D1792" s="112"/>
      <c r="E1792" s="112"/>
      <c r="I1792" s="176"/>
      <c r="J1792" s="176"/>
      <c r="K1792" s="176"/>
      <c r="L1792" s="176"/>
      <c r="M1792" s="176"/>
      <c r="N1792" s="176"/>
      <c r="O1792" s="176"/>
      <c r="AB1792" s="176"/>
      <c r="AC1792" s="108"/>
      <c r="AD1792" s="312"/>
      <c r="AE1792" s="284"/>
    </row>
    <row r="1793" spans="1:31" s="17" customFormat="1">
      <c r="A1793" s="122"/>
      <c r="B1793" s="122"/>
      <c r="D1793" s="112"/>
      <c r="E1793" s="112"/>
      <c r="I1793" s="176"/>
      <c r="J1793" s="176"/>
      <c r="K1793" s="176"/>
      <c r="L1793" s="176"/>
      <c r="M1793" s="176"/>
      <c r="N1793" s="176"/>
      <c r="O1793" s="176"/>
      <c r="AB1793" s="176"/>
      <c r="AC1793" s="108"/>
      <c r="AD1793" s="312"/>
      <c r="AE1793" s="284"/>
    </row>
    <row r="1794" spans="1:31" s="17" customFormat="1">
      <c r="A1794" s="122"/>
      <c r="B1794" s="122"/>
      <c r="D1794" s="112"/>
      <c r="E1794" s="112"/>
      <c r="I1794" s="176"/>
      <c r="J1794" s="176"/>
      <c r="K1794" s="176"/>
      <c r="L1794" s="176"/>
      <c r="M1794" s="176"/>
      <c r="N1794" s="176"/>
      <c r="O1794" s="176"/>
      <c r="AB1794" s="176"/>
      <c r="AC1794" s="108"/>
      <c r="AD1794" s="312"/>
      <c r="AE1794" s="284"/>
    </row>
    <row r="1795" spans="1:31" s="17" customFormat="1">
      <c r="A1795" s="122"/>
      <c r="B1795" s="122"/>
      <c r="D1795" s="112"/>
      <c r="E1795" s="112"/>
      <c r="I1795" s="176"/>
      <c r="J1795" s="176"/>
      <c r="K1795" s="176"/>
      <c r="L1795" s="176"/>
      <c r="M1795" s="176"/>
      <c r="N1795" s="176"/>
      <c r="O1795" s="176"/>
      <c r="AB1795" s="176"/>
      <c r="AC1795" s="108"/>
      <c r="AD1795" s="312"/>
      <c r="AE1795" s="284"/>
    </row>
    <row r="1796" spans="1:31" s="17" customFormat="1">
      <c r="A1796" s="122"/>
      <c r="B1796" s="122"/>
      <c r="D1796" s="112"/>
      <c r="E1796" s="112"/>
      <c r="I1796" s="176"/>
      <c r="J1796" s="176"/>
      <c r="K1796" s="176"/>
      <c r="L1796" s="176"/>
      <c r="M1796" s="176"/>
      <c r="N1796" s="176"/>
      <c r="O1796" s="176"/>
      <c r="AB1796" s="176"/>
      <c r="AC1796" s="108"/>
      <c r="AD1796" s="312"/>
      <c r="AE1796" s="284"/>
    </row>
    <row r="1797" spans="1:31" s="17" customFormat="1">
      <c r="A1797" s="122"/>
      <c r="B1797" s="122"/>
      <c r="D1797" s="112"/>
      <c r="E1797" s="112"/>
      <c r="I1797" s="176"/>
      <c r="J1797" s="176"/>
      <c r="K1797" s="176"/>
      <c r="L1797" s="176"/>
      <c r="M1797" s="176"/>
      <c r="N1797" s="176"/>
      <c r="O1797" s="176"/>
      <c r="AB1797" s="176"/>
      <c r="AC1797" s="108"/>
      <c r="AD1797" s="312"/>
      <c r="AE1797" s="284"/>
    </row>
    <row r="1798" spans="1:31" s="17" customFormat="1">
      <c r="A1798" s="122"/>
      <c r="B1798" s="122"/>
      <c r="D1798" s="112"/>
      <c r="E1798" s="112"/>
      <c r="I1798" s="176"/>
      <c r="J1798" s="176"/>
      <c r="K1798" s="176"/>
      <c r="L1798" s="176"/>
      <c r="M1798" s="176"/>
      <c r="N1798" s="176"/>
      <c r="O1798" s="176"/>
      <c r="AB1798" s="176"/>
      <c r="AC1798" s="108"/>
      <c r="AD1798" s="312"/>
      <c r="AE1798" s="284"/>
    </row>
    <row r="1799" spans="1:31" s="17" customFormat="1">
      <c r="A1799" s="122"/>
      <c r="B1799" s="122"/>
      <c r="D1799" s="112"/>
      <c r="E1799" s="112"/>
      <c r="I1799" s="176"/>
      <c r="J1799" s="176"/>
      <c r="K1799" s="176"/>
      <c r="L1799" s="176"/>
      <c r="M1799" s="176"/>
      <c r="N1799" s="176"/>
      <c r="O1799" s="176"/>
      <c r="AB1799" s="176"/>
      <c r="AC1799" s="108"/>
      <c r="AD1799" s="312"/>
      <c r="AE1799" s="284"/>
    </row>
    <row r="1800" spans="1:31" s="17" customFormat="1">
      <c r="A1800" s="122"/>
      <c r="B1800" s="122"/>
      <c r="D1800" s="112"/>
      <c r="E1800" s="112"/>
      <c r="I1800" s="176"/>
      <c r="J1800" s="176"/>
      <c r="K1800" s="176"/>
      <c r="L1800" s="176"/>
      <c r="M1800" s="176"/>
      <c r="N1800" s="176"/>
      <c r="O1800" s="176"/>
      <c r="AB1800" s="176"/>
      <c r="AC1800" s="108"/>
      <c r="AD1800" s="312"/>
      <c r="AE1800" s="284"/>
    </row>
    <row r="1801" spans="1:31" s="17" customFormat="1">
      <c r="A1801" s="122"/>
      <c r="B1801" s="122"/>
      <c r="D1801" s="112"/>
      <c r="E1801" s="112"/>
      <c r="I1801" s="176"/>
      <c r="J1801" s="176"/>
      <c r="K1801" s="176"/>
      <c r="L1801" s="176"/>
      <c r="M1801" s="176"/>
      <c r="N1801" s="176"/>
      <c r="O1801" s="176"/>
      <c r="AB1801" s="176"/>
      <c r="AC1801" s="108"/>
      <c r="AD1801" s="312"/>
      <c r="AE1801" s="284"/>
    </row>
    <row r="1802" spans="1:31" s="17" customFormat="1">
      <c r="A1802" s="122"/>
      <c r="B1802" s="122"/>
      <c r="D1802" s="112"/>
      <c r="E1802" s="112"/>
      <c r="I1802" s="176"/>
      <c r="J1802" s="176"/>
      <c r="K1802" s="176"/>
      <c r="L1802" s="176"/>
      <c r="M1802" s="176"/>
      <c r="N1802" s="176"/>
      <c r="O1802" s="176"/>
      <c r="AB1802" s="176"/>
      <c r="AC1802" s="108"/>
      <c r="AD1802" s="312"/>
      <c r="AE1802" s="284"/>
    </row>
    <row r="1803" spans="1:31" s="17" customFormat="1">
      <c r="A1803" s="122"/>
      <c r="B1803" s="122"/>
      <c r="D1803" s="112"/>
      <c r="E1803" s="112"/>
      <c r="I1803" s="176"/>
      <c r="J1803" s="176"/>
      <c r="K1803" s="176"/>
      <c r="L1803" s="176"/>
      <c r="M1803" s="176"/>
      <c r="N1803" s="176"/>
      <c r="O1803" s="176"/>
      <c r="AB1803" s="176"/>
      <c r="AC1803" s="108"/>
      <c r="AD1803" s="312"/>
      <c r="AE1803" s="284"/>
    </row>
    <row r="1804" spans="1:31" s="17" customFormat="1">
      <c r="A1804" s="122"/>
      <c r="B1804" s="122"/>
      <c r="D1804" s="112"/>
      <c r="E1804" s="112"/>
      <c r="I1804" s="176"/>
      <c r="J1804" s="176"/>
      <c r="K1804" s="176"/>
      <c r="L1804" s="176"/>
      <c r="M1804" s="176"/>
      <c r="N1804" s="176"/>
      <c r="O1804" s="176"/>
      <c r="AB1804" s="176"/>
      <c r="AC1804" s="108"/>
      <c r="AD1804" s="312"/>
      <c r="AE1804" s="284"/>
    </row>
    <row r="1805" spans="1:31" s="17" customFormat="1">
      <c r="A1805" s="122"/>
      <c r="B1805" s="122"/>
      <c r="D1805" s="112"/>
      <c r="E1805" s="112"/>
      <c r="I1805" s="176"/>
      <c r="J1805" s="176"/>
      <c r="K1805" s="176"/>
      <c r="L1805" s="176"/>
      <c r="M1805" s="176"/>
      <c r="N1805" s="176"/>
      <c r="O1805" s="176"/>
      <c r="AB1805" s="176"/>
      <c r="AC1805" s="108"/>
      <c r="AD1805" s="312"/>
      <c r="AE1805" s="284"/>
    </row>
    <row r="1806" spans="1:31" s="17" customFormat="1">
      <c r="A1806" s="122"/>
      <c r="B1806" s="122"/>
      <c r="D1806" s="112"/>
      <c r="E1806" s="112"/>
      <c r="I1806" s="176"/>
      <c r="J1806" s="176"/>
      <c r="K1806" s="176"/>
      <c r="L1806" s="176"/>
      <c r="M1806" s="176"/>
      <c r="N1806" s="176"/>
      <c r="O1806" s="176"/>
      <c r="AB1806" s="176"/>
      <c r="AC1806" s="108"/>
      <c r="AD1806" s="312"/>
      <c r="AE1806" s="284"/>
    </row>
    <row r="1807" spans="1:31" s="17" customFormat="1">
      <c r="A1807" s="122"/>
      <c r="B1807" s="122"/>
      <c r="D1807" s="112"/>
      <c r="E1807" s="112"/>
      <c r="I1807" s="176"/>
      <c r="J1807" s="176"/>
      <c r="K1807" s="176"/>
      <c r="L1807" s="176"/>
      <c r="M1807" s="176"/>
      <c r="N1807" s="176"/>
      <c r="O1807" s="176"/>
      <c r="AB1807" s="176"/>
      <c r="AC1807" s="108"/>
      <c r="AD1807" s="312"/>
      <c r="AE1807" s="284"/>
    </row>
    <row r="1808" spans="1:31" s="17" customFormat="1">
      <c r="A1808" s="122"/>
      <c r="B1808" s="122"/>
      <c r="D1808" s="112"/>
      <c r="E1808" s="112"/>
      <c r="I1808" s="176"/>
      <c r="J1808" s="176"/>
      <c r="K1808" s="176"/>
      <c r="L1808" s="176"/>
      <c r="M1808" s="176"/>
      <c r="N1808" s="176"/>
      <c r="O1808" s="176"/>
      <c r="AB1808" s="176"/>
      <c r="AC1808" s="108"/>
      <c r="AD1808" s="312"/>
      <c r="AE1808" s="284"/>
    </row>
    <row r="1809" spans="1:31" s="17" customFormat="1">
      <c r="A1809" s="122"/>
      <c r="B1809" s="122"/>
      <c r="D1809" s="112"/>
      <c r="E1809" s="112"/>
      <c r="I1809" s="176"/>
      <c r="J1809" s="176"/>
      <c r="K1809" s="176"/>
      <c r="L1809" s="176"/>
      <c r="M1809" s="176"/>
      <c r="N1809" s="176"/>
      <c r="O1809" s="176"/>
      <c r="AB1809" s="176"/>
      <c r="AC1809" s="108"/>
      <c r="AD1809" s="312"/>
      <c r="AE1809" s="284"/>
    </row>
    <row r="1810" spans="1:31" s="17" customFormat="1">
      <c r="A1810" s="122"/>
      <c r="B1810" s="122"/>
      <c r="D1810" s="112"/>
      <c r="E1810" s="112"/>
      <c r="I1810" s="176"/>
      <c r="J1810" s="176"/>
      <c r="K1810" s="176"/>
      <c r="L1810" s="176"/>
      <c r="M1810" s="176"/>
      <c r="N1810" s="176"/>
      <c r="O1810" s="176"/>
      <c r="AB1810" s="176"/>
      <c r="AC1810" s="108"/>
      <c r="AD1810" s="312"/>
      <c r="AE1810" s="284"/>
    </row>
    <row r="1811" spans="1:31" s="17" customFormat="1">
      <c r="A1811" s="122"/>
      <c r="B1811" s="122"/>
      <c r="D1811" s="112"/>
      <c r="E1811" s="112"/>
      <c r="I1811" s="176"/>
      <c r="J1811" s="176"/>
      <c r="K1811" s="176"/>
      <c r="L1811" s="176"/>
      <c r="M1811" s="176"/>
      <c r="N1811" s="176"/>
      <c r="O1811" s="176"/>
      <c r="AB1811" s="176"/>
      <c r="AC1811" s="108"/>
      <c r="AD1811" s="312"/>
      <c r="AE1811" s="284"/>
    </row>
    <row r="1812" spans="1:31" s="17" customFormat="1">
      <c r="A1812" s="122"/>
      <c r="B1812" s="122"/>
      <c r="D1812" s="112"/>
      <c r="E1812" s="112"/>
      <c r="I1812" s="176"/>
      <c r="J1812" s="176"/>
      <c r="K1812" s="176"/>
      <c r="L1812" s="176"/>
      <c r="M1812" s="176"/>
      <c r="N1812" s="176"/>
      <c r="O1812" s="176"/>
      <c r="AB1812" s="176"/>
      <c r="AC1812" s="108"/>
      <c r="AD1812" s="312"/>
      <c r="AE1812" s="284"/>
    </row>
    <row r="1813" spans="1:31" s="17" customFormat="1">
      <c r="A1813" s="122"/>
      <c r="B1813" s="122"/>
      <c r="D1813" s="112"/>
      <c r="E1813" s="112"/>
      <c r="I1813" s="176"/>
      <c r="J1813" s="176"/>
      <c r="K1813" s="176"/>
      <c r="L1813" s="176"/>
      <c r="M1813" s="176"/>
      <c r="N1813" s="176"/>
      <c r="O1813" s="176"/>
      <c r="AB1813" s="176"/>
      <c r="AC1813" s="108"/>
      <c r="AD1813" s="312"/>
      <c r="AE1813" s="284"/>
    </row>
    <row r="1814" spans="1:31" s="17" customFormat="1">
      <c r="A1814" s="122"/>
      <c r="B1814" s="122"/>
      <c r="D1814" s="112"/>
      <c r="E1814" s="112"/>
      <c r="I1814" s="176"/>
      <c r="J1814" s="176"/>
      <c r="K1814" s="176"/>
      <c r="L1814" s="176"/>
      <c r="M1814" s="176"/>
      <c r="N1814" s="176"/>
      <c r="O1814" s="176"/>
      <c r="AB1814" s="176"/>
      <c r="AC1814" s="108"/>
      <c r="AD1814" s="312"/>
      <c r="AE1814" s="284"/>
    </row>
    <row r="1815" spans="1:31" s="17" customFormat="1">
      <c r="A1815" s="122"/>
      <c r="B1815" s="122"/>
      <c r="D1815" s="112"/>
      <c r="E1815" s="112"/>
      <c r="I1815" s="176"/>
      <c r="J1815" s="176"/>
      <c r="K1815" s="176"/>
      <c r="L1815" s="176"/>
      <c r="M1815" s="176"/>
      <c r="N1815" s="176"/>
      <c r="O1815" s="176"/>
      <c r="AB1815" s="176"/>
      <c r="AC1815" s="108"/>
      <c r="AD1815" s="312"/>
      <c r="AE1815" s="284"/>
    </row>
    <row r="1816" spans="1:31" s="17" customFormat="1">
      <c r="A1816" s="122"/>
      <c r="B1816" s="122"/>
      <c r="D1816" s="112"/>
      <c r="E1816" s="112"/>
      <c r="I1816" s="176"/>
      <c r="J1816" s="176"/>
      <c r="K1816" s="176"/>
      <c r="L1816" s="176"/>
      <c r="M1816" s="176"/>
      <c r="N1816" s="176"/>
      <c r="O1816" s="176"/>
      <c r="AB1816" s="176"/>
      <c r="AC1816" s="108"/>
      <c r="AD1816" s="312"/>
      <c r="AE1816" s="284"/>
    </row>
    <row r="1817" spans="1:31" s="17" customFormat="1">
      <c r="A1817" s="122"/>
      <c r="B1817" s="122"/>
      <c r="D1817" s="112"/>
      <c r="E1817" s="112"/>
      <c r="I1817" s="176"/>
      <c r="J1817" s="176"/>
      <c r="K1817" s="176"/>
      <c r="L1817" s="176"/>
      <c r="M1817" s="176"/>
      <c r="N1817" s="176"/>
      <c r="O1817" s="176"/>
      <c r="AB1817" s="176"/>
      <c r="AC1817" s="108"/>
      <c r="AD1817" s="312"/>
      <c r="AE1817" s="284"/>
    </row>
    <row r="1818" spans="1:31" s="17" customFormat="1">
      <c r="A1818" s="122"/>
      <c r="B1818" s="122"/>
      <c r="D1818" s="112"/>
      <c r="E1818" s="112"/>
      <c r="I1818" s="176"/>
      <c r="J1818" s="176"/>
      <c r="K1818" s="176"/>
      <c r="L1818" s="176"/>
      <c r="M1818" s="176"/>
      <c r="N1818" s="176"/>
      <c r="O1818" s="176"/>
      <c r="AB1818" s="176"/>
      <c r="AC1818" s="108"/>
      <c r="AD1818" s="312"/>
      <c r="AE1818" s="284"/>
    </row>
    <row r="1819" spans="1:31" s="17" customFormat="1">
      <c r="A1819" s="122"/>
      <c r="B1819" s="122"/>
      <c r="D1819" s="112"/>
      <c r="E1819" s="112"/>
      <c r="I1819" s="176"/>
      <c r="J1819" s="176"/>
      <c r="K1819" s="176"/>
      <c r="L1819" s="176"/>
      <c r="M1819" s="176"/>
      <c r="N1819" s="176"/>
      <c r="O1819" s="176"/>
      <c r="AB1819" s="176"/>
      <c r="AC1819" s="108"/>
      <c r="AD1819" s="312"/>
      <c r="AE1819" s="284"/>
    </row>
    <row r="1820" spans="1:31" s="17" customFormat="1">
      <c r="A1820" s="122"/>
      <c r="B1820" s="122"/>
      <c r="D1820" s="112"/>
      <c r="E1820" s="112"/>
      <c r="I1820" s="176"/>
      <c r="J1820" s="176"/>
      <c r="K1820" s="176"/>
      <c r="L1820" s="176"/>
      <c r="M1820" s="176"/>
      <c r="N1820" s="176"/>
      <c r="O1820" s="176"/>
      <c r="AB1820" s="176"/>
      <c r="AC1820" s="108"/>
      <c r="AD1820" s="312"/>
      <c r="AE1820" s="284"/>
    </row>
    <row r="1821" spans="1:31" s="17" customFormat="1">
      <c r="A1821" s="122"/>
      <c r="B1821" s="122"/>
      <c r="D1821" s="112"/>
      <c r="E1821" s="112"/>
      <c r="I1821" s="176"/>
      <c r="J1821" s="176"/>
      <c r="K1821" s="176"/>
      <c r="L1821" s="176"/>
      <c r="M1821" s="176"/>
      <c r="N1821" s="176"/>
      <c r="O1821" s="176"/>
      <c r="AB1821" s="176"/>
      <c r="AC1821" s="108"/>
      <c r="AD1821" s="312"/>
      <c r="AE1821" s="284"/>
    </row>
    <row r="1822" spans="1:31" s="17" customFormat="1">
      <c r="A1822" s="122"/>
      <c r="B1822" s="122"/>
      <c r="D1822" s="112"/>
      <c r="E1822" s="112"/>
      <c r="I1822" s="176"/>
      <c r="J1822" s="176"/>
      <c r="K1822" s="176"/>
      <c r="L1822" s="176"/>
      <c r="M1822" s="176"/>
      <c r="N1822" s="176"/>
      <c r="O1822" s="176"/>
      <c r="AB1822" s="176"/>
      <c r="AC1822" s="108"/>
      <c r="AD1822" s="312"/>
      <c r="AE1822" s="284"/>
    </row>
    <row r="1823" spans="1:31" s="17" customFormat="1">
      <c r="A1823" s="122"/>
      <c r="B1823" s="122"/>
      <c r="D1823" s="112"/>
      <c r="E1823" s="112"/>
      <c r="I1823" s="176"/>
      <c r="J1823" s="176"/>
      <c r="K1823" s="176"/>
      <c r="L1823" s="176"/>
      <c r="M1823" s="176"/>
      <c r="N1823" s="176"/>
      <c r="O1823" s="176"/>
      <c r="AB1823" s="176"/>
      <c r="AC1823" s="108"/>
      <c r="AD1823" s="312"/>
      <c r="AE1823" s="284"/>
    </row>
    <row r="1824" spans="1:31" s="17" customFormat="1">
      <c r="A1824" s="122"/>
      <c r="B1824" s="122"/>
      <c r="D1824" s="112"/>
      <c r="E1824" s="112"/>
      <c r="I1824" s="176"/>
      <c r="J1824" s="176"/>
      <c r="K1824" s="176"/>
      <c r="L1824" s="176"/>
      <c r="M1824" s="176"/>
      <c r="N1824" s="176"/>
      <c r="O1824" s="176"/>
      <c r="AB1824" s="176"/>
      <c r="AC1824" s="108"/>
      <c r="AD1824" s="312"/>
      <c r="AE1824" s="284"/>
    </row>
    <row r="1825" spans="1:31" s="17" customFormat="1">
      <c r="A1825" s="122"/>
      <c r="B1825" s="122"/>
      <c r="D1825" s="112"/>
      <c r="E1825" s="112"/>
      <c r="I1825" s="176"/>
      <c r="J1825" s="176"/>
      <c r="K1825" s="176"/>
      <c r="L1825" s="176"/>
      <c r="M1825" s="176"/>
      <c r="N1825" s="176"/>
      <c r="O1825" s="176"/>
      <c r="AB1825" s="176"/>
      <c r="AC1825" s="108"/>
      <c r="AD1825" s="312"/>
      <c r="AE1825" s="284"/>
    </row>
    <row r="1826" spans="1:31" s="17" customFormat="1">
      <c r="A1826" s="122"/>
      <c r="B1826" s="122"/>
      <c r="D1826" s="112"/>
      <c r="E1826" s="112"/>
      <c r="I1826" s="176"/>
      <c r="J1826" s="176"/>
      <c r="K1826" s="176"/>
      <c r="L1826" s="176"/>
      <c r="M1826" s="176"/>
      <c r="N1826" s="176"/>
      <c r="O1826" s="176"/>
      <c r="AB1826" s="176"/>
      <c r="AC1826" s="108"/>
      <c r="AD1826" s="312"/>
      <c r="AE1826" s="284"/>
    </row>
    <row r="1827" spans="1:31" s="17" customFormat="1">
      <c r="A1827" s="122"/>
      <c r="B1827" s="122"/>
      <c r="D1827" s="112"/>
      <c r="E1827" s="112"/>
      <c r="I1827" s="176"/>
      <c r="J1827" s="176"/>
      <c r="K1827" s="176"/>
      <c r="L1827" s="176"/>
      <c r="M1827" s="176"/>
      <c r="N1827" s="176"/>
      <c r="O1827" s="176"/>
      <c r="AB1827" s="176"/>
      <c r="AC1827" s="108"/>
      <c r="AD1827" s="312"/>
      <c r="AE1827" s="284"/>
    </row>
    <row r="1828" spans="1:31" s="17" customFormat="1">
      <c r="A1828" s="122"/>
      <c r="B1828" s="122"/>
      <c r="D1828" s="112"/>
      <c r="E1828" s="112"/>
      <c r="I1828" s="176"/>
      <c r="J1828" s="176"/>
      <c r="K1828" s="176"/>
      <c r="L1828" s="176"/>
      <c r="M1828" s="176"/>
      <c r="N1828" s="176"/>
      <c r="O1828" s="176"/>
      <c r="AB1828" s="176"/>
      <c r="AC1828" s="108"/>
      <c r="AD1828" s="312"/>
      <c r="AE1828" s="284"/>
    </row>
    <row r="1829" spans="1:31" s="17" customFormat="1">
      <c r="A1829" s="122"/>
      <c r="B1829" s="122"/>
      <c r="D1829" s="112"/>
      <c r="E1829" s="112"/>
      <c r="I1829" s="176"/>
      <c r="J1829" s="176"/>
      <c r="K1829" s="176"/>
      <c r="L1829" s="176"/>
      <c r="M1829" s="176"/>
      <c r="N1829" s="176"/>
      <c r="O1829" s="176"/>
      <c r="AB1829" s="176"/>
      <c r="AC1829" s="108"/>
      <c r="AD1829" s="312"/>
      <c r="AE1829" s="284"/>
    </row>
    <row r="1830" spans="1:31" s="17" customFormat="1">
      <c r="A1830" s="122"/>
      <c r="B1830" s="122"/>
      <c r="D1830" s="112"/>
      <c r="E1830" s="112"/>
      <c r="I1830" s="176"/>
      <c r="J1830" s="176"/>
      <c r="K1830" s="176"/>
      <c r="L1830" s="176"/>
      <c r="M1830" s="176"/>
      <c r="N1830" s="176"/>
      <c r="O1830" s="176"/>
      <c r="AB1830" s="176"/>
      <c r="AC1830" s="108"/>
      <c r="AD1830" s="312"/>
      <c r="AE1830" s="284"/>
    </row>
    <row r="1831" spans="1:31" s="17" customFormat="1">
      <c r="A1831" s="122"/>
      <c r="B1831" s="122"/>
      <c r="D1831" s="112"/>
      <c r="E1831" s="112"/>
      <c r="I1831" s="176"/>
      <c r="J1831" s="176"/>
      <c r="K1831" s="176"/>
      <c r="L1831" s="176"/>
      <c r="M1831" s="176"/>
      <c r="N1831" s="176"/>
      <c r="O1831" s="176"/>
      <c r="AB1831" s="176"/>
      <c r="AC1831" s="108"/>
      <c r="AD1831" s="312"/>
      <c r="AE1831" s="284"/>
    </row>
    <row r="1832" spans="1:31" s="17" customFormat="1">
      <c r="A1832" s="122"/>
      <c r="B1832" s="122"/>
      <c r="D1832" s="112"/>
      <c r="E1832" s="112"/>
      <c r="I1832" s="176"/>
      <c r="J1832" s="176"/>
      <c r="K1832" s="176"/>
      <c r="L1832" s="176"/>
      <c r="M1832" s="176"/>
      <c r="N1832" s="176"/>
      <c r="O1832" s="176"/>
      <c r="AB1832" s="176"/>
      <c r="AC1832" s="108"/>
      <c r="AD1832" s="312"/>
      <c r="AE1832" s="284"/>
    </row>
    <row r="1833" spans="1:31" s="17" customFormat="1">
      <c r="A1833" s="122"/>
      <c r="B1833" s="122"/>
      <c r="D1833" s="112"/>
      <c r="E1833" s="112"/>
      <c r="I1833" s="176"/>
      <c r="J1833" s="176"/>
      <c r="K1833" s="176"/>
      <c r="L1833" s="176"/>
      <c r="M1833" s="176"/>
      <c r="N1833" s="176"/>
      <c r="O1833" s="176"/>
      <c r="AB1833" s="176"/>
      <c r="AC1833" s="108"/>
      <c r="AD1833" s="312"/>
      <c r="AE1833" s="284"/>
    </row>
    <row r="1834" spans="1:31" s="17" customFormat="1">
      <c r="A1834" s="122"/>
      <c r="B1834" s="122"/>
      <c r="D1834" s="112"/>
      <c r="E1834" s="112"/>
      <c r="I1834" s="176"/>
      <c r="J1834" s="176"/>
      <c r="K1834" s="176"/>
      <c r="L1834" s="176"/>
      <c r="M1834" s="176"/>
      <c r="N1834" s="176"/>
      <c r="O1834" s="176"/>
      <c r="AB1834" s="176"/>
      <c r="AC1834" s="108"/>
      <c r="AD1834" s="312"/>
      <c r="AE1834" s="284"/>
    </row>
    <row r="1835" spans="1:31" s="17" customFormat="1">
      <c r="A1835" s="122"/>
      <c r="B1835" s="122"/>
      <c r="D1835" s="112"/>
      <c r="E1835" s="112"/>
      <c r="I1835" s="176"/>
      <c r="J1835" s="176"/>
      <c r="K1835" s="176"/>
      <c r="L1835" s="176"/>
      <c r="M1835" s="176"/>
      <c r="N1835" s="176"/>
      <c r="O1835" s="176"/>
      <c r="AB1835" s="176"/>
      <c r="AC1835" s="108"/>
      <c r="AD1835" s="312"/>
      <c r="AE1835" s="284"/>
    </row>
    <row r="1836" spans="1:31" s="17" customFormat="1">
      <c r="A1836" s="122"/>
      <c r="B1836" s="122"/>
      <c r="D1836" s="112"/>
      <c r="E1836" s="112"/>
      <c r="I1836" s="176"/>
      <c r="J1836" s="176"/>
      <c r="K1836" s="176"/>
      <c r="L1836" s="176"/>
      <c r="M1836" s="176"/>
      <c r="N1836" s="176"/>
      <c r="O1836" s="176"/>
      <c r="AB1836" s="176"/>
      <c r="AC1836" s="108"/>
      <c r="AD1836" s="312"/>
      <c r="AE1836" s="284"/>
    </row>
    <row r="1837" spans="1:31" s="17" customFormat="1">
      <c r="A1837" s="122"/>
      <c r="B1837" s="122"/>
      <c r="D1837" s="112"/>
      <c r="E1837" s="112"/>
      <c r="I1837" s="176"/>
      <c r="J1837" s="176"/>
      <c r="K1837" s="176"/>
      <c r="L1837" s="176"/>
      <c r="M1837" s="176"/>
      <c r="N1837" s="176"/>
      <c r="O1837" s="176"/>
      <c r="AB1837" s="176"/>
      <c r="AC1837" s="108"/>
      <c r="AD1837" s="312"/>
      <c r="AE1837" s="284"/>
    </row>
    <row r="1838" spans="1:31" s="17" customFormat="1">
      <c r="A1838" s="122"/>
      <c r="B1838" s="122"/>
      <c r="D1838" s="112"/>
      <c r="E1838" s="112"/>
      <c r="I1838" s="176"/>
      <c r="J1838" s="176"/>
      <c r="K1838" s="176"/>
      <c r="L1838" s="176"/>
      <c r="M1838" s="176"/>
      <c r="N1838" s="176"/>
      <c r="O1838" s="176"/>
      <c r="AB1838" s="176"/>
      <c r="AC1838" s="108"/>
      <c r="AD1838" s="312"/>
      <c r="AE1838" s="284"/>
    </row>
    <row r="1839" spans="1:31" s="17" customFormat="1">
      <c r="A1839" s="122"/>
      <c r="B1839" s="122"/>
      <c r="D1839" s="112"/>
      <c r="E1839" s="112"/>
      <c r="I1839" s="176"/>
      <c r="J1839" s="176"/>
      <c r="K1839" s="176"/>
      <c r="L1839" s="176"/>
      <c r="M1839" s="176"/>
      <c r="N1839" s="176"/>
      <c r="O1839" s="176"/>
      <c r="AB1839" s="176"/>
      <c r="AC1839" s="108"/>
      <c r="AD1839" s="312"/>
      <c r="AE1839" s="284"/>
    </row>
    <row r="1840" spans="1:31" s="17" customFormat="1">
      <c r="A1840" s="122"/>
      <c r="B1840" s="122"/>
      <c r="D1840" s="112"/>
      <c r="E1840" s="112"/>
      <c r="I1840" s="176"/>
      <c r="J1840" s="176"/>
      <c r="K1840" s="176"/>
      <c r="L1840" s="176"/>
      <c r="M1840" s="176"/>
      <c r="N1840" s="176"/>
      <c r="O1840" s="176"/>
      <c r="AB1840" s="176"/>
      <c r="AC1840" s="108"/>
      <c r="AD1840" s="312"/>
      <c r="AE1840" s="284"/>
    </row>
    <row r="1841" spans="1:31" s="17" customFormat="1">
      <c r="A1841" s="122"/>
      <c r="B1841" s="122"/>
      <c r="D1841" s="112"/>
      <c r="E1841" s="112"/>
      <c r="I1841" s="176"/>
      <c r="J1841" s="176"/>
      <c r="K1841" s="176"/>
      <c r="L1841" s="176"/>
      <c r="M1841" s="176"/>
      <c r="N1841" s="176"/>
      <c r="O1841" s="176"/>
      <c r="AB1841" s="176"/>
      <c r="AC1841" s="108"/>
      <c r="AD1841" s="312"/>
      <c r="AE1841" s="284"/>
    </row>
    <row r="1842" spans="1:31" s="17" customFormat="1">
      <c r="A1842" s="122"/>
      <c r="B1842" s="122"/>
      <c r="D1842" s="112"/>
      <c r="E1842" s="112"/>
      <c r="I1842" s="176"/>
      <c r="J1842" s="176"/>
      <c r="K1842" s="176"/>
      <c r="L1842" s="176"/>
      <c r="M1842" s="176"/>
      <c r="N1842" s="176"/>
      <c r="O1842" s="176"/>
      <c r="AB1842" s="176"/>
      <c r="AC1842" s="108"/>
      <c r="AD1842" s="312"/>
      <c r="AE1842" s="284"/>
    </row>
    <row r="1843" spans="1:31" s="17" customFormat="1">
      <c r="A1843" s="122"/>
      <c r="B1843" s="122"/>
      <c r="D1843" s="112"/>
      <c r="E1843" s="112"/>
      <c r="I1843" s="176"/>
      <c r="J1843" s="176"/>
      <c r="K1843" s="176"/>
      <c r="L1843" s="176"/>
      <c r="M1843" s="176"/>
      <c r="N1843" s="176"/>
      <c r="O1843" s="176"/>
      <c r="AB1843" s="176"/>
      <c r="AC1843" s="108"/>
      <c r="AD1843" s="312"/>
      <c r="AE1843" s="284"/>
    </row>
    <row r="1844" spans="1:31" s="17" customFormat="1">
      <c r="A1844" s="122"/>
      <c r="B1844" s="122"/>
      <c r="D1844" s="112"/>
      <c r="E1844" s="112"/>
      <c r="I1844" s="176"/>
      <c r="J1844" s="176"/>
      <c r="K1844" s="176"/>
      <c r="L1844" s="176"/>
      <c r="M1844" s="176"/>
      <c r="N1844" s="176"/>
      <c r="O1844" s="176"/>
      <c r="AB1844" s="176"/>
      <c r="AC1844" s="108"/>
      <c r="AD1844" s="312"/>
      <c r="AE1844" s="284"/>
    </row>
    <row r="1845" spans="1:31" s="17" customFormat="1">
      <c r="A1845" s="122"/>
      <c r="B1845" s="122"/>
      <c r="D1845" s="112"/>
      <c r="E1845" s="112"/>
      <c r="I1845" s="176"/>
      <c r="J1845" s="176"/>
      <c r="K1845" s="176"/>
      <c r="L1845" s="176"/>
      <c r="M1845" s="176"/>
      <c r="N1845" s="176"/>
      <c r="O1845" s="176"/>
      <c r="AB1845" s="176"/>
      <c r="AC1845" s="108"/>
      <c r="AD1845" s="312"/>
      <c r="AE1845" s="284"/>
    </row>
    <row r="1846" spans="1:31" s="17" customFormat="1">
      <c r="A1846" s="122"/>
      <c r="B1846" s="122"/>
      <c r="D1846" s="112"/>
      <c r="E1846" s="112"/>
      <c r="I1846" s="176"/>
      <c r="J1846" s="176"/>
      <c r="K1846" s="176"/>
      <c r="L1846" s="176"/>
      <c r="M1846" s="176"/>
      <c r="N1846" s="176"/>
      <c r="O1846" s="176"/>
      <c r="AB1846" s="176"/>
      <c r="AC1846" s="108"/>
      <c r="AD1846" s="312"/>
      <c r="AE1846" s="284"/>
    </row>
    <row r="1847" spans="1:31" s="17" customFormat="1">
      <c r="A1847" s="122"/>
      <c r="B1847" s="122"/>
      <c r="D1847" s="112"/>
      <c r="E1847" s="112"/>
      <c r="I1847" s="176"/>
      <c r="J1847" s="176"/>
      <c r="K1847" s="176"/>
      <c r="L1847" s="176"/>
      <c r="M1847" s="176"/>
      <c r="N1847" s="176"/>
      <c r="O1847" s="176"/>
      <c r="AB1847" s="176"/>
      <c r="AC1847" s="108"/>
      <c r="AD1847" s="312"/>
      <c r="AE1847" s="284"/>
    </row>
    <row r="1848" spans="1:31" s="17" customFormat="1">
      <c r="A1848" s="122"/>
      <c r="B1848" s="122"/>
      <c r="D1848" s="112"/>
      <c r="E1848" s="112"/>
      <c r="I1848" s="176"/>
      <c r="J1848" s="176"/>
      <c r="K1848" s="176"/>
      <c r="L1848" s="176"/>
      <c r="M1848" s="176"/>
      <c r="N1848" s="176"/>
      <c r="O1848" s="176"/>
      <c r="AB1848" s="176"/>
      <c r="AC1848" s="108"/>
      <c r="AD1848" s="312"/>
      <c r="AE1848" s="284"/>
    </row>
    <row r="1849" spans="1:31" s="17" customFormat="1">
      <c r="A1849" s="122"/>
      <c r="B1849" s="122"/>
      <c r="D1849" s="112"/>
      <c r="E1849" s="112"/>
      <c r="I1849" s="176"/>
      <c r="J1849" s="176"/>
      <c r="K1849" s="176"/>
      <c r="L1849" s="176"/>
      <c r="M1849" s="176"/>
      <c r="N1849" s="176"/>
      <c r="O1849" s="176"/>
      <c r="AB1849" s="176"/>
      <c r="AC1849" s="108"/>
      <c r="AD1849" s="312"/>
      <c r="AE1849" s="284"/>
    </row>
    <row r="1850" spans="1:31" s="17" customFormat="1">
      <c r="A1850" s="122"/>
      <c r="B1850" s="122"/>
      <c r="D1850" s="112"/>
      <c r="E1850" s="112"/>
      <c r="I1850" s="176"/>
      <c r="J1850" s="176"/>
      <c r="K1850" s="176"/>
      <c r="L1850" s="176"/>
      <c r="M1850" s="176"/>
      <c r="N1850" s="176"/>
      <c r="O1850" s="176"/>
      <c r="AB1850" s="176"/>
      <c r="AC1850" s="108"/>
      <c r="AD1850" s="312"/>
      <c r="AE1850" s="284"/>
    </row>
    <row r="1851" spans="1:31" s="17" customFormat="1">
      <c r="A1851" s="122"/>
      <c r="B1851" s="122"/>
      <c r="D1851" s="112"/>
      <c r="E1851" s="112"/>
      <c r="I1851" s="176"/>
      <c r="J1851" s="176"/>
      <c r="K1851" s="176"/>
      <c r="L1851" s="176"/>
      <c r="M1851" s="176"/>
      <c r="N1851" s="176"/>
      <c r="O1851" s="176"/>
      <c r="AB1851" s="176"/>
      <c r="AC1851" s="108"/>
      <c r="AD1851" s="312"/>
      <c r="AE1851" s="284"/>
    </row>
    <row r="1852" spans="1:31" s="17" customFormat="1">
      <c r="A1852" s="122"/>
      <c r="B1852" s="122"/>
      <c r="D1852" s="112"/>
      <c r="E1852" s="112"/>
      <c r="I1852" s="176"/>
      <c r="J1852" s="176"/>
      <c r="K1852" s="176"/>
      <c r="L1852" s="176"/>
      <c r="M1852" s="176"/>
      <c r="N1852" s="176"/>
      <c r="O1852" s="176"/>
      <c r="AB1852" s="176"/>
      <c r="AC1852" s="108"/>
      <c r="AD1852" s="312"/>
      <c r="AE1852" s="284"/>
    </row>
    <row r="1853" spans="1:31" s="17" customFormat="1">
      <c r="A1853" s="122"/>
      <c r="B1853" s="122"/>
      <c r="D1853" s="112"/>
      <c r="E1853" s="112"/>
      <c r="I1853" s="176"/>
      <c r="J1853" s="176"/>
      <c r="K1853" s="176"/>
      <c r="L1853" s="176"/>
      <c r="M1853" s="176"/>
      <c r="N1853" s="176"/>
      <c r="O1853" s="176"/>
      <c r="AB1853" s="176"/>
      <c r="AC1853" s="108"/>
      <c r="AD1853" s="312"/>
      <c r="AE1853" s="284"/>
    </row>
    <row r="1854" spans="1:31" s="17" customFormat="1">
      <c r="A1854" s="122"/>
      <c r="B1854" s="122"/>
      <c r="D1854" s="112"/>
      <c r="E1854" s="112"/>
      <c r="I1854" s="176"/>
      <c r="J1854" s="176"/>
      <c r="K1854" s="176"/>
      <c r="L1854" s="176"/>
      <c r="M1854" s="176"/>
      <c r="N1854" s="176"/>
      <c r="O1854" s="176"/>
      <c r="AB1854" s="176"/>
      <c r="AC1854" s="108"/>
      <c r="AD1854" s="312"/>
      <c r="AE1854" s="284"/>
    </row>
    <row r="1855" spans="1:31" s="17" customFormat="1">
      <c r="A1855" s="122"/>
      <c r="B1855" s="122"/>
      <c r="D1855" s="112"/>
      <c r="E1855" s="112"/>
      <c r="I1855" s="176"/>
      <c r="J1855" s="176"/>
      <c r="K1855" s="176"/>
      <c r="L1855" s="176"/>
      <c r="M1855" s="176"/>
      <c r="N1855" s="176"/>
      <c r="O1855" s="176"/>
      <c r="AB1855" s="176"/>
      <c r="AC1855" s="108"/>
      <c r="AD1855" s="312"/>
      <c r="AE1855" s="284"/>
    </row>
    <row r="1856" spans="1:31" s="17" customFormat="1">
      <c r="A1856" s="122"/>
      <c r="B1856" s="122"/>
      <c r="D1856" s="112"/>
      <c r="E1856" s="112"/>
      <c r="I1856" s="176"/>
      <c r="J1856" s="176"/>
      <c r="K1856" s="176"/>
      <c r="L1856" s="176"/>
      <c r="M1856" s="176"/>
      <c r="N1856" s="176"/>
      <c r="O1856" s="176"/>
      <c r="AB1856" s="176"/>
      <c r="AC1856" s="108"/>
      <c r="AD1856" s="312"/>
      <c r="AE1856" s="284"/>
    </row>
    <row r="1857" spans="1:31" s="17" customFormat="1">
      <c r="A1857" s="122"/>
      <c r="B1857" s="122"/>
      <c r="D1857" s="112"/>
      <c r="E1857" s="112"/>
      <c r="I1857" s="176"/>
      <c r="J1857" s="176"/>
      <c r="K1857" s="176"/>
      <c r="L1857" s="176"/>
      <c r="M1857" s="176"/>
      <c r="N1857" s="176"/>
      <c r="O1857" s="176"/>
      <c r="AB1857" s="176"/>
      <c r="AC1857" s="108"/>
      <c r="AD1857" s="312"/>
      <c r="AE1857" s="284"/>
    </row>
    <row r="1858" spans="1:31" s="17" customFormat="1">
      <c r="A1858" s="122"/>
      <c r="B1858" s="122"/>
      <c r="D1858" s="112"/>
      <c r="E1858" s="112"/>
      <c r="I1858" s="176"/>
      <c r="J1858" s="176"/>
      <c r="K1858" s="176"/>
      <c r="L1858" s="176"/>
      <c r="M1858" s="176"/>
      <c r="N1858" s="176"/>
      <c r="O1858" s="176"/>
      <c r="AB1858" s="176"/>
      <c r="AC1858" s="108"/>
      <c r="AD1858" s="312"/>
      <c r="AE1858" s="284"/>
    </row>
    <row r="1859" spans="1:31" s="17" customFormat="1">
      <c r="A1859" s="122"/>
      <c r="B1859" s="122"/>
      <c r="D1859" s="112"/>
      <c r="E1859" s="112"/>
      <c r="I1859" s="176"/>
      <c r="J1859" s="176"/>
      <c r="K1859" s="176"/>
      <c r="L1859" s="176"/>
      <c r="M1859" s="176"/>
      <c r="N1859" s="176"/>
      <c r="O1859" s="176"/>
      <c r="AB1859" s="176"/>
      <c r="AC1859" s="108"/>
      <c r="AD1859" s="312"/>
      <c r="AE1859" s="284"/>
    </row>
    <row r="1860" spans="1:31" s="17" customFormat="1">
      <c r="A1860" s="122"/>
      <c r="B1860" s="122"/>
      <c r="D1860" s="112"/>
      <c r="E1860" s="112"/>
      <c r="I1860" s="176"/>
      <c r="J1860" s="176"/>
      <c r="K1860" s="176"/>
      <c r="L1860" s="176"/>
      <c r="M1860" s="176"/>
      <c r="N1860" s="176"/>
      <c r="O1860" s="176"/>
      <c r="AB1860" s="176"/>
      <c r="AC1860" s="108"/>
      <c r="AD1860" s="312"/>
      <c r="AE1860" s="284"/>
    </row>
    <row r="1861" spans="1:31" s="17" customFormat="1">
      <c r="A1861" s="122"/>
      <c r="B1861" s="122"/>
      <c r="D1861" s="112"/>
      <c r="E1861" s="112"/>
      <c r="I1861" s="176"/>
      <c r="J1861" s="176"/>
      <c r="K1861" s="176"/>
      <c r="L1861" s="176"/>
      <c r="M1861" s="176"/>
      <c r="N1861" s="176"/>
      <c r="O1861" s="176"/>
      <c r="AB1861" s="176"/>
      <c r="AC1861" s="108"/>
      <c r="AD1861" s="312"/>
      <c r="AE1861" s="284"/>
    </row>
    <row r="1862" spans="1:31" s="17" customFormat="1">
      <c r="A1862" s="122"/>
      <c r="B1862" s="122"/>
      <c r="D1862" s="112"/>
      <c r="E1862" s="112"/>
      <c r="I1862" s="176"/>
      <c r="J1862" s="176"/>
      <c r="K1862" s="176"/>
      <c r="L1862" s="176"/>
      <c r="M1862" s="176"/>
      <c r="N1862" s="176"/>
      <c r="O1862" s="176"/>
      <c r="AB1862" s="176"/>
      <c r="AC1862" s="108"/>
      <c r="AD1862" s="312"/>
      <c r="AE1862" s="284"/>
    </row>
    <row r="1863" spans="1:31" s="17" customFormat="1">
      <c r="A1863" s="122"/>
      <c r="B1863" s="122"/>
      <c r="D1863" s="112"/>
      <c r="E1863" s="112"/>
      <c r="I1863" s="176"/>
      <c r="J1863" s="176"/>
      <c r="K1863" s="176"/>
      <c r="L1863" s="176"/>
      <c r="M1863" s="176"/>
      <c r="N1863" s="176"/>
      <c r="O1863" s="176"/>
      <c r="AB1863" s="176"/>
      <c r="AC1863" s="108"/>
      <c r="AD1863" s="312"/>
      <c r="AE1863" s="284"/>
    </row>
    <row r="1864" spans="1:31" s="17" customFormat="1">
      <c r="A1864" s="122"/>
      <c r="B1864" s="122"/>
      <c r="D1864" s="112"/>
      <c r="E1864" s="112"/>
      <c r="I1864" s="176"/>
      <c r="J1864" s="176"/>
      <c r="K1864" s="176"/>
      <c r="L1864" s="176"/>
      <c r="M1864" s="176"/>
      <c r="N1864" s="176"/>
      <c r="O1864" s="176"/>
      <c r="AB1864" s="176"/>
      <c r="AC1864" s="108"/>
      <c r="AD1864" s="312"/>
      <c r="AE1864" s="284"/>
    </row>
    <row r="1865" spans="1:31" s="17" customFormat="1">
      <c r="A1865" s="122"/>
      <c r="B1865" s="122"/>
      <c r="D1865" s="112"/>
      <c r="E1865" s="112"/>
      <c r="I1865" s="176"/>
      <c r="J1865" s="176"/>
      <c r="K1865" s="176"/>
      <c r="L1865" s="176"/>
      <c r="M1865" s="176"/>
      <c r="N1865" s="176"/>
      <c r="O1865" s="176"/>
      <c r="AB1865" s="176"/>
      <c r="AC1865" s="108"/>
      <c r="AD1865" s="312"/>
      <c r="AE1865" s="284"/>
    </row>
    <row r="1866" spans="1:31" s="17" customFormat="1">
      <c r="A1866" s="122"/>
      <c r="B1866" s="122"/>
      <c r="D1866" s="112"/>
      <c r="E1866" s="112"/>
      <c r="I1866" s="176"/>
      <c r="J1866" s="176"/>
      <c r="K1866" s="176"/>
      <c r="L1866" s="176"/>
      <c r="M1866" s="176"/>
      <c r="N1866" s="176"/>
      <c r="O1866" s="176"/>
      <c r="AB1866" s="176"/>
      <c r="AC1866" s="108"/>
      <c r="AD1866" s="312"/>
      <c r="AE1866" s="284"/>
    </row>
    <row r="1867" spans="1:31" s="17" customFormat="1">
      <c r="A1867" s="122"/>
      <c r="B1867" s="122"/>
      <c r="D1867" s="112"/>
      <c r="E1867" s="112"/>
      <c r="I1867" s="176"/>
      <c r="J1867" s="176"/>
      <c r="K1867" s="176"/>
      <c r="L1867" s="176"/>
      <c r="M1867" s="176"/>
      <c r="N1867" s="176"/>
      <c r="O1867" s="176"/>
      <c r="AB1867" s="176"/>
      <c r="AC1867" s="108"/>
      <c r="AD1867" s="312"/>
      <c r="AE1867" s="284"/>
    </row>
    <row r="1868" spans="1:31" s="17" customFormat="1">
      <c r="A1868" s="122"/>
      <c r="B1868" s="122"/>
      <c r="D1868" s="112"/>
      <c r="E1868" s="112"/>
      <c r="I1868" s="176"/>
      <c r="J1868" s="176"/>
      <c r="K1868" s="176"/>
      <c r="L1868" s="176"/>
      <c r="M1868" s="176"/>
      <c r="N1868" s="176"/>
      <c r="O1868" s="176"/>
      <c r="AB1868" s="176"/>
      <c r="AC1868" s="108"/>
      <c r="AD1868" s="312"/>
      <c r="AE1868" s="284"/>
    </row>
    <row r="1869" spans="1:31" s="17" customFormat="1">
      <c r="A1869" s="122"/>
      <c r="B1869" s="122"/>
      <c r="D1869" s="112"/>
      <c r="E1869" s="112"/>
      <c r="I1869" s="176"/>
      <c r="J1869" s="176"/>
      <c r="K1869" s="176"/>
      <c r="L1869" s="176"/>
      <c r="M1869" s="176"/>
      <c r="N1869" s="176"/>
      <c r="O1869" s="176"/>
      <c r="AB1869" s="176"/>
      <c r="AC1869" s="108"/>
      <c r="AD1869" s="312"/>
      <c r="AE1869" s="284"/>
    </row>
    <row r="1870" spans="1:31" s="17" customFormat="1">
      <c r="A1870" s="122"/>
      <c r="B1870" s="122"/>
      <c r="D1870" s="112"/>
      <c r="E1870" s="112"/>
      <c r="I1870" s="176"/>
      <c r="J1870" s="176"/>
      <c r="K1870" s="176"/>
      <c r="L1870" s="176"/>
      <c r="M1870" s="176"/>
      <c r="N1870" s="176"/>
      <c r="O1870" s="176"/>
      <c r="AB1870" s="176"/>
      <c r="AC1870" s="108"/>
      <c r="AD1870" s="312"/>
      <c r="AE1870" s="284"/>
    </row>
    <row r="1871" spans="1:31" s="17" customFormat="1">
      <c r="A1871" s="122"/>
      <c r="B1871" s="122"/>
      <c r="D1871" s="112"/>
      <c r="E1871" s="112"/>
      <c r="I1871" s="176"/>
      <c r="J1871" s="176"/>
      <c r="K1871" s="176"/>
      <c r="L1871" s="176"/>
      <c r="M1871" s="176"/>
      <c r="N1871" s="176"/>
      <c r="O1871" s="176"/>
      <c r="AB1871" s="176"/>
      <c r="AC1871" s="108"/>
      <c r="AD1871" s="312"/>
      <c r="AE1871" s="284"/>
    </row>
    <row r="1872" spans="1:31" s="17" customFormat="1">
      <c r="A1872" s="122"/>
      <c r="B1872" s="122"/>
      <c r="D1872" s="112"/>
      <c r="E1872" s="112"/>
      <c r="I1872" s="176"/>
      <c r="J1872" s="176"/>
      <c r="K1872" s="176"/>
      <c r="L1872" s="176"/>
      <c r="M1872" s="176"/>
      <c r="N1872" s="176"/>
      <c r="O1872" s="176"/>
      <c r="AB1872" s="176"/>
      <c r="AC1872" s="108"/>
      <c r="AD1872" s="312"/>
      <c r="AE1872" s="284"/>
    </row>
    <row r="1873" spans="1:31" s="17" customFormat="1">
      <c r="A1873" s="122"/>
      <c r="B1873" s="122"/>
      <c r="D1873" s="112"/>
      <c r="E1873" s="112"/>
      <c r="I1873" s="176"/>
      <c r="J1873" s="176"/>
      <c r="K1873" s="176"/>
      <c r="L1873" s="176"/>
      <c r="M1873" s="176"/>
      <c r="N1873" s="176"/>
      <c r="O1873" s="176"/>
      <c r="AB1873" s="176"/>
      <c r="AC1873" s="108"/>
      <c r="AD1873" s="312"/>
      <c r="AE1873" s="284"/>
    </row>
    <row r="1874" spans="1:31" s="17" customFormat="1">
      <c r="A1874" s="122"/>
      <c r="B1874" s="122"/>
      <c r="D1874" s="112"/>
      <c r="E1874" s="112"/>
      <c r="I1874" s="176"/>
      <c r="J1874" s="176"/>
      <c r="K1874" s="176"/>
      <c r="L1874" s="176"/>
      <c r="M1874" s="176"/>
      <c r="N1874" s="176"/>
      <c r="O1874" s="176"/>
      <c r="AB1874" s="176"/>
      <c r="AC1874" s="108"/>
      <c r="AD1874" s="312"/>
      <c r="AE1874" s="284"/>
    </row>
    <row r="1875" spans="1:31" s="17" customFormat="1">
      <c r="A1875" s="122"/>
      <c r="B1875" s="122"/>
      <c r="D1875" s="112"/>
      <c r="E1875" s="112"/>
      <c r="I1875" s="176"/>
      <c r="J1875" s="176"/>
      <c r="K1875" s="176"/>
      <c r="L1875" s="176"/>
      <c r="M1875" s="176"/>
      <c r="N1875" s="176"/>
      <c r="O1875" s="176"/>
      <c r="AB1875" s="176"/>
      <c r="AC1875" s="108"/>
      <c r="AD1875" s="312"/>
      <c r="AE1875" s="284"/>
    </row>
    <row r="1876" spans="1:31" s="17" customFormat="1">
      <c r="A1876" s="122"/>
      <c r="B1876" s="122"/>
      <c r="D1876" s="112"/>
      <c r="E1876" s="112"/>
      <c r="I1876" s="176"/>
      <c r="J1876" s="176"/>
      <c r="K1876" s="176"/>
      <c r="L1876" s="176"/>
      <c r="M1876" s="176"/>
      <c r="N1876" s="176"/>
      <c r="O1876" s="176"/>
      <c r="AB1876" s="176"/>
      <c r="AC1876" s="108"/>
      <c r="AD1876" s="312"/>
      <c r="AE1876" s="284"/>
    </row>
    <row r="1877" spans="1:31" s="17" customFormat="1">
      <c r="A1877" s="122"/>
      <c r="B1877" s="122"/>
      <c r="D1877" s="112"/>
      <c r="E1877" s="112"/>
      <c r="I1877" s="176"/>
      <c r="J1877" s="176"/>
      <c r="K1877" s="176"/>
      <c r="L1877" s="176"/>
      <c r="M1877" s="176"/>
      <c r="N1877" s="176"/>
      <c r="O1877" s="176"/>
      <c r="AB1877" s="176"/>
      <c r="AC1877" s="108"/>
      <c r="AD1877" s="312"/>
      <c r="AE1877" s="284"/>
    </row>
    <row r="1878" spans="1:31" s="17" customFormat="1">
      <c r="A1878" s="122"/>
      <c r="B1878" s="122"/>
      <c r="D1878" s="112"/>
      <c r="E1878" s="112"/>
      <c r="I1878" s="176"/>
      <c r="J1878" s="176"/>
      <c r="K1878" s="176"/>
      <c r="L1878" s="176"/>
      <c r="M1878" s="176"/>
      <c r="N1878" s="176"/>
      <c r="O1878" s="176"/>
      <c r="AB1878" s="176"/>
      <c r="AC1878" s="108"/>
      <c r="AD1878" s="312"/>
      <c r="AE1878" s="284"/>
    </row>
    <row r="1879" spans="1:31" s="17" customFormat="1">
      <c r="A1879" s="122"/>
      <c r="B1879" s="122"/>
      <c r="D1879" s="112"/>
      <c r="E1879" s="112"/>
      <c r="I1879" s="176"/>
      <c r="J1879" s="176"/>
      <c r="K1879" s="176"/>
      <c r="L1879" s="176"/>
      <c r="M1879" s="176"/>
      <c r="N1879" s="176"/>
      <c r="O1879" s="176"/>
      <c r="AB1879" s="176"/>
      <c r="AC1879" s="108"/>
      <c r="AD1879" s="312"/>
      <c r="AE1879" s="284"/>
    </row>
    <row r="1880" spans="1:31" s="17" customFormat="1">
      <c r="A1880" s="122"/>
      <c r="B1880" s="122"/>
      <c r="D1880" s="112"/>
      <c r="E1880" s="112"/>
      <c r="I1880" s="176"/>
      <c r="J1880" s="176"/>
      <c r="K1880" s="176"/>
      <c r="L1880" s="176"/>
      <c r="M1880" s="176"/>
      <c r="N1880" s="176"/>
      <c r="O1880" s="176"/>
      <c r="AB1880" s="176"/>
      <c r="AC1880" s="108"/>
      <c r="AD1880" s="312"/>
      <c r="AE1880" s="284"/>
    </row>
    <row r="1881" spans="1:31" s="17" customFormat="1">
      <c r="A1881" s="122"/>
      <c r="B1881" s="122"/>
      <c r="D1881" s="112"/>
      <c r="E1881" s="112"/>
      <c r="I1881" s="176"/>
      <c r="J1881" s="176"/>
      <c r="K1881" s="176"/>
      <c r="L1881" s="176"/>
      <c r="M1881" s="176"/>
      <c r="N1881" s="176"/>
      <c r="O1881" s="176"/>
      <c r="AB1881" s="176"/>
      <c r="AC1881" s="108"/>
      <c r="AD1881" s="312"/>
      <c r="AE1881" s="284"/>
    </row>
    <row r="1882" spans="1:31" s="17" customFormat="1">
      <c r="A1882" s="122"/>
      <c r="B1882" s="122"/>
      <c r="D1882" s="112"/>
      <c r="E1882" s="112"/>
      <c r="I1882" s="176"/>
      <c r="J1882" s="176"/>
      <c r="K1882" s="176"/>
      <c r="L1882" s="176"/>
      <c r="M1882" s="176"/>
      <c r="N1882" s="176"/>
      <c r="O1882" s="176"/>
      <c r="AB1882" s="176"/>
      <c r="AC1882" s="108"/>
      <c r="AD1882" s="312"/>
      <c r="AE1882" s="284"/>
    </row>
    <row r="1883" spans="1:31" s="17" customFormat="1">
      <c r="A1883" s="122"/>
      <c r="B1883" s="122"/>
      <c r="D1883" s="112"/>
      <c r="E1883" s="112"/>
      <c r="I1883" s="176"/>
      <c r="J1883" s="176"/>
      <c r="K1883" s="176"/>
      <c r="L1883" s="176"/>
      <c r="M1883" s="176"/>
      <c r="N1883" s="176"/>
      <c r="O1883" s="176"/>
      <c r="AB1883" s="176"/>
      <c r="AC1883" s="108"/>
      <c r="AD1883" s="312"/>
      <c r="AE1883" s="284"/>
    </row>
    <row r="1884" spans="1:31" s="17" customFormat="1">
      <c r="A1884" s="122"/>
      <c r="B1884" s="122"/>
      <c r="D1884" s="112"/>
      <c r="E1884" s="112"/>
      <c r="I1884" s="176"/>
      <c r="J1884" s="176"/>
      <c r="K1884" s="176"/>
      <c r="L1884" s="176"/>
      <c r="M1884" s="176"/>
      <c r="N1884" s="176"/>
      <c r="O1884" s="176"/>
      <c r="AB1884" s="176"/>
      <c r="AC1884" s="108"/>
      <c r="AD1884" s="312"/>
      <c r="AE1884" s="284"/>
    </row>
    <row r="1885" spans="1:31" s="17" customFormat="1">
      <c r="A1885" s="122"/>
      <c r="B1885" s="122"/>
      <c r="D1885" s="112"/>
      <c r="E1885" s="112"/>
      <c r="I1885" s="176"/>
      <c r="J1885" s="176"/>
      <c r="K1885" s="176"/>
      <c r="L1885" s="176"/>
      <c r="M1885" s="176"/>
      <c r="N1885" s="176"/>
      <c r="O1885" s="176"/>
      <c r="AB1885" s="176"/>
      <c r="AC1885" s="108"/>
      <c r="AD1885" s="312"/>
      <c r="AE1885" s="284"/>
    </row>
    <row r="1886" spans="1:31" s="17" customFormat="1">
      <c r="A1886" s="122"/>
      <c r="B1886" s="122"/>
      <c r="D1886" s="112"/>
      <c r="E1886" s="112"/>
      <c r="I1886" s="176"/>
      <c r="J1886" s="176"/>
      <c r="K1886" s="176"/>
      <c r="L1886" s="176"/>
      <c r="M1886" s="176"/>
      <c r="N1886" s="176"/>
      <c r="O1886" s="176"/>
      <c r="AB1886" s="176"/>
      <c r="AC1886" s="108"/>
      <c r="AD1886" s="312"/>
      <c r="AE1886" s="284"/>
    </row>
    <row r="1887" spans="1:31" s="17" customFormat="1">
      <c r="A1887" s="122"/>
      <c r="B1887" s="122"/>
      <c r="D1887" s="112"/>
      <c r="E1887" s="112"/>
      <c r="I1887" s="176"/>
      <c r="J1887" s="176"/>
      <c r="K1887" s="176"/>
      <c r="L1887" s="176"/>
      <c r="M1887" s="176"/>
      <c r="N1887" s="176"/>
      <c r="O1887" s="176"/>
      <c r="AB1887" s="176"/>
      <c r="AC1887" s="108"/>
      <c r="AD1887" s="312"/>
      <c r="AE1887" s="284"/>
    </row>
    <row r="1888" spans="1:31" s="17" customFormat="1">
      <c r="A1888" s="122"/>
      <c r="B1888" s="122"/>
      <c r="D1888" s="112"/>
      <c r="E1888" s="112"/>
      <c r="I1888" s="176"/>
      <c r="J1888" s="176"/>
      <c r="K1888" s="176"/>
      <c r="L1888" s="176"/>
      <c r="M1888" s="176"/>
      <c r="N1888" s="176"/>
      <c r="O1888" s="176"/>
      <c r="AB1888" s="176"/>
      <c r="AC1888" s="108"/>
      <c r="AD1888" s="312"/>
      <c r="AE1888" s="284"/>
    </row>
    <row r="1889" spans="1:31" s="17" customFormat="1">
      <c r="A1889" s="122"/>
      <c r="B1889" s="122"/>
      <c r="D1889" s="112"/>
      <c r="E1889" s="112"/>
      <c r="I1889" s="176"/>
      <c r="J1889" s="176"/>
      <c r="K1889" s="176"/>
      <c r="L1889" s="176"/>
      <c r="M1889" s="176"/>
      <c r="N1889" s="176"/>
      <c r="O1889" s="176"/>
      <c r="AB1889" s="176"/>
      <c r="AC1889" s="108"/>
      <c r="AD1889" s="312"/>
      <c r="AE1889" s="284"/>
    </row>
    <row r="1890" spans="1:31" s="17" customFormat="1">
      <c r="A1890" s="122"/>
      <c r="B1890" s="122"/>
      <c r="D1890" s="112"/>
      <c r="E1890" s="112"/>
      <c r="I1890" s="176"/>
      <c r="J1890" s="176"/>
      <c r="K1890" s="176"/>
      <c r="L1890" s="176"/>
      <c r="M1890" s="176"/>
      <c r="N1890" s="176"/>
      <c r="O1890" s="176"/>
      <c r="AB1890" s="176"/>
      <c r="AC1890" s="108"/>
      <c r="AD1890" s="312"/>
      <c r="AE1890" s="284"/>
    </row>
    <row r="1891" spans="1:31" s="17" customFormat="1">
      <c r="A1891" s="122"/>
      <c r="B1891" s="122"/>
      <c r="D1891" s="112"/>
      <c r="E1891" s="112"/>
      <c r="I1891" s="176"/>
      <c r="J1891" s="176"/>
      <c r="K1891" s="176"/>
      <c r="L1891" s="176"/>
      <c r="M1891" s="176"/>
      <c r="N1891" s="176"/>
      <c r="O1891" s="176"/>
      <c r="AB1891" s="176"/>
      <c r="AC1891" s="108"/>
      <c r="AD1891" s="312"/>
      <c r="AE1891" s="284"/>
    </row>
    <row r="1892" spans="1:31" s="17" customFormat="1">
      <c r="A1892" s="122"/>
      <c r="B1892" s="122"/>
      <c r="D1892" s="112"/>
      <c r="E1892" s="112"/>
      <c r="I1892" s="176"/>
      <c r="J1892" s="176"/>
      <c r="K1892" s="176"/>
      <c r="L1892" s="176"/>
      <c r="M1892" s="176"/>
      <c r="N1892" s="176"/>
      <c r="O1892" s="176"/>
      <c r="AB1892" s="176"/>
      <c r="AC1892" s="108"/>
      <c r="AD1892" s="312"/>
      <c r="AE1892" s="284"/>
    </row>
    <row r="1893" spans="1:31" s="17" customFormat="1">
      <c r="A1893" s="122"/>
      <c r="B1893" s="122"/>
      <c r="D1893" s="112"/>
      <c r="E1893" s="112"/>
      <c r="I1893" s="176"/>
      <c r="J1893" s="176"/>
      <c r="K1893" s="176"/>
      <c r="L1893" s="176"/>
      <c r="M1893" s="176"/>
      <c r="N1893" s="176"/>
      <c r="O1893" s="176"/>
      <c r="AB1893" s="176"/>
      <c r="AC1893" s="108"/>
      <c r="AD1893" s="312"/>
      <c r="AE1893" s="284"/>
    </row>
    <row r="1894" spans="1:31" s="17" customFormat="1">
      <c r="A1894" s="122"/>
      <c r="B1894" s="122"/>
      <c r="D1894" s="112"/>
      <c r="E1894" s="112"/>
      <c r="I1894" s="176"/>
      <c r="J1894" s="176"/>
      <c r="K1894" s="176"/>
      <c r="L1894" s="176"/>
      <c r="M1894" s="176"/>
      <c r="N1894" s="176"/>
      <c r="O1894" s="176"/>
      <c r="AB1894" s="176"/>
      <c r="AC1894" s="108"/>
      <c r="AD1894" s="312"/>
      <c r="AE1894" s="284"/>
    </row>
    <row r="1895" spans="1:31" s="17" customFormat="1">
      <c r="A1895" s="122"/>
      <c r="B1895" s="122"/>
      <c r="D1895" s="112"/>
      <c r="E1895" s="112"/>
      <c r="I1895" s="176"/>
      <c r="J1895" s="176"/>
      <c r="K1895" s="176"/>
      <c r="L1895" s="176"/>
      <c r="M1895" s="176"/>
      <c r="N1895" s="176"/>
      <c r="O1895" s="176"/>
      <c r="AB1895" s="176"/>
      <c r="AC1895" s="108"/>
      <c r="AD1895" s="312"/>
      <c r="AE1895" s="284"/>
    </row>
    <row r="1896" spans="1:31" s="17" customFormat="1">
      <c r="A1896" s="122"/>
      <c r="B1896" s="122"/>
      <c r="D1896" s="112"/>
      <c r="E1896" s="112"/>
      <c r="I1896" s="176"/>
      <c r="J1896" s="176"/>
      <c r="K1896" s="176"/>
      <c r="L1896" s="176"/>
      <c r="M1896" s="176"/>
      <c r="N1896" s="176"/>
      <c r="O1896" s="176"/>
      <c r="AB1896" s="176"/>
      <c r="AC1896" s="108"/>
      <c r="AD1896" s="312"/>
      <c r="AE1896" s="284"/>
    </row>
    <row r="1897" spans="1:31" s="17" customFormat="1">
      <c r="A1897" s="122"/>
      <c r="B1897" s="122"/>
      <c r="D1897" s="112"/>
      <c r="E1897" s="112"/>
      <c r="I1897" s="176"/>
      <c r="J1897" s="176"/>
      <c r="K1897" s="176"/>
      <c r="L1897" s="176"/>
      <c r="M1897" s="176"/>
      <c r="N1897" s="176"/>
      <c r="O1897" s="176"/>
      <c r="AB1897" s="176"/>
      <c r="AC1897" s="108"/>
      <c r="AD1897" s="312"/>
      <c r="AE1897" s="284"/>
    </row>
    <row r="1898" spans="1:31" s="17" customFormat="1">
      <c r="A1898" s="122"/>
      <c r="B1898" s="122"/>
      <c r="D1898" s="112"/>
      <c r="E1898" s="112"/>
      <c r="I1898" s="176"/>
      <c r="J1898" s="176"/>
      <c r="K1898" s="176"/>
      <c r="L1898" s="176"/>
      <c r="M1898" s="176"/>
      <c r="N1898" s="176"/>
      <c r="O1898" s="176"/>
      <c r="AB1898" s="176"/>
      <c r="AC1898" s="108"/>
      <c r="AD1898" s="312"/>
      <c r="AE1898" s="284"/>
    </row>
    <row r="1899" spans="1:31" s="17" customFormat="1">
      <c r="A1899" s="122"/>
      <c r="B1899" s="122"/>
      <c r="D1899" s="112"/>
      <c r="E1899" s="112"/>
      <c r="I1899" s="176"/>
      <c r="J1899" s="176"/>
      <c r="K1899" s="176"/>
      <c r="L1899" s="176"/>
      <c r="M1899" s="176"/>
      <c r="N1899" s="176"/>
      <c r="O1899" s="176"/>
      <c r="AB1899" s="176"/>
      <c r="AC1899" s="108"/>
      <c r="AD1899" s="312"/>
      <c r="AE1899" s="284"/>
    </row>
    <row r="1900" spans="1:31" s="17" customFormat="1">
      <c r="A1900" s="122"/>
      <c r="B1900" s="122"/>
      <c r="D1900" s="112"/>
      <c r="E1900" s="112"/>
      <c r="I1900" s="176"/>
      <c r="J1900" s="176"/>
      <c r="K1900" s="176"/>
      <c r="L1900" s="176"/>
      <c r="M1900" s="176"/>
      <c r="N1900" s="176"/>
      <c r="O1900" s="176"/>
      <c r="AB1900" s="176"/>
      <c r="AC1900" s="108"/>
      <c r="AD1900" s="312"/>
      <c r="AE1900" s="284"/>
    </row>
    <row r="1901" spans="1:31" s="17" customFormat="1">
      <c r="A1901" s="122"/>
      <c r="B1901" s="122"/>
      <c r="D1901" s="112"/>
      <c r="E1901" s="112"/>
      <c r="I1901" s="176"/>
      <c r="J1901" s="176"/>
      <c r="K1901" s="176"/>
      <c r="L1901" s="176"/>
      <c r="M1901" s="176"/>
      <c r="N1901" s="176"/>
      <c r="O1901" s="176"/>
      <c r="AB1901" s="176"/>
      <c r="AC1901" s="108"/>
      <c r="AD1901" s="312"/>
      <c r="AE1901" s="284"/>
    </row>
    <row r="1902" spans="1:31" s="17" customFormat="1">
      <c r="A1902" s="122"/>
      <c r="B1902" s="122"/>
      <c r="D1902" s="112"/>
      <c r="E1902" s="112"/>
      <c r="I1902" s="176"/>
      <c r="J1902" s="176"/>
      <c r="K1902" s="176"/>
      <c r="L1902" s="176"/>
      <c r="M1902" s="176"/>
      <c r="N1902" s="176"/>
      <c r="O1902" s="176"/>
      <c r="AB1902" s="176"/>
      <c r="AC1902" s="108"/>
      <c r="AD1902" s="312"/>
      <c r="AE1902" s="284"/>
    </row>
    <row r="1903" spans="1:31" s="17" customFormat="1">
      <c r="A1903" s="122"/>
      <c r="B1903" s="122"/>
      <c r="D1903" s="112"/>
      <c r="E1903" s="112"/>
      <c r="I1903" s="176"/>
      <c r="J1903" s="176"/>
      <c r="K1903" s="176"/>
      <c r="L1903" s="176"/>
      <c r="M1903" s="176"/>
      <c r="N1903" s="176"/>
      <c r="O1903" s="176"/>
      <c r="AB1903" s="176"/>
      <c r="AC1903" s="108"/>
      <c r="AD1903" s="312"/>
      <c r="AE1903" s="284"/>
    </row>
    <row r="1904" spans="1:31" s="17" customFormat="1">
      <c r="A1904" s="122"/>
      <c r="B1904" s="122"/>
      <c r="D1904" s="112"/>
      <c r="E1904" s="112"/>
      <c r="I1904" s="176"/>
      <c r="J1904" s="176"/>
      <c r="K1904" s="176"/>
      <c r="L1904" s="176"/>
      <c r="M1904" s="176"/>
      <c r="N1904" s="176"/>
      <c r="O1904" s="176"/>
      <c r="AB1904" s="176"/>
      <c r="AC1904" s="108"/>
      <c r="AD1904" s="312"/>
      <c r="AE1904" s="284"/>
    </row>
    <row r="1905" spans="1:31" s="17" customFormat="1">
      <c r="A1905" s="122"/>
      <c r="B1905" s="122"/>
      <c r="D1905" s="112"/>
      <c r="E1905" s="112"/>
      <c r="I1905" s="176"/>
      <c r="J1905" s="176"/>
      <c r="K1905" s="176"/>
      <c r="L1905" s="176"/>
      <c r="M1905" s="176"/>
      <c r="N1905" s="176"/>
      <c r="O1905" s="176"/>
      <c r="AB1905" s="176"/>
      <c r="AC1905" s="108"/>
      <c r="AD1905" s="312"/>
      <c r="AE1905" s="284"/>
    </row>
    <row r="1906" spans="1:31" s="17" customFormat="1">
      <c r="A1906" s="122"/>
      <c r="B1906" s="122"/>
      <c r="D1906" s="112"/>
      <c r="E1906" s="112"/>
      <c r="I1906" s="176"/>
      <c r="J1906" s="176"/>
      <c r="K1906" s="176"/>
      <c r="L1906" s="176"/>
      <c r="M1906" s="176"/>
      <c r="N1906" s="176"/>
      <c r="O1906" s="176"/>
      <c r="AB1906" s="176"/>
      <c r="AC1906" s="108"/>
      <c r="AD1906" s="312"/>
      <c r="AE1906" s="284"/>
    </row>
    <row r="1907" spans="1:31" s="17" customFormat="1">
      <c r="A1907" s="122"/>
      <c r="B1907" s="122"/>
      <c r="D1907" s="112"/>
      <c r="E1907" s="112"/>
      <c r="I1907" s="176"/>
      <c r="J1907" s="176"/>
      <c r="K1907" s="176"/>
      <c r="L1907" s="176"/>
      <c r="M1907" s="176"/>
      <c r="N1907" s="176"/>
      <c r="O1907" s="176"/>
      <c r="AB1907" s="176"/>
      <c r="AC1907" s="108"/>
      <c r="AD1907" s="312"/>
      <c r="AE1907" s="284"/>
    </row>
    <row r="1908" spans="1:31" s="17" customFormat="1">
      <c r="A1908" s="122"/>
      <c r="B1908" s="122"/>
      <c r="D1908" s="112"/>
      <c r="E1908" s="112"/>
      <c r="I1908" s="176"/>
      <c r="J1908" s="176"/>
      <c r="K1908" s="176"/>
      <c r="L1908" s="176"/>
      <c r="M1908" s="176"/>
      <c r="N1908" s="176"/>
      <c r="O1908" s="176"/>
      <c r="AB1908" s="176"/>
      <c r="AC1908" s="108"/>
      <c r="AD1908" s="312"/>
      <c r="AE1908" s="284"/>
    </row>
    <row r="1909" spans="1:31" s="17" customFormat="1">
      <c r="A1909" s="122"/>
      <c r="B1909" s="122"/>
      <c r="D1909" s="112"/>
      <c r="E1909" s="112"/>
      <c r="I1909" s="176"/>
      <c r="J1909" s="176"/>
      <c r="K1909" s="176"/>
      <c r="L1909" s="176"/>
      <c r="M1909" s="176"/>
      <c r="N1909" s="176"/>
      <c r="O1909" s="176"/>
      <c r="AB1909" s="176"/>
      <c r="AC1909" s="108"/>
      <c r="AD1909" s="312"/>
      <c r="AE1909" s="284"/>
    </row>
    <row r="1910" spans="1:31" s="17" customFormat="1">
      <c r="A1910" s="122"/>
      <c r="B1910" s="122"/>
      <c r="D1910" s="112"/>
      <c r="E1910" s="112"/>
      <c r="I1910" s="176"/>
      <c r="J1910" s="176"/>
      <c r="K1910" s="176"/>
      <c r="L1910" s="176"/>
      <c r="M1910" s="176"/>
      <c r="N1910" s="176"/>
      <c r="O1910" s="176"/>
      <c r="AB1910" s="176"/>
      <c r="AC1910" s="108"/>
      <c r="AD1910" s="312"/>
      <c r="AE1910" s="284"/>
    </row>
    <row r="1911" spans="1:31" s="17" customFormat="1">
      <c r="A1911" s="122"/>
      <c r="B1911" s="122"/>
      <c r="D1911" s="112"/>
      <c r="E1911" s="112"/>
      <c r="I1911" s="176"/>
      <c r="J1911" s="176"/>
      <c r="K1911" s="176"/>
      <c r="L1911" s="176"/>
      <c r="M1911" s="176"/>
      <c r="N1911" s="176"/>
      <c r="O1911" s="176"/>
      <c r="AB1911" s="176"/>
      <c r="AC1911" s="108"/>
      <c r="AD1911" s="312"/>
      <c r="AE1911" s="284"/>
    </row>
    <row r="1912" spans="1:31" s="17" customFormat="1">
      <c r="A1912" s="122"/>
      <c r="B1912" s="122"/>
      <c r="D1912" s="112"/>
      <c r="E1912" s="112"/>
      <c r="I1912" s="176"/>
      <c r="J1912" s="176"/>
      <c r="K1912" s="176"/>
      <c r="L1912" s="176"/>
      <c r="M1912" s="176"/>
      <c r="N1912" s="176"/>
      <c r="O1912" s="176"/>
      <c r="AB1912" s="176"/>
      <c r="AC1912" s="108"/>
      <c r="AD1912" s="312"/>
      <c r="AE1912" s="284"/>
    </row>
    <row r="1913" spans="1:31" s="17" customFormat="1">
      <c r="A1913" s="122"/>
      <c r="B1913" s="122"/>
      <c r="D1913" s="112"/>
      <c r="E1913" s="112"/>
      <c r="I1913" s="176"/>
      <c r="J1913" s="176"/>
      <c r="K1913" s="176"/>
      <c r="L1913" s="176"/>
      <c r="M1913" s="176"/>
      <c r="N1913" s="176"/>
      <c r="O1913" s="176"/>
      <c r="AB1913" s="176"/>
      <c r="AC1913" s="108"/>
      <c r="AD1913" s="312"/>
      <c r="AE1913" s="284"/>
    </row>
    <row r="1914" spans="1:31" s="17" customFormat="1">
      <c r="A1914" s="122"/>
      <c r="B1914" s="122"/>
      <c r="D1914" s="112"/>
      <c r="E1914" s="112"/>
      <c r="I1914" s="176"/>
      <c r="J1914" s="176"/>
      <c r="K1914" s="176"/>
      <c r="L1914" s="176"/>
      <c r="M1914" s="176"/>
      <c r="N1914" s="176"/>
      <c r="O1914" s="176"/>
      <c r="AB1914" s="176"/>
      <c r="AC1914" s="108"/>
      <c r="AD1914" s="312"/>
      <c r="AE1914" s="284"/>
    </row>
    <row r="1915" spans="1:31" s="17" customFormat="1">
      <c r="A1915" s="122"/>
      <c r="B1915" s="122"/>
      <c r="D1915" s="112"/>
      <c r="E1915" s="112"/>
      <c r="I1915" s="176"/>
      <c r="J1915" s="176"/>
      <c r="K1915" s="176"/>
      <c r="L1915" s="176"/>
      <c r="M1915" s="176"/>
      <c r="N1915" s="176"/>
      <c r="O1915" s="176"/>
      <c r="AB1915" s="176"/>
      <c r="AC1915" s="108"/>
      <c r="AD1915" s="312"/>
      <c r="AE1915" s="284"/>
    </row>
    <row r="1916" spans="1:31" s="17" customFormat="1">
      <c r="A1916" s="122"/>
      <c r="B1916" s="122"/>
      <c r="D1916" s="112"/>
      <c r="E1916" s="112"/>
      <c r="I1916" s="176"/>
      <c r="J1916" s="176"/>
      <c r="K1916" s="176"/>
      <c r="L1916" s="176"/>
      <c r="M1916" s="176"/>
      <c r="N1916" s="176"/>
      <c r="O1916" s="176"/>
      <c r="AB1916" s="176"/>
      <c r="AC1916" s="108"/>
      <c r="AD1916" s="312"/>
      <c r="AE1916" s="284"/>
    </row>
    <row r="1917" spans="1:31" s="17" customFormat="1">
      <c r="A1917" s="122"/>
      <c r="B1917" s="122"/>
      <c r="D1917" s="112"/>
      <c r="E1917" s="112"/>
      <c r="I1917" s="176"/>
      <c r="J1917" s="176"/>
      <c r="K1917" s="176"/>
      <c r="L1917" s="176"/>
      <c r="M1917" s="176"/>
      <c r="N1917" s="176"/>
      <c r="O1917" s="176"/>
      <c r="AB1917" s="176"/>
      <c r="AC1917" s="108"/>
      <c r="AD1917" s="312"/>
      <c r="AE1917" s="284"/>
    </row>
    <row r="1918" spans="1:31" s="17" customFormat="1">
      <c r="A1918" s="122"/>
      <c r="B1918" s="122"/>
      <c r="D1918" s="112"/>
      <c r="E1918" s="112"/>
      <c r="I1918" s="176"/>
      <c r="J1918" s="176"/>
      <c r="K1918" s="176"/>
      <c r="L1918" s="176"/>
      <c r="M1918" s="176"/>
      <c r="N1918" s="176"/>
      <c r="O1918" s="176"/>
      <c r="AB1918" s="176"/>
      <c r="AC1918" s="108"/>
      <c r="AD1918" s="312"/>
      <c r="AE1918" s="284"/>
    </row>
    <row r="1919" spans="1:31" s="17" customFormat="1">
      <c r="A1919" s="122"/>
      <c r="B1919" s="122"/>
      <c r="D1919" s="112"/>
      <c r="E1919" s="112"/>
      <c r="I1919" s="176"/>
      <c r="J1919" s="176"/>
      <c r="K1919" s="176"/>
      <c r="L1919" s="176"/>
      <c r="M1919" s="176"/>
      <c r="N1919" s="176"/>
      <c r="O1919" s="176"/>
      <c r="AB1919" s="176"/>
      <c r="AC1919" s="108"/>
      <c r="AD1919" s="312"/>
      <c r="AE1919" s="284"/>
    </row>
    <row r="1920" spans="1:31" s="17" customFormat="1">
      <c r="A1920" s="122"/>
      <c r="B1920" s="122"/>
      <c r="D1920" s="112"/>
      <c r="E1920" s="112"/>
      <c r="I1920" s="176"/>
      <c r="J1920" s="176"/>
      <c r="K1920" s="176"/>
      <c r="L1920" s="176"/>
      <c r="M1920" s="176"/>
      <c r="N1920" s="176"/>
      <c r="O1920" s="176"/>
      <c r="AB1920" s="176"/>
      <c r="AC1920" s="108"/>
      <c r="AD1920" s="312"/>
      <c r="AE1920" s="284"/>
    </row>
    <row r="1921" spans="1:31" s="17" customFormat="1">
      <c r="A1921" s="122"/>
      <c r="B1921" s="122"/>
      <c r="D1921" s="112"/>
      <c r="E1921" s="112"/>
      <c r="I1921" s="176"/>
      <c r="J1921" s="176"/>
      <c r="K1921" s="176"/>
      <c r="L1921" s="176"/>
      <c r="M1921" s="176"/>
      <c r="N1921" s="176"/>
      <c r="O1921" s="176"/>
      <c r="AB1921" s="176"/>
      <c r="AC1921" s="108"/>
      <c r="AD1921" s="312"/>
      <c r="AE1921" s="284"/>
    </row>
    <row r="1922" spans="1:31" s="17" customFormat="1">
      <c r="A1922" s="122"/>
      <c r="B1922" s="122"/>
      <c r="D1922" s="112"/>
      <c r="E1922" s="112"/>
      <c r="I1922" s="176"/>
      <c r="J1922" s="176"/>
      <c r="K1922" s="176"/>
      <c r="L1922" s="176"/>
      <c r="M1922" s="176"/>
      <c r="N1922" s="176"/>
      <c r="O1922" s="176"/>
      <c r="AB1922" s="176"/>
      <c r="AC1922" s="108"/>
      <c r="AD1922" s="312"/>
      <c r="AE1922" s="284"/>
    </row>
    <row r="1923" spans="1:31" s="17" customFormat="1">
      <c r="A1923" s="122"/>
      <c r="B1923" s="122"/>
      <c r="D1923" s="112"/>
      <c r="E1923" s="112"/>
      <c r="I1923" s="176"/>
      <c r="J1923" s="176"/>
      <c r="K1923" s="176"/>
      <c r="L1923" s="176"/>
      <c r="M1923" s="176"/>
      <c r="N1923" s="176"/>
      <c r="O1923" s="176"/>
      <c r="AB1923" s="176"/>
      <c r="AC1923" s="108"/>
      <c r="AD1923" s="312"/>
      <c r="AE1923" s="284"/>
    </row>
    <row r="1924" spans="1:31" s="17" customFormat="1">
      <c r="A1924" s="122"/>
      <c r="B1924" s="122"/>
      <c r="D1924" s="112"/>
      <c r="E1924" s="112"/>
      <c r="I1924" s="176"/>
      <c r="J1924" s="176"/>
      <c r="K1924" s="176"/>
      <c r="L1924" s="176"/>
      <c r="M1924" s="176"/>
      <c r="N1924" s="176"/>
      <c r="O1924" s="176"/>
      <c r="AB1924" s="176"/>
      <c r="AC1924" s="108"/>
      <c r="AD1924" s="312"/>
      <c r="AE1924" s="284"/>
    </row>
    <row r="1925" spans="1:31" s="17" customFormat="1">
      <c r="A1925" s="122"/>
      <c r="B1925" s="122"/>
      <c r="D1925" s="112"/>
      <c r="E1925" s="112"/>
      <c r="I1925" s="176"/>
      <c r="J1925" s="176"/>
      <c r="K1925" s="176"/>
      <c r="L1925" s="176"/>
      <c r="M1925" s="176"/>
      <c r="N1925" s="176"/>
      <c r="O1925" s="176"/>
      <c r="AB1925" s="176"/>
      <c r="AC1925" s="108"/>
      <c r="AD1925" s="312"/>
      <c r="AE1925" s="284"/>
    </row>
    <row r="1926" spans="1:31" s="17" customFormat="1">
      <c r="A1926" s="122"/>
      <c r="B1926" s="122"/>
      <c r="D1926" s="112"/>
      <c r="E1926" s="112"/>
      <c r="I1926" s="176"/>
      <c r="J1926" s="176"/>
      <c r="K1926" s="176"/>
      <c r="L1926" s="176"/>
      <c r="M1926" s="176"/>
      <c r="N1926" s="176"/>
      <c r="O1926" s="176"/>
      <c r="AB1926" s="176"/>
      <c r="AC1926" s="108"/>
      <c r="AD1926" s="312"/>
      <c r="AE1926" s="284"/>
    </row>
    <row r="1927" spans="1:31" s="17" customFormat="1">
      <c r="A1927" s="122"/>
      <c r="B1927" s="122"/>
      <c r="D1927" s="112"/>
      <c r="E1927" s="112"/>
      <c r="I1927" s="176"/>
      <c r="J1927" s="176"/>
      <c r="K1927" s="176"/>
      <c r="L1927" s="176"/>
      <c r="M1927" s="176"/>
      <c r="N1927" s="176"/>
      <c r="O1927" s="176"/>
      <c r="AB1927" s="176"/>
      <c r="AC1927" s="108"/>
      <c r="AD1927" s="312"/>
      <c r="AE1927" s="284"/>
    </row>
    <row r="1928" spans="1:31" s="17" customFormat="1">
      <c r="A1928" s="122"/>
      <c r="B1928" s="122"/>
      <c r="D1928" s="112"/>
      <c r="E1928" s="112"/>
      <c r="I1928" s="176"/>
      <c r="J1928" s="176"/>
      <c r="K1928" s="176"/>
      <c r="L1928" s="176"/>
      <c r="M1928" s="176"/>
      <c r="N1928" s="176"/>
      <c r="O1928" s="176"/>
      <c r="AB1928" s="176"/>
      <c r="AC1928" s="108"/>
      <c r="AD1928" s="312"/>
      <c r="AE1928" s="284"/>
    </row>
    <row r="1929" spans="1:31" s="17" customFormat="1">
      <c r="A1929" s="122"/>
      <c r="B1929" s="122"/>
      <c r="D1929" s="112"/>
      <c r="E1929" s="112"/>
      <c r="I1929" s="176"/>
      <c r="J1929" s="176"/>
      <c r="K1929" s="176"/>
      <c r="L1929" s="176"/>
      <c r="M1929" s="176"/>
      <c r="N1929" s="176"/>
      <c r="O1929" s="176"/>
      <c r="AB1929" s="176"/>
      <c r="AC1929" s="108"/>
      <c r="AD1929" s="312"/>
      <c r="AE1929" s="284"/>
    </row>
    <row r="1930" spans="1:31" s="17" customFormat="1">
      <c r="A1930" s="122"/>
      <c r="B1930" s="122"/>
      <c r="D1930" s="112"/>
      <c r="E1930" s="112"/>
      <c r="I1930" s="176"/>
      <c r="J1930" s="176"/>
      <c r="K1930" s="176"/>
      <c r="L1930" s="176"/>
      <c r="M1930" s="176"/>
      <c r="N1930" s="176"/>
      <c r="O1930" s="176"/>
      <c r="AB1930" s="176"/>
      <c r="AC1930" s="108"/>
      <c r="AD1930" s="312"/>
      <c r="AE1930" s="284"/>
    </row>
    <row r="1931" spans="1:31" s="17" customFormat="1">
      <c r="A1931" s="122"/>
      <c r="B1931" s="122"/>
      <c r="D1931" s="112"/>
      <c r="E1931" s="112"/>
      <c r="I1931" s="176"/>
      <c r="J1931" s="176"/>
      <c r="K1931" s="176"/>
      <c r="L1931" s="176"/>
      <c r="M1931" s="176"/>
      <c r="N1931" s="176"/>
      <c r="O1931" s="176"/>
      <c r="AB1931" s="176"/>
      <c r="AC1931" s="108"/>
      <c r="AD1931" s="312"/>
      <c r="AE1931" s="284"/>
    </row>
    <row r="1932" spans="1:31" s="17" customFormat="1">
      <c r="A1932" s="122"/>
      <c r="B1932" s="122"/>
      <c r="D1932" s="112"/>
      <c r="E1932" s="112"/>
      <c r="I1932" s="176"/>
      <c r="J1932" s="176"/>
      <c r="K1932" s="176"/>
      <c r="L1932" s="176"/>
      <c r="M1932" s="176"/>
      <c r="N1932" s="176"/>
      <c r="O1932" s="176"/>
      <c r="AB1932" s="176"/>
      <c r="AC1932" s="108"/>
      <c r="AD1932" s="312"/>
      <c r="AE1932" s="284"/>
    </row>
    <row r="1933" spans="1:31" s="17" customFormat="1">
      <c r="A1933" s="122"/>
      <c r="B1933" s="122"/>
      <c r="D1933" s="112"/>
      <c r="E1933" s="112"/>
      <c r="I1933" s="176"/>
      <c r="J1933" s="176"/>
      <c r="K1933" s="176"/>
      <c r="L1933" s="176"/>
      <c r="M1933" s="176"/>
      <c r="N1933" s="176"/>
      <c r="O1933" s="176"/>
      <c r="AB1933" s="176"/>
      <c r="AC1933" s="108"/>
      <c r="AD1933" s="312"/>
      <c r="AE1933" s="284"/>
    </row>
    <row r="1934" spans="1:31" s="17" customFormat="1">
      <c r="A1934" s="122"/>
      <c r="B1934" s="122"/>
      <c r="D1934" s="112"/>
      <c r="E1934" s="112"/>
      <c r="I1934" s="176"/>
      <c r="J1934" s="176"/>
      <c r="K1934" s="176"/>
      <c r="L1934" s="176"/>
      <c r="M1934" s="176"/>
      <c r="N1934" s="176"/>
      <c r="O1934" s="176"/>
      <c r="AB1934" s="176"/>
      <c r="AC1934" s="108"/>
      <c r="AD1934" s="312"/>
      <c r="AE1934" s="284"/>
    </row>
    <row r="1935" spans="1:31" s="17" customFormat="1">
      <c r="A1935" s="122"/>
      <c r="B1935" s="122"/>
      <c r="D1935" s="112"/>
      <c r="E1935" s="112"/>
      <c r="I1935" s="176"/>
      <c r="J1935" s="176"/>
      <c r="K1935" s="176"/>
      <c r="L1935" s="176"/>
      <c r="M1935" s="176"/>
      <c r="N1935" s="176"/>
      <c r="O1935" s="176"/>
      <c r="AB1935" s="176"/>
      <c r="AC1935" s="108"/>
      <c r="AD1935" s="312"/>
      <c r="AE1935" s="284"/>
    </row>
    <row r="1936" spans="1:31" s="17" customFormat="1">
      <c r="A1936" s="122"/>
      <c r="B1936" s="122"/>
      <c r="D1936" s="112"/>
      <c r="E1936" s="112"/>
      <c r="I1936" s="176"/>
      <c r="J1936" s="176"/>
      <c r="K1936" s="176"/>
      <c r="L1936" s="176"/>
      <c r="M1936" s="176"/>
      <c r="N1936" s="176"/>
      <c r="O1936" s="176"/>
      <c r="AB1936" s="176"/>
      <c r="AC1936" s="108"/>
      <c r="AD1936" s="312"/>
      <c r="AE1936" s="284"/>
    </row>
    <row r="1937" spans="1:31" s="17" customFormat="1">
      <c r="A1937" s="122"/>
      <c r="B1937" s="122"/>
      <c r="D1937" s="112"/>
      <c r="E1937" s="112"/>
      <c r="I1937" s="176"/>
      <c r="J1937" s="176"/>
      <c r="K1937" s="176"/>
      <c r="L1937" s="176"/>
      <c r="M1937" s="176"/>
      <c r="N1937" s="176"/>
      <c r="O1937" s="176"/>
      <c r="AB1937" s="176"/>
      <c r="AC1937" s="108"/>
      <c r="AD1937" s="312"/>
      <c r="AE1937" s="284"/>
    </row>
    <row r="1938" spans="1:31" s="17" customFormat="1">
      <c r="A1938" s="122"/>
      <c r="B1938" s="122"/>
      <c r="D1938" s="112"/>
      <c r="E1938" s="112"/>
      <c r="I1938" s="176"/>
      <c r="J1938" s="176"/>
      <c r="K1938" s="176"/>
      <c r="L1938" s="176"/>
      <c r="M1938" s="176"/>
      <c r="N1938" s="176"/>
      <c r="O1938" s="176"/>
      <c r="AB1938" s="176"/>
      <c r="AC1938" s="108"/>
      <c r="AD1938" s="312"/>
      <c r="AE1938" s="284"/>
    </row>
    <row r="1939" spans="1:31" s="17" customFormat="1">
      <c r="A1939" s="122"/>
      <c r="B1939" s="122"/>
      <c r="D1939" s="112"/>
      <c r="E1939" s="112"/>
      <c r="I1939" s="176"/>
      <c r="J1939" s="176"/>
      <c r="K1939" s="176"/>
      <c r="L1939" s="176"/>
      <c r="M1939" s="176"/>
      <c r="N1939" s="176"/>
      <c r="O1939" s="176"/>
      <c r="AB1939" s="176"/>
      <c r="AC1939" s="108"/>
      <c r="AD1939" s="312"/>
      <c r="AE1939" s="284"/>
    </row>
    <row r="1940" spans="1:31" s="17" customFormat="1">
      <c r="A1940" s="122"/>
      <c r="B1940" s="122"/>
      <c r="D1940" s="112"/>
      <c r="E1940" s="112"/>
      <c r="I1940" s="176"/>
      <c r="J1940" s="176"/>
      <c r="K1940" s="176"/>
      <c r="L1940" s="176"/>
      <c r="M1940" s="176"/>
      <c r="N1940" s="176"/>
      <c r="O1940" s="176"/>
      <c r="AB1940" s="176"/>
      <c r="AC1940" s="108"/>
      <c r="AD1940" s="312"/>
      <c r="AE1940" s="284"/>
    </row>
    <row r="1941" spans="1:31" s="17" customFormat="1">
      <c r="A1941" s="122"/>
      <c r="B1941" s="122"/>
      <c r="D1941" s="112"/>
      <c r="E1941" s="112"/>
      <c r="I1941" s="176"/>
      <c r="J1941" s="176"/>
      <c r="K1941" s="176"/>
      <c r="L1941" s="176"/>
      <c r="M1941" s="176"/>
      <c r="N1941" s="176"/>
      <c r="O1941" s="176"/>
      <c r="AB1941" s="176"/>
      <c r="AC1941" s="108"/>
      <c r="AD1941" s="312"/>
      <c r="AE1941" s="284"/>
    </row>
    <row r="1942" spans="1:31" s="17" customFormat="1">
      <c r="A1942" s="122"/>
      <c r="B1942" s="122"/>
      <c r="D1942" s="112"/>
      <c r="E1942" s="112"/>
      <c r="I1942" s="176"/>
      <c r="J1942" s="176"/>
      <c r="K1942" s="176"/>
      <c r="L1942" s="176"/>
      <c r="M1942" s="176"/>
      <c r="N1942" s="176"/>
      <c r="O1942" s="176"/>
      <c r="AB1942" s="176"/>
      <c r="AC1942" s="108"/>
      <c r="AD1942" s="312"/>
      <c r="AE1942" s="284"/>
    </row>
    <row r="1943" spans="1:31" s="17" customFormat="1">
      <c r="A1943" s="122"/>
      <c r="B1943" s="122"/>
      <c r="D1943" s="112"/>
      <c r="E1943" s="112"/>
      <c r="I1943" s="176"/>
      <c r="J1943" s="176"/>
      <c r="K1943" s="176"/>
      <c r="L1943" s="176"/>
      <c r="M1943" s="176"/>
      <c r="N1943" s="176"/>
      <c r="O1943" s="176"/>
      <c r="AB1943" s="176"/>
      <c r="AC1943" s="108"/>
      <c r="AD1943" s="312"/>
      <c r="AE1943" s="284"/>
    </row>
    <row r="1944" spans="1:31" s="17" customFormat="1">
      <c r="A1944" s="122"/>
      <c r="B1944" s="122"/>
      <c r="D1944" s="112"/>
      <c r="E1944" s="112"/>
      <c r="I1944" s="176"/>
      <c r="J1944" s="176"/>
      <c r="K1944" s="176"/>
      <c r="L1944" s="176"/>
      <c r="M1944" s="176"/>
      <c r="N1944" s="176"/>
      <c r="O1944" s="176"/>
      <c r="AB1944" s="176"/>
      <c r="AC1944" s="108"/>
      <c r="AD1944" s="312"/>
      <c r="AE1944" s="284"/>
    </row>
    <row r="1945" spans="1:31" s="17" customFormat="1">
      <c r="A1945" s="122"/>
      <c r="B1945" s="122"/>
      <c r="D1945" s="112"/>
      <c r="E1945" s="112"/>
      <c r="I1945" s="176"/>
      <c r="J1945" s="176"/>
      <c r="K1945" s="176"/>
      <c r="L1945" s="176"/>
      <c r="M1945" s="176"/>
      <c r="N1945" s="176"/>
      <c r="O1945" s="176"/>
      <c r="AB1945" s="176"/>
      <c r="AC1945" s="108"/>
      <c r="AD1945" s="312"/>
      <c r="AE1945" s="284"/>
    </row>
    <row r="1946" spans="1:31" s="17" customFormat="1">
      <c r="A1946" s="122"/>
      <c r="B1946" s="122"/>
      <c r="D1946" s="112"/>
      <c r="E1946" s="112"/>
      <c r="I1946" s="176"/>
      <c r="J1946" s="176"/>
      <c r="K1946" s="176"/>
      <c r="L1946" s="176"/>
      <c r="M1946" s="176"/>
      <c r="N1946" s="176"/>
      <c r="O1946" s="176"/>
      <c r="AB1946" s="176"/>
      <c r="AC1946" s="108"/>
      <c r="AD1946" s="312"/>
      <c r="AE1946" s="284"/>
    </row>
    <row r="1947" spans="1:31" s="17" customFormat="1">
      <c r="A1947" s="122"/>
      <c r="B1947" s="122"/>
      <c r="D1947" s="112"/>
      <c r="E1947" s="112"/>
      <c r="I1947" s="176"/>
      <c r="J1947" s="176"/>
      <c r="K1947" s="176"/>
      <c r="L1947" s="176"/>
      <c r="M1947" s="176"/>
      <c r="N1947" s="176"/>
      <c r="O1947" s="176"/>
      <c r="AB1947" s="176"/>
      <c r="AC1947" s="108"/>
      <c r="AD1947" s="312"/>
      <c r="AE1947" s="284"/>
    </row>
    <row r="1948" spans="1:31" s="17" customFormat="1">
      <c r="A1948" s="122"/>
      <c r="B1948" s="122"/>
      <c r="D1948" s="112"/>
      <c r="E1948" s="112"/>
      <c r="I1948" s="176"/>
      <c r="J1948" s="176"/>
      <c r="K1948" s="176"/>
      <c r="L1948" s="176"/>
      <c r="M1948" s="176"/>
      <c r="N1948" s="176"/>
      <c r="O1948" s="176"/>
      <c r="AB1948" s="176"/>
      <c r="AC1948" s="108"/>
      <c r="AD1948" s="312"/>
      <c r="AE1948" s="284"/>
    </row>
    <row r="1949" spans="1:31" s="17" customFormat="1">
      <c r="A1949" s="122"/>
      <c r="B1949" s="122"/>
      <c r="D1949" s="112"/>
      <c r="E1949" s="112"/>
      <c r="I1949" s="176"/>
      <c r="J1949" s="176"/>
      <c r="K1949" s="176"/>
      <c r="L1949" s="176"/>
      <c r="M1949" s="176"/>
      <c r="N1949" s="176"/>
      <c r="O1949" s="176"/>
      <c r="AB1949" s="176"/>
      <c r="AC1949" s="108"/>
      <c r="AD1949" s="312"/>
      <c r="AE1949" s="284"/>
    </row>
    <row r="1950" spans="1:31" s="17" customFormat="1">
      <c r="A1950" s="122"/>
      <c r="B1950" s="122"/>
      <c r="D1950" s="112"/>
      <c r="E1950" s="112"/>
      <c r="I1950" s="176"/>
      <c r="J1950" s="176"/>
      <c r="K1950" s="176"/>
      <c r="L1950" s="176"/>
      <c r="M1950" s="176"/>
      <c r="N1950" s="176"/>
      <c r="O1950" s="176"/>
      <c r="AB1950" s="176"/>
      <c r="AC1950" s="108"/>
      <c r="AD1950" s="312"/>
      <c r="AE1950" s="284"/>
    </row>
    <row r="1951" spans="1:31" s="17" customFormat="1">
      <c r="A1951" s="122"/>
      <c r="B1951" s="122"/>
      <c r="D1951" s="112"/>
      <c r="E1951" s="112"/>
      <c r="I1951" s="176"/>
      <c r="J1951" s="176"/>
      <c r="K1951" s="176"/>
      <c r="L1951" s="176"/>
      <c r="M1951" s="176"/>
      <c r="N1951" s="176"/>
      <c r="O1951" s="176"/>
      <c r="AB1951" s="176"/>
      <c r="AC1951" s="108"/>
      <c r="AD1951" s="312"/>
      <c r="AE1951" s="284"/>
    </row>
    <row r="1952" spans="1:31" s="17" customFormat="1">
      <c r="A1952" s="122"/>
      <c r="B1952" s="122"/>
      <c r="D1952" s="112"/>
      <c r="E1952" s="112"/>
      <c r="I1952" s="176"/>
      <c r="J1952" s="176"/>
      <c r="K1952" s="176"/>
      <c r="L1952" s="176"/>
      <c r="M1952" s="176"/>
      <c r="N1952" s="176"/>
      <c r="O1952" s="176"/>
      <c r="AB1952" s="176"/>
      <c r="AC1952" s="108"/>
      <c r="AD1952" s="312"/>
      <c r="AE1952" s="284"/>
    </row>
    <row r="1953" spans="1:31" s="17" customFormat="1">
      <c r="A1953" s="122"/>
      <c r="B1953" s="122"/>
      <c r="D1953" s="112"/>
      <c r="E1953" s="112"/>
      <c r="I1953" s="176"/>
      <c r="J1953" s="176"/>
      <c r="K1953" s="176"/>
      <c r="L1953" s="176"/>
      <c r="M1953" s="176"/>
      <c r="N1953" s="176"/>
      <c r="O1953" s="176"/>
      <c r="AB1953" s="176"/>
      <c r="AC1953" s="108"/>
      <c r="AD1953" s="312"/>
      <c r="AE1953" s="284"/>
    </row>
    <row r="1954" spans="1:31" s="17" customFormat="1">
      <c r="A1954" s="122"/>
      <c r="B1954" s="122"/>
      <c r="D1954" s="112"/>
      <c r="E1954" s="112"/>
      <c r="I1954" s="176"/>
      <c r="J1954" s="176"/>
      <c r="K1954" s="176"/>
      <c r="L1954" s="176"/>
      <c r="M1954" s="176"/>
      <c r="N1954" s="176"/>
      <c r="O1954" s="176"/>
      <c r="AB1954" s="176"/>
      <c r="AC1954" s="108"/>
      <c r="AD1954" s="312"/>
      <c r="AE1954" s="284"/>
    </row>
    <row r="1955" spans="1:31" s="17" customFormat="1">
      <c r="A1955" s="122"/>
      <c r="B1955" s="122"/>
      <c r="D1955" s="112"/>
      <c r="E1955" s="112"/>
      <c r="I1955" s="176"/>
      <c r="J1955" s="176"/>
      <c r="K1955" s="176"/>
      <c r="L1955" s="176"/>
      <c r="M1955" s="176"/>
      <c r="N1955" s="176"/>
      <c r="O1955" s="176"/>
      <c r="AB1955" s="176"/>
      <c r="AC1955" s="108"/>
      <c r="AD1955" s="312"/>
      <c r="AE1955" s="284"/>
    </row>
    <row r="1956" spans="1:31" s="17" customFormat="1">
      <c r="A1956" s="122"/>
      <c r="B1956" s="122"/>
      <c r="D1956" s="112"/>
      <c r="E1956" s="112"/>
      <c r="I1956" s="176"/>
      <c r="J1956" s="176"/>
      <c r="K1956" s="176"/>
      <c r="L1956" s="176"/>
      <c r="M1956" s="176"/>
      <c r="N1956" s="176"/>
      <c r="O1956" s="176"/>
      <c r="AB1956" s="176"/>
      <c r="AC1956" s="108"/>
      <c r="AD1956" s="312"/>
      <c r="AE1956" s="284"/>
    </row>
    <row r="1957" spans="1:31" s="17" customFormat="1">
      <c r="A1957" s="122"/>
      <c r="B1957" s="122"/>
      <c r="D1957" s="112"/>
      <c r="E1957" s="112"/>
      <c r="I1957" s="176"/>
      <c r="J1957" s="176"/>
      <c r="K1957" s="176"/>
      <c r="L1957" s="176"/>
      <c r="M1957" s="176"/>
      <c r="N1957" s="176"/>
      <c r="O1957" s="176"/>
      <c r="AB1957" s="176"/>
      <c r="AC1957" s="108"/>
      <c r="AD1957" s="312"/>
      <c r="AE1957" s="284"/>
    </row>
    <row r="1958" spans="1:31" s="17" customFormat="1">
      <c r="A1958" s="122"/>
      <c r="B1958" s="122"/>
      <c r="D1958" s="112"/>
      <c r="E1958" s="112"/>
      <c r="I1958" s="176"/>
      <c r="J1958" s="176"/>
      <c r="K1958" s="176"/>
      <c r="L1958" s="176"/>
      <c r="M1958" s="176"/>
      <c r="N1958" s="176"/>
      <c r="O1958" s="176"/>
      <c r="AB1958" s="176"/>
      <c r="AC1958" s="108"/>
      <c r="AD1958" s="312"/>
      <c r="AE1958" s="284"/>
    </row>
    <row r="1959" spans="1:31" s="17" customFormat="1">
      <c r="A1959" s="122"/>
      <c r="B1959" s="122"/>
      <c r="D1959" s="112"/>
      <c r="E1959" s="112"/>
      <c r="I1959" s="176"/>
      <c r="J1959" s="176"/>
      <c r="K1959" s="176"/>
      <c r="L1959" s="176"/>
      <c r="M1959" s="176"/>
      <c r="N1959" s="176"/>
      <c r="O1959" s="176"/>
      <c r="AB1959" s="176"/>
      <c r="AC1959" s="108"/>
      <c r="AD1959" s="312"/>
      <c r="AE1959" s="284"/>
    </row>
    <row r="1960" spans="1:31" s="17" customFormat="1">
      <c r="A1960" s="122"/>
      <c r="B1960" s="122"/>
      <c r="D1960" s="112"/>
      <c r="E1960" s="112"/>
      <c r="I1960" s="176"/>
      <c r="J1960" s="176"/>
      <c r="K1960" s="176"/>
      <c r="L1960" s="176"/>
      <c r="M1960" s="176"/>
      <c r="N1960" s="176"/>
      <c r="O1960" s="176"/>
      <c r="AB1960" s="176"/>
      <c r="AC1960" s="108"/>
      <c r="AD1960" s="312"/>
      <c r="AE1960" s="284"/>
    </row>
    <row r="1961" spans="1:31" s="17" customFormat="1">
      <c r="A1961" s="122"/>
      <c r="B1961" s="122"/>
      <c r="D1961" s="112"/>
      <c r="E1961" s="112"/>
      <c r="I1961" s="176"/>
      <c r="J1961" s="176"/>
      <c r="K1961" s="176"/>
      <c r="L1961" s="176"/>
      <c r="M1961" s="176"/>
      <c r="N1961" s="176"/>
      <c r="O1961" s="176"/>
      <c r="AB1961" s="176"/>
      <c r="AC1961" s="108"/>
      <c r="AD1961" s="312"/>
      <c r="AE1961" s="284"/>
    </row>
    <row r="1962" spans="1:31" s="17" customFormat="1">
      <c r="A1962" s="122"/>
      <c r="B1962" s="122"/>
      <c r="D1962" s="112"/>
      <c r="E1962" s="112"/>
      <c r="I1962" s="176"/>
      <c r="J1962" s="176"/>
      <c r="K1962" s="176"/>
      <c r="L1962" s="176"/>
      <c r="M1962" s="176"/>
      <c r="N1962" s="176"/>
      <c r="O1962" s="176"/>
      <c r="AB1962" s="176"/>
      <c r="AC1962" s="108"/>
      <c r="AD1962" s="312"/>
      <c r="AE1962" s="284"/>
    </row>
    <row r="1963" spans="1:31" s="17" customFormat="1">
      <c r="A1963" s="122"/>
      <c r="B1963" s="122"/>
      <c r="D1963" s="112"/>
      <c r="E1963" s="112"/>
      <c r="I1963" s="176"/>
      <c r="J1963" s="176"/>
      <c r="K1963" s="176"/>
      <c r="L1963" s="176"/>
      <c r="M1963" s="176"/>
      <c r="N1963" s="176"/>
      <c r="O1963" s="176"/>
      <c r="AB1963" s="176"/>
      <c r="AC1963" s="108"/>
      <c r="AD1963" s="312"/>
      <c r="AE1963" s="284"/>
    </row>
    <row r="1964" spans="1:31" s="17" customFormat="1">
      <c r="A1964" s="122"/>
      <c r="B1964" s="122"/>
      <c r="D1964" s="112"/>
      <c r="E1964" s="112"/>
      <c r="I1964" s="176"/>
      <c r="J1964" s="176"/>
      <c r="K1964" s="176"/>
      <c r="L1964" s="176"/>
      <c r="M1964" s="176"/>
      <c r="N1964" s="176"/>
      <c r="O1964" s="176"/>
      <c r="AB1964" s="176"/>
      <c r="AC1964" s="108"/>
      <c r="AD1964" s="312"/>
      <c r="AE1964" s="284"/>
    </row>
    <row r="1965" spans="1:31" s="17" customFormat="1">
      <c r="A1965" s="122"/>
      <c r="B1965" s="122"/>
      <c r="D1965" s="112"/>
      <c r="E1965" s="112"/>
      <c r="I1965" s="176"/>
      <c r="J1965" s="176"/>
      <c r="K1965" s="176"/>
      <c r="L1965" s="176"/>
      <c r="M1965" s="176"/>
      <c r="N1965" s="176"/>
      <c r="O1965" s="176"/>
      <c r="AB1965" s="176"/>
      <c r="AC1965" s="108"/>
      <c r="AD1965" s="312"/>
      <c r="AE1965" s="284"/>
    </row>
    <row r="1966" spans="1:31" s="17" customFormat="1">
      <c r="A1966" s="122"/>
      <c r="B1966" s="122"/>
      <c r="D1966" s="112"/>
      <c r="E1966" s="112"/>
      <c r="I1966" s="176"/>
      <c r="J1966" s="176"/>
      <c r="K1966" s="176"/>
      <c r="L1966" s="176"/>
      <c r="M1966" s="176"/>
      <c r="N1966" s="176"/>
      <c r="O1966" s="176"/>
      <c r="AB1966" s="176"/>
      <c r="AC1966" s="108"/>
      <c r="AD1966" s="312"/>
      <c r="AE1966" s="284"/>
    </row>
    <row r="1967" spans="1:31" s="17" customFormat="1">
      <c r="A1967" s="122"/>
      <c r="B1967" s="122"/>
      <c r="D1967" s="112"/>
      <c r="E1967" s="112"/>
      <c r="I1967" s="176"/>
      <c r="J1967" s="176"/>
      <c r="K1967" s="176"/>
      <c r="L1967" s="176"/>
      <c r="M1967" s="176"/>
      <c r="N1967" s="176"/>
      <c r="O1967" s="176"/>
      <c r="AB1967" s="176"/>
      <c r="AC1967" s="108"/>
      <c r="AD1967" s="312"/>
      <c r="AE1967" s="284"/>
    </row>
    <row r="1968" spans="1:31" s="17" customFormat="1">
      <c r="A1968" s="122"/>
      <c r="B1968" s="122"/>
      <c r="D1968" s="112"/>
      <c r="E1968" s="112"/>
      <c r="I1968" s="176"/>
      <c r="J1968" s="176"/>
      <c r="K1968" s="176"/>
      <c r="L1968" s="176"/>
      <c r="M1968" s="176"/>
      <c r="N1968" s="176"/>
      <c r="O1968" s="176"/>
      <c r="AB1968" s="176"/>
      <c r="AC1968" s="108"/>
      <c r="AD1968" s="312"/>
      <c r="AE1968" s="284"/>
    </row>
    <row r="1969" spans="1:31" s="17" customFormat="1">
      <c r="A1969" s="122"/>
      <c r="B1969" s="122"/>
      <c r="D1969" s="112"/>
      <c r="E1969" s="112"/>
      <c r="I1969" s="176"/>
      <c r="J1969" s="176"/>
      <c r="K1969" s="176"/>
      <c r="L1969" s="176"/>
      <c r="M1969" s="176"/>
      <c r="N1969" s="176"/>
      <c r="O1969" s="176"/>
      <c r="AB1969" s="176"/>
      <c r="AC1969" s="108"/>
      <c r="AD1969" s="312"/>
      <c r="AE1969" s="284"/>
    </row>
    <row r="1970" spans="1:31" s="17" customFormat="1">
      <c r="A1970" s="122"/>
      <c r="B1970" s="122"/>
      <c r="D1970" s="112"/>
      <c r="E1970" s="112"/>
      <c r="I1970" s="176"/>
      <c r="J1970" s="176"/>
      <c r="K1970" s="176"/>
      <c r="L1970" s="176"/>
      <c r="M1970" s="176"/>
      <c r="N1970" s="176"/>
      <c r="O1970" s="176"/>
      <c r="AB1970" s="176"/>
      <c r="AC1970" s="108"/>
      <c r="AD1970" s="312"/>
      <c r="AE1970" s="284"/>
    </row>
    <row r="1971" spans="1:31" s="17" customFormat="1">
      <c r="A1971" s="122"/>
      <c r="B1971" s="122"/>
      <c r="D1971" s="112"/>
      <c r="E1971" s="112"/>
      <c r="I1971" s="176"/>
      <c r="J1971" s="176"/>
      <c r="K1971" s="176"/>
      <c r="L1971" s="176"/>
      <c r="M1971" s="176"/>
      <c r="N1971" s="176"/>
      <c r="O1971" s="176"/>
      <c r="AB1971" s="176"/>
      <c r="AC1971" s="108"/>
      <c r="AD1971" s="312"/>
      <c r="AE1971" s="284"/>
    </row>
    <row r="1972" spans="1:31" s="17" customFormat="1">
      <c r="A1972" s="122"/>
      <c r="B1972" s="122"/>
      <c r="D1972" s="112"/>
      <c r="E1972" s="112"/>
      <c r="I1972" s="176"/>
      <c r="J1972" s="176"/>
      <c r="K1972" s="176"/>
      <c r="L1972" s="176"/>
      <c r="M1972" s="176"/>
      <c r="N1972" s="176"/>
      <c r="O1972" s="176"/>
      <c r="AB1972" s="176"/>
      <c r="AC1972" s="108"/>
      <c r="AD1972" s="312"/>
      <c r="AE1972" s="284"/>
    </row>
    <row r="1973" spans="1:31" s="17" customFormat="1">
      <c r="A1973" s="122"/>
      <c r="B1973" s="122"/>
      <c r="D1973" s="112"/>
      <c r="E1973" s="112"/>
      <c r="I1973" s="176"/>
      <c r="J1973" s="176"/>
      <c r="K1973" s="176"/>
      <c r="L1973" s="176"/>
      <c r="M1973" s="176"/>
      <c r="N1973" s="176"/>
      <c r="O1973" s="176"/>
      <c r="AB1973" s="176"/>
      <c r="AC1973" s="108"/>
      <c r="AD1973" s="312"/>
      <c r="AE1973" s="284"/>
    </row>
    <row r="1974" spans="1:31" s="17" customFormat="1">
      <c r="A1974" s="122"/>
      <c r="B1974" s="122"/>
      <c r="D1974" s="112"/>
      <c r="E1974" s="112"/>
      <c r="I1974" s="176"/>
      <c r="J1974" s="176"/>
      <c r="K1974" s="176"/>
      <c r="L1974" s="176"/>
      <c r="M1974" s="176"/>
      <c r="N1974" s="176"/>
      <c r="O1974" s="176"/>
      <c r="AB1974" s="176"/>
      <c r="AC1974" s="108"/>
      <c r="AD1974" s="312"/>
      <c r="AE1974" s="284"/>
    </row>
    <row r="1975" spans="1:31" s="17" customFormat="1">
      <c r="A1975" s="122"/>
      <c r="B1975" s="122"/>
      <c r="D1975" s="112"/>
      <c r="E1975" s="112"/>
      <c r="I1975" s="176"/>
      <c r="J1975" s="176"/>
      <c r="K1975" s="176"/>
      <c r="L1975" s="176"/>
      <c r="M1975" s="176"/>
      <c r="N1975" s="176"/>
      <c r="O1975" s="176"/>
      <c r="AB1975" s="176"/>
      <c r="AC1975" s="108"/>
      <c r="AD1975" s="312"/>
      <c r="AE1975" s="284"/>
    </row>
    <row r="1976" spans="1:31" s="17" customFormat="1">
      <c r="A1976" s="122"/>
      <c r="B1976" s="122"/>
      <c r="D1976" s="112"/>
      <c r="E1976" s="112"/>
      <c r="I1976" s="176"/>
      <c r="J1976" s="176"/>
      <c r="K1976" s="176"/>
      <c r="L1976" s="176"/>
      <c r="M1976" s="176"/>
      <c r="N1976" s="176"/>
      <c r="O1976" s="176"/>
      <c r="AB1976" s="176"/>
      <c r="AC1976" s="108"/>
      <c r="AD1976" s="312"/>
      <c r="AE1976" s="284"/>
    </row>
    <row r="1977" spans="1:31" s="17" customFormat="1">
      <c r="A1977" s="122"/>
      <c r="B1977" s="122"/>
      <c r="D1977" s="112"/>
      <c r="E1977" s="112"/>
      <c r="I1977" s="176"/>
      <c r="J1977" s="176"/>
      <c r="K1977" s="176"/>
      <c r="L1977" s="176"/>
      <c r="M1977" s="176"/>
      <c r="N1977" s="176"/>
      <c r="O1977" s="176"/>
      <c r="AB1977" s="176"/>
      <c r="AC1977" s="108"/>
      <c r="AD1977" s="312"/>
      <c r="AE1977" s="284"/>
    </row>
    <row r="1978" spans="1:31" s="17" customFormat="1">
      <c r="A1978" s="122"/>
      <c r="B1978" s="122"/>
      <c r="D1978" s="112"/>
      <c r="E1978" s="112"/>
      <c r="I1978" s="176"/>
      <c r="J1978" s="176"/>
      <c r="K1978" s="176"/>
      <c r="L1978" s="176"/>
      <c r="M1978" s="176"/>
      <c r="N1978" s="176"/>
      <c r="O1978" s="176"/>
      <c r="AB1978" s="176"/>
      <c r="AC1978" s="108"/>
      <c r="AD1978" s="312"/>
      <c r="AE1978" s="284"/>
    </row>
    <row r="1979" spans="1:31" s="17" customFormat="1">
      <c r="A1979" s="122"/>
      <c r="B1979" s="122"/>
      <c r="D1979" s="112"/>
      <c r="E1979" s="112"/>
      <c r="I1979" s="176"/>
      <c r="J1979" s="176"/>
      <c r="K1979" s="176"/>
      <c r="L1979" s="176"/>
      <c r="M1979" s="176"/>
      <c r="N1979" s="176"/>
      <c r="O1979" s="176"/>
      <c r="AB1979" s="176"/>
      <c r="AC1979" s="108"/>
      <c r="AD1979" s="312"/>
      <c r="AE1979" s="284"/>
    </row>
    <row r="1980" spans="1:31" s="17" customFormat="1">
      <c r="A1980" s="122"/>
      <c r="B1980" s="122"/>
      <c r="D1980" s="112"/>
      <c r="E1980" s="112"/>
      <c r="I1980" s="176"/>
      <c r="J1980" s="176"/>
      <c r="K1980" s="176"/>
      <c r="L1980" s="176"/>
      <c r="M1980" s="176"/>
      <c r="N1980" s="176"/>
      <c r="O1980" s="176"/>
      <c r="AB1980" s="176"/>
      <c r="AC1980" s="108"/>
      <c r="AD1980" s="312"/>
      <c r="AE1980" s="284"/>
    </row>
    <row r="1981" spans="1:31" s="17" customFormat="1">
      <c r="A1981" s="122"/>
      <c r="B1981" s="122"/>
      <c r="D1981" s="112"/>
      <c r="E1981" s="112"/>
      <c r="I1981" s="176"/>
      <c r="J1981" s="176"/>
      <c r="K1981" s="176"/>
      <c r="L1981" s="176"/>
      <c r="M1981" s="176"/>
      <c r="N1981" s="176"/>
      <c r="O1981" s="176"/>
      <c r="AB1981" s="176"/>
      <c r="AC1981" s="108"/>
      <c r="AD1981" s="312"/>
      <c r="AE1981" s="284"/>
    </row>
    <row r="1982" spans="1:31" s="17" customFormat="1">
      <c r="A1982" s="122"/>
      <c r="B1982" s="122"/>
      <c r="D1982" s="112"/>
      <c r="E1982" s="112"/>
      <c r="I1982" s="176"/>
      <c r="J1982" s="176"/>
      <c r="K1982" s="176"/>
      <c r="L1982" s="176"/>
      <c r="M1982" s="176"/>
      <c r="N1982" s="176"/>
      <c r="O1982" s="176"/>
      <c r="AB1982" s="176"/>
      <c r="AC1982" s="108"/>
      <c r="AD1982" s="312"/>
      <c r="AE1982" s="284"/>
    </row>
    <row r="1983" spans="1:31" s="17" customFormat="1">
      <c r="A1983" s="122"/>
      <c r="B1983" s="122"/>
      <c r="D1983" s="112"/>
      <c r="E1983" s="112"/>
      <c r="I1983" s="176"/>
      <c r="J1983" s="176"/>
      <c r="K1983" s="176"/>
      <c r="L1983" s="176"/>
      <c r="M1983" s="176"/>
      <c r="N1983" s="176"/>
      <c r="O1983" s="176"/>
      <c r="AB1983" s="176"/>
      <c r="AC1983" s="108"/>
      <c r="AD1983" s="312"/>
      <c r="AE1983" s="284"/>
    </row>
    <row r="1984" spans="1:31" s="17" customFormat="1">
      <c r="A1984" s="122"/>
      <c r="B1984" s="122"/>
      <c r="D1984" s="112"/>
      <c r="E1984" s="112"/>
      <c r="I1984" s="176"/>
      <c r="J1984" s="176"/>
      <c r="K1984" s="176"/>
      <c r="L1984" s="176"/>
      <c r="M1984" s="176"/>
      <c r="N1984" s="176"/>
      <c r="O1984" s="176"/>
      <c r="AB1984" s="176"/>
      <c r="AC1984" s="108"/>
      <c r="AD1984" s="312"/>
      <c r="AE1984" s="284"/>
    </row>
    <row r="1985" spans="1:31" s="17" customFormat="1">
      <c r="A1985" s="122"/>
      <c r="B1985" s="122"/>
      <c r="D1985" s="112"/>
      <c r="E1985" s="112"/>
      <c r="I1985" s="176"/>
      <c r="J1985" s="176"/>
      <c r="K1985" s="176"/>
      <c r="L1985" s="176"/>
      <c r="M1985" s="176"/>
      <c r="N1985" s="176"/>
      <c r="O1985" s="176"/>
      <c r="AB1985" s="176"/>
      <c r="AC1985" s="108"/>
      <c r="AD1985" s="312"/>
      <c r="AE1985" s="284"/>
    </row>
    <row r="1986" spans="1:31" s="17" customFormat="1">
      <c r="A1986" s="122"/>
      <c r="B1986" s="122"/>
      <c r="D1986" s="112"/>
      <c r="E1986" s="112"/>
      <c r="I1986" s="176"/>
      <c r="J1986" s="176"/>
      <c r="K1986" s="176"/>
      <c r="L1986" s="176"/>
      <c r="M1986" s="176"/>
      <c r="N1986" s="176"/>
      <c r="O1986" s="176"/>
      <c r="AB1986" s="176"/>
      <c r="AC1986" s="108"/>
      <c r="AD1986" s="312"/>
      <c r="AE1986" s="284"/>
    </row>
    <row r="1987" spans="1:31" s="17" customFormat="1">
      <c r="A1987" s="122"/>
      <c r="B1987" s="122"/>
      <c r="D1987" s="112"/>
      <c r="E1987" s="112"/>
      <c r="I1987" s="176"/>
      <c r="J1987" s="176"/>
      <c r="K1987" s="176"/>
      <c r="L1987" s="176"/>
      <c r="M1987" s="176"/>
      <c r="N1987" s="176"/>
      <c r="O1987" s="176"/>
      <c r="AB1987" s="176"/>
      <c r="AC1987" s="108"/>
      <c r="AD1987" s="312"/>
      <c r="AE1987" s="284"/>
    </row>
    <row r="1988" spans="1:31" s="17" customFormat="1">
      <c r="A1988" s="122"/>
      <c r="B1988" s="122"/>
      <c r="D1988" s="112"/>
      <c r="E1988" s="112"/>
      <c r="I1988" s="176"/>
      <c r="J1988" s="176"/>
      <c r="K1988" s="176"/>
      <c r="L1988" s="176"/>
      <c r="M1988" s="176"/>
      <c r="N1988" s="176"/>
      <c r="O1988" s="176"/>
      <c r="AB1988" s="176"/>
      <c r="AC1988" s="108"/>
      <c r="AD1988" s="312"/>
      <c r="AE1988" s="284"/>
    </row>
    <row r="1989" spans="1:31" s="17" customFormat="1">
      <c r="A1989" s="122"/>
      <c r="B1989" s="122"/>
      <c r="D1989" s="112"/>
      <c r="E1989" s="112"/>
      <c r="I1989" s="176"/>
      <c r="J1989" s="176"/>
      <c r="K1989" s="176"/>
      <c r="L1989" s="176"/>
      <c r="M1989" s="176"/>
      <c r="N1989" s="176"/>
      <c r="O1989" s="176"/>
      <c r="AB1989" s="176"/>
      <c r="AC1989" s="108"/>
      <c r="AD1989" s="312"/>
      <c r="AE1989" s="284"/>
    </row>
    <row r="1990" spans="1:31" s="17" customFormat="1">
      <c r="A1990" s="122"/>
      <c r="B1990" s="122"/>
      <c r="D1990" s="112"/>
      <c r="E1990" s="112"/>
      <c r="I1990" s="176"/>
      <c r="J1990" s="176"/>
      <c r="K1990" s="176"/>
      <c r="L1990" s="176"/>
      <c r="M1990" s="176"/>
      <c r="N1990" s="176"/>
      <c r="O1990" s="176"/>
      <c r="AB1990" s="176"/>
      <c r="AC1990" s="108"/>
      <c r="AD1990" s="312"/>
      <c r="AE1990" s="284"/>
    </row>
    <row r="1991" spans="1:31" s="17" customFormat="1">
      <c r="A1991" s="122"/>
      <c r="B1991" s="122"/>
      <c r="D1991" s="112"/>
      <c r="E1991" s="112"/>
      <c r="I1991" s="176"/>
      <c r="J1991" s="176"/>
      <c r="K1991" s="176"/>
      <c r="L1991" s="176"/>
      <c r="M1991" s="176"/>
      <c r="N1991" s="176"/>
      <c r="O1991" s="176"/>
      <c r="AB1991" s="176"/>
      <c r="AC1991" s="108"/>
      <c r="AD1991" s="312"/>
      <c r="AE1991" s="284"/>
    </row>
    <row r="1992" spans="1:31" s="17" customFormat="1">
      <c r="A1992" s="122"/>
      <c r="B1992" s="122"/>
      <c r="D1992" s="112"/>
      <c r="E1992" s="112"/>
      <c r="I1992" s="176"/>
      <c r="J1992" s="176"/>
      <c r="K1992" s="176"/>
      <c r="L1992" s="176"/>
      <c r="M1992" s="176"/>
      <c r="N1992" s="176"/>
      <c r="O1992" s="176"/>
      <c r="AB1992" s="176"/>
      <c r="AC1992" s="108"/>
      <c r="AD1992" s="312"/>
      <c r="AE1992" s="284"/>
    </row>
    <row r="1993" spans="1:31" s="17" customFormat="1">
      <c r="A1993" s="122"/>
      <c r="B1993" s="122"/>
      <c r="D1993" s="112"/>
      <c r="E1993" s="112"/>
      <c r="I1993" s="176"/>
      <c r="J1993" s="176"/>
      <c r="K1993" s="176"/>
      <c r="L1993" s="176"/>
      <c r="M1993" s="176"/>
      <c r="N1993" s="176"/>
      <c r="O1993" s="176"/>
      <c r="AB1993" s="176"/>
      <c r="AC1993" s="108"/>
      <c r="AD1993" s="312"/>
      <c r="AE1993" s="284"/>
    </row>
    <row r="1994" spans="1:31" s="17" customFormat="1">
      <c r="A1994" s="122"/>
      <c r="B1994" s="122"/>
      <c r="D1994" s="112"/>
      <c r="E1994" s="112"/>
      <c r="I1994" s="176"/>
      <c r="J1994" s="176"/>
      <c r="K1994" s="176"/>
      <c r="L1994" s="176"/>
      <c r="M1994" s="176"/>
      <c r="N1994" s="176"/>
      <c r="O1994" s="176"/>
      <c r="AB1994" s="176"/>
      <c r="AC1994" s="108"/>
      <c r="AD1994" s="312"/>
      <c r="AE1994" s="284"/>
    </row>
    <row r="1995" spans="1:31" s="17" customFormat="1">
      <c r="A1995" s="122"/>
      <c r="B1995" s="122"/>
      <c r="D1995" s="112"/>
      <c r="E1995" s="112"/>
      <c r="I1995" s="176"/>
      <c r="J1995" s="176"/>
      <c r="K1995" s="176"/>
      <c r="L1995" s="176"/>
      <c r="M1995" s="176"/>
      <c r="N1995" s="176"/>
      <c r="O1995" s="176"/>
      <c r="AB1995" s="176"/>
      <c r="AC1995" s="108"/>
      <c r="AD1995" s="312"/>
      <c r="AE1995" s="284"/>
    </row>
    <row r="1996" spans="1:31" s="17" customFormat="1">
      <c r="A1996" s="122"/>
      <c r="B1996" s="122"/>
      <c r="D1996" s="112"/>
      <c r="E1996" s="112"/>
      <c r="I1996" s="176"/>
      <c r="J1996" s="176"/>
      <c r="K1996" s="176"/>
      <c r="L1996" s="176"/>
      <c r="M1996" s="176"/>
      <c r="N1996" s="176"/>
      <c r="O1996" s="176"/>
      <c r="AB1996" s="176"/>
      <c r="AC1996" s="108"/>
      <c r="AD1996" s="312"/>
      <c r="AE1996" s="284"/>
    </row>
    <row r="1997" spans="1:31" s="17" customFormat="1">
      <c r="A1997" s="122"/>
      <c r="B1997" s="122"/>
      <c r="D1997" s="112"/>
      <c r="E1997" s="112"/>
      <c r="I1997" s="176"/>
      <c r="J1997" s="176"/>
      <c r="K1997" s="176"/>
      <c r="L1997" s="176"/>
      <c r="M1997" s="176"/>
      <c r="N1997" s="176"/>
      <c r="O1997" s="176"/>
      <c r="AB1997" s="176"/>
      <c r="AC1997" s="108"/>
      <c r="AD1997" s="312"/>
      <c r="AE1997" s="284"/>
    </row>
    <row r="1998" spans="1:31" s="17" customFormat="1">
      <c r="A1998" s="122"/>
      <c r="B1998" s="122"/>
      <c r="D1998" s="112"/>
      <c r="E1998" s="112"/>
      <c r="I1998" s="176"/>
      <c r="J1998" s="176"/>
      <c r="K1998" s="176"/>
      <c r="L1998" s="176"/>
      <c r="M1998" s="176"/>
      <c r="N1998" s="176"/>
      <c r="O1998" s="176"/>
      <c r="AB1998" s="176"/>
      <c r="AC1998" s="108"/>
      <c r="AD1998" s="312"/>
      <c r="AE1998" s="284"/>
    </row>
    <row r="1999" spans="1:31" s="17" customFormat="1">
      <c r="A1999" s="122"/>
      <c r="B1999" s="122"/>
      <c r="D1999" s="112"/>
      <c r="E1999" s="112"/>
      <c r="I1999" s="176"/>
      <c r="J1999" s="176"/>
      <c r="K1999" s="176"/>
      <c r="L1999" s="176"/>
      <c r="M1999" s="176"/>
      <c r="N1999" s="176"/>
      <c r="O1999" s="176"/>
      <c r="AB1999" s="176"/>
      <c r="AC1999" s="108"/>
      <c r="AD1999" s="312"/>
      <c r="AE1999" s="284"/>
    </row>
    <row r="2000" spans="1:31" s="17" customFormat="1">
      <c r="A2000" s="122"/>
      <c r="B2000" s="122"/>
      <c r="D2000" s="112"/>
      <c r="E2000" s="112"/>
      <c r="I2000" s="176"/>
      <c r="J2000" s="176"/>
      <c r="K2000" s="176"/>
      <c r="L2000" s="176"/>
      <c r="M2000" s="176"/>
      <c r="N2000" s="176"/>
      <c r="O2000" s="176"/>
      <c r="AB2000" s="176"/>
      <c r="AC2000" s="108"/>
      <c r="AD2000" s="312"/>
      <c r="AE2000" s="284"/>
    </row>
    <row r="2001" spans="1:31" s="17" customFormat="1">
      <c r="A2001" s="122"/>
      <c r="B2001" s="122"/>
      <c r="D2001" s="112"/>
      <c r="E2001" s="112"/>
      <c r="I2001" s="176"/>
      <c r="J2001" s="176"/>
      <c r="K2001" s="176"/>
      <c r="L2001" s="176"/>
      <c r="M2001" s="176"/>
      <c r="N2001" s="176"/>
      <c r="O2001" s="176"/>
      <c r="AB2001" s="176"/>
      <c r="AC2001" s="108"/>
      <c r="AD2001" s="312"/>
      <c r="AE2001" s="284"/>
    </row>
    <row r="2002" spans="1:31" s="17" customFormat="1">
      <c r="A2002" s="122"/>
      <c r="B2002" s="122"/>
      <c r="D2002" s="112"/>
      <c r="E2002" s="112"/>
      <c r="I2002" s="176"/>
      <c r="J2002" s="176"/>
      <c r="K2002" s="176"/>
      <c r="L2002" s="176"/>
      <c r="M2002" s="176"/>
      <c r="N2002" s="176"/>
      <c r="O2002" s="176"/>
      <c r="AB2002" s="176"/>
      <c r="AC2002" s="108"/>
      <c r="AD2002" s="312"/>
      <c r="AE2002" s="284"/>
    </row>
    <row r="2003" spans="1:31" s="17" customFormat="1">
      <c r="A2003" s="122"/>
      <c r="B2003" s="122"/>
      <c r="D2003" s="112"/>
      <c r="E2003" s="112"/>
      <c r="I2003" s="176"/>
      <c r="J2003" s="176"/>
      <c r="K2003" s="176"/>
      <c r="L2003" s="176"/>
      <c r="M2003" s="176"/>
      <c r="N2003" s="176"/>
      <c r="O2003" s="176"/>
      <c r="AB2003" s="176"/>
      <c r="AC2003" s="108"/>
      <c r="AD2003" s="312"/>
      <c r="AE2003" s="284"/>
    </row>
    <row r="2004" spans="1:31" s="17" customFormat="1">
      <c r="A2004" s="122"/>
      <c r="B2004" s="122"/>
      <c r="D2004" s="112"/>
      <c r="E2004" s="112"/>
      <c r="I2004" s="176"/>
      <c r="J2004" s="176"/>
      <c r="K2004" s="176"/>
      <c r="L2004" s="176"/>
      <c r="M2004" s="176"/>
      <c r="N2004" s="176"/>
      <c r="O2004" s="176"/>
      <c r="AB2004" s="176"/>
      <c r="AC2004" s="108"/>
      <c r="AD2004" s="312"/>
      <c r="AE2004" s="284"/>
    </row>
    <row r="2005" spans="1:31" s="17" customFormat="1">
      <c r="A2005" s="122"/>
      <c r="B2005" s="122"/>
      <c r="D2005" s="112"/>
      <c r="E2005" s="112"/>
      <c r="I2005" s="176"/>
      <c r="J2005" s="176"/>
      <c r="K2005" s="176"/>
      <c r="L2005" s="176"/>
      <c r="M2005" s="176"/>
      <c r="N2005" s="176"/>
      <c r="O2005" s="176"/>
      <c r="AB2005" s="176"/>
      <c r="AC2005" s="108"/>
      <c r="AD2005" s="312"/>
      <c r="AE2005" s="284"/>
    </row>
    <row r="2006" spans="1:31" s="17" customFormat="1">
      <c r="A2006" s="122"/>
      <c r="B2006" s="122"/>
      <c r="D2006" s="112"/>
      <c r="E2006" s="112"/>
      <c r="I2006" s="176"/>
      <c r="J2006" s="176"/>
      <c r="K2006" s="176"/>
      <c r="L2006" s="176"/>
      <c r="M2006" s="176"/>
      <c r="N2006" s="176"/>
      <c r="O2006" s="176"/>
      <c r="AB2006" s="176"/>
      <c r="AC2006" s="108"/>
      <c r="AD2006" s="312"/>
      <c r="AE2006" s="284"/>
    </row>
    <row r="2007" spans="1:31" s="17" customFormat="1">
      <c r="A2007" s="122"/>
      <c r="B2007" s="122"/>
      <c r="D2007" s="112"/>
      <c r="E2007" s="112"/>
      <c r="I2007" s="176"/>
      <c r="J2007" s="176"/>
      <c r="K2007" s="176"/>
      <c r="L2007" s="176"/>
      <c r="M2007" s="176"/>
      <c r="N2007" s="176"/>
      <c r="O2007" s="176"/>
      <c r="AB2007" s="176"/>
      <c r="AC2007" s="108"/>
      <c r="AD2007" s="312"/>
      <c r="AE2007" s="284"/>
    </row>
    <row r="2008" spans="1:31" s="17" customFormat="1">
      <c r="A2008" s="122"/>
      <c r="B2008" s="122"/>
      <c r="D2008" s="112"/>
      <c r="E2008" s="112"/>
      <c r="I2008" s="176"/>
      <c r="J2008" s="176"/>
      <c r="K2008" s="176"/>
      <c r="L2008" s="176"/>
      <c r="M2008" s="176"/>
      <c r="N2008" s="176"/>
      <c r="O2008" s="176"/>
      <c r="AB2008" s="176"/>
      <c r="AC2008" s="108"/>
      <c r="AD2008" s="312"/>
      <c r="AE2008" s="284"/>
    </row>
    <row r="2009" spans="1:31" s="17" customFormat="1">
      <c r="A2009" s="122"/>
      <c r="B2009" s="122"/>
      <c r="D2009" s="112"/>
      <c r="E2009" s="112"/>
      <c r="I2009" s="176"/>
      <c r="J2009" s="176"/>
      <c r="K2009" s="176"/>
      <c r="L2009" s="176"/>
      <c r="M2009" s="176"/>
      <c r="N2009" s="176"/>
      <c r="O2009" s="176"/>
      <c r="AB2009" s="176"/>
      <c r="AC2009" s="108"/>
      <c r="AD2009" s="312"/>
      <c r="AE2009" s="284"/>
    </row>
    <row r="2010" spans="1:31" s="17" customFormat="1">
      <c r="A2010" s="122"/>
      <c r="B2010" s="122"/>
      <c r="D2010" s="112"/>
      <c r="E2010" s="112"/>
      <c r="I2010" s="176"/>
      <c r="J2010" s="176"/>
      <c r="K2010" s="176"/>
      <c r="L2010" s="176"/>
      <c r="M2010" s="176"/>
      <c r="N2010" s="176"/>
      <c r="O2010" s="176"/>
      <c r="AB2010" s="176"/>
      <c r="AC2010" s="108"/>
      <c r="AD2010" s="312"/>
      <c r="AE2010" s="284"/>
    </row>
    <row r="2011" spans="1:31" s="17" customFormat="1">
      <c r="A2011" s="122"/>
      <c r="B2011" s="122"/>
      <c r="D2011" s="112"/>
      <c r="E2011" s="112"/>
      <c r="I2011" s="176"/>
      <c r="J2011" s="176"/>
      <c r="K2011" s="176"/>
      <c r="L2011" s="176"/>
      <c r="M2011" s="176"/>
      <c r="N2011" s="176"/>
      <c r="O2011" s="176"/>
      <c r="AB2011" s="176"/>
      <c r="AC2011" s="108"/>
      <c r="AD2011" s="312"/>
      <c r="AE2011" s="284"/>
    </row>
    <row r="2012" spans="1:31" s="17" customFormat="1">
      <c r="A2012" s="122"/>
      <c r="B2012" s="122"/>
      <c r="D2012" s="112"/>
      <c r="E2012" s="112"/>
      <c r="I2012" s="176"/>
      <c r="J2012" s="176"/>
      <c r="K2012" s="176"/>
      <c r="L2012" s="176"/>
      <c r="M2012" s="176"/>
      <c r="N2012" s="176"/>
      <c r="O2012" s="176"/>
      <c r="AB2012" s="176"/>
      <c r="AC2012" s="108"/>
      <c r="AD2012" s="312"/>
      <c r="AE2012" s="284"/>
    </row>
    <row r="2013" spans="1:31" s="17" customFormat="1">
      <c r="A2013" s="122"/>
      <c r="B2013" s="122"/>
      <c r="D2013" s="112"/>
      <c r="E2013" s="112"/>
      <c r="I2013" s="176"/>
      <c r="J2013" s="176"/>
      <c r="K2013" s="176"/>
      <c r="L2013" s="176"/>
      <c r="M2013" s="176"/>
      <c r="N2013" s="176"/>
      <c r="O2013" s="176"/>
      <c r="AB2013" s="176"/>
      <c r="AC2013" s="108"/>
      <c r="AD2013" s="312"/>
      <c r="AE2013" s="284"/>
    </row>
    <row r="2014" spans="1:31" s="17" customFormat="1">
      <c r="A2014" s="122"/>
      <c r="B2014" s="122"/>
      <c r="D2014" s="112"/>
      <c r="E2014" s="112"/>
      <c r="I2014" s="176"/>
      <c r="J2014" s="176"/>
      <c r="K2014" s="176"/>
      <c r="L2014" s="176"/>
      <c r="M2014" s="176"/>
      <c r="N2014" s="176"/>
      <c r="O2014" s="176"/>
      <c r="AB2014" s="176"/>
      <c r="AC2014" s="108"/>
      <c r="AD2014" s="312"/>
      <c r="AE2014" s="284"/>
    </row>
    <row r="2015" spans="1:31" s="17" customFormat="1">
      <c r="A2015" s="122"/>
      <c r="B2015" s="122"/>
      <c r="D2015" s="112"/>
      <c r="E2015" s="112"/>
      <c r="I2015" s="176"/>
      <c r="J2015" s="176"/>
      <c r="K2015" s="176"/>
      <c r="L2015" s="176"/>
      <c r="M2015" s="176"/>
      <c r="N2015" s="176"/>
      <c r="O2015" s="176"/>
      <c r="AB2015" s="176"/>
      <c r="AC2015" s="108"/>
      <c r="AD2015" s="312"/>
      <c r="AE2015" s="284"/>
    </row>
    <row r="2016" spans="1:31" s="17" customFormat="1">
      <c r="A2016" s="122"/>
      <c r="B2016" s="122"/>
      <c r="D2016" s="112"/>
      <c r="E2016" s="112"/>
      <c r="I2016" s="176"/>
      <c r="J2016" s="176"/>
      <c r="K2016" s="176"/>
      <c r="L2016" s="176"/>
      <c r="M2016" s="176"/>
      <c r="N2016" s="176"/>
      <c r="O2016" s="176"/>
      <c r="AB2016" s="176"/>
      <c r="AC2016" s="108"/>
      <c r="AD2016" s="312"/>
      <c r="AE2016" s="284"/>
    </row>
    <row r="2017" spans="1:31" s="17" customFormat="1">
      <c r="A2017" s="122"/>
      <c r="B2017" s="122"/>
      <c r="D2017" s="112"/>
      <c r="E2017" s="112"/>
      <c r="I2017" s="176"/>
      <c r="J2017" s="176"/>
      <c r="K2017" s="176"/>
      <c r="L2017" s="176"/>
      <c r="M2017" s="176"/>
      <c r="N2017" s="176"/>
      <c r="O2017" s="176"/>
      <c r="AB2017" s="176"/>
      <c r="AC2017" s="108"/>
      <c r="AD2017" s="312"/>
      <c r="AE2017" s="284"/>
    </row>
    <row r="2018" spans="1:31" s="17" customFormat="1">
      <c r="A2018" s="122"/>
      <c r="B2018" s="122"/>
      <c r="D2018" s="112"/>
      <c r="E2018" s="112"/>
      <c r="I2018" s="176"/>
      <c r="J2018" s="176"/>
      <c r="K2018" s="176"/>
      <c r="L2018" s="176"/>
      <c r="M2018" s="176"/>
      <c r="N2018" s="176"/>
      <c r="O2018" s="176"/>
      <c r="AB2018" s="176"/>
      <c r="AC2018" s="108"/>
      <c r="AD2018" s="312"/>
      <c r="AE2018" s="284"/>
    </row>
    <row r="2019" spans="1:31" s="17" customFormat="1">
      <c r="A2019" s="122"/>
      <c r="B2019" s="122"/>
      <c r="D2019" s="112"/>
      <c r="E2019" s="112"/>
      <c r="I2019" s="176"/>
      <c r="J2019" s="176"/>
      <c r="K2019" s="176"/>
      <c r="L2019" s="176"/>
      <c r="M2019" s="176"/>
      <c r="N2019" s="176"/>
      <c r="O2019" s="176"/>
      <c r="AB2019" s="176"/>
      <c r="AC2019" s="108"/>
      <c r="AD2019" s="312"/>
      <c r="AE2019" s="284"/>
    </row>
    <row r="2020" spans="1:31" s="17" customFormat="1">
      <c r="A2020" s="122"/>
      <c r="B2020" s="122"/>
      <c r="D2020" s="112"/>
      <c r="E2020" s="112"/>
      <c r="I2020" s="176"/>
      <c r="J2020" s="176"/>
      <c r="K2020" s="176"/>
      <c r="L2020" s="176"/>
      <c r="M2020" s="176"/>
      <c r="N2020" s="176"/>
      <c r="O2020" s="176"/>
      <c r="AB2020" s="176"/>
      <c r="AC2020" s="108"/>
      <c r="AD2020" s="312"/>
      <c r="AE2020" s="284"/>
    </row>
    <row r="2021" spans="1:31" s="17" customFormat="1">
      <c r="A2021" s="122"/>
      <c r="B2021" s="122"/>
      <c r="D2021" s="112"/>
      <c r="E2021" s="112"/>
      <c r="I2021" s="176"/>
      <c r="J2021" s="176"/>
      <c r="K2021" s="176"/>
      <c r="L2021" s="176"/>
      <c r="M2021" s="176"/>
      <c r="N2021" s="176"/>
      <c r="O2021" s="176"/>
      <c r="AB2021" s="176"/>
      <c r="AC2021" s="108"/>
      <c r="AD2021" s="312"/>
      <c r="AE2021" s="284"/>
    </row>
    <row r="2022" spans="1:31" s="17" customFormat="1">
      <c r="A2022" s="122"/>
      <c r="B2022" s="122"/>
      <c r="D2022" s="112"/>
      <c r="E2022" s="112"/>
      <c r="I2022" s="176"/>
      <c r="J2022" s="176"/>
      <c r="K2022" s="176"/>
      <c r="L2022" s="176"/>
      <c r="M2022" s="176"/>
      <c r="N2022" s="176"/>
      <c r="O2022" s="176"/>
      <c r="AB2022" s="176"/>
      <c r="AC2022" s="108"/>
      <c r="AD2022" s="312"/>
      <c r="AE2022" s="284"/>
    </row>
    <row r="2023" spans="1:31" s="17" customFormat="1">
      <c r="A2023" s="122"/>
      <c r="B2023" s="122"/>
      <c r="D2023" s="112"/>
      <c r="E2023" s="112"/>
      <c r="I2023" s="176"/>
      <c r="J2023" s="176"/>
      <c r="K2023" s="176"/>
      <c r="L2023" s="176"/>
      <c r="M2023" s="176"/>
      <c r="N2023" s="176"/>
      <c r="O2023" s="176"/>
      <c r="AB2023" s="176"/>
      <c r="AC2023" s="108"/>
      <c r="AD2023" s="312"/>
      <c r="AE2023" s="284"/>
    </row>
    <row r="2024" spans="1:31" s="17" customFormat="1">
      <c r="A2024" s="122"/>
      <c r="B2024" s="122"/>
      <c r="D2024" s="112"/>
      <c r="E2024" s="112"/>
      <c r="I2024" s="176"/>
      <c r="J2024" s="176"/>
      <c r="K2024" s="176"/>
      <c r="L2024" s="176"/>
      <c r="M2024" s="176"/>
      <c r="N2024" s="176"/>
      <c r="O2024" s="176"/>
      <c r="AB2024" s="176"/>
      <c r="AC2024" s="108"/>
      <c r="AD2024" s="312"/>
      <c r="AE2024" s="284"/>
    </row>
    <row r="2025" spans="1:31" s="17" customFormat="1">
      <c r="A2025" s="122"/>
      <c r="B2025" s="122"/>
      <c r="D2025" s="112"/>
      <c r="E2025" s="112"/>
      <c r="I2025" s="176"/>
      <c r="J2025" s="176"/>
      <c r="K2025" s="176"/>
      <c r="L2025" s="176"/>
      <c r="M2025" s="176"/>
      <c r="N2025" s="176"/>
      <c r="O2025" s="176"/>
      <c r="AB2025" s="176"/>
      <c r="AC2025" s="108"/>
      <c r="AD2025" s="312"/>
      <c r="AE2025" s="284"/>
    </row>
    <row r="2026" spans="1:31" s="17" customFormat="1">
      <c r="A2026" s="122"/>
      <c r="B2026" s="122"/>
      <c r="D2026" s="112"/>
      <c r="E2026" s="112"/>
      <c r="I2026" s="176"/>
      <c r="J2026" s="176"/>
      <c r="K2026" s="176"/>
      <c r="L2026" s="176"/>
      <c r="M2026" s="176"/>
      <c r="N2026" s="176"/>
      <c r="O2026" s="176"/>
      <c r="AB2026" s="176"/>
      <c r="AC2026" s="108"/>
      <c r="AD2026" s="312"/>
      <c r="AE2026" s="284"/>
    </row>
    <row r="2027" spans="1:31" s="17" customFormat="1">
      <c r="A2027" s="122"/>
      <c r="B2027" s="122"/>
      <c r="D2027" s="112"/>
      <c r="E2027" s="112"/>
      <c r="I2027" s="176"/>
      <c r="J2027" s="176"/>
      <c r="K2027" s="176"/>
      <c r="L2027" s="176"/>
      <c r="M2027" s="176"/>
      <c r="N2027" s="176"/>
      <c r="O2027" s="176"/>
      <c r="AB2027" s="176"/>
      <c r="AC2027" s="108"/>
      <c r="AD2027" s="312"/>
      <c r="AE2027" s="284"/>
    </row>
    <row r="2028" spans="1:31" s="17" customFormat="1">
      <c r="A2028" s="122"/>
      <c r="B2028" s="122"/>
      <c r="D2028" s="112"/>
      <c r="E2028" s="112"/>
      <c r="I2028" s="176"/>
      <c r="J2028" s="176"/>
      <c r="K2028" s="176"/>
      <c r="L2028" s="176"/>
      <c r="M2028" s="176"/>
      <c r="N2028" s="176"/>
      <c r="O2028" s="176"/>
      <c r="AB2028" s="176"/>
      <c r="AC2028" s="108"/>
      <c r="AD2028" s="312"/>
      <c r="AE2028" s="284"/>
    </row>
    <row r="2029" spans="1:31" s="17" customFormat="1">
      <c r="A2029" s="122"/>
      <c r="B2029" s="122"/>
      <c r="D2029" s="112"/>
      <c r="E2029" s="112"/>
      <c r="I2029" s="176"/>
      <c r="J2029" s="176"/>
      <c r="K2029" s="176"/>
      <c r="L2029" s="176"/>
      <c r="M2029" s="176"/>
      <c r="N2029" s="176"/>
      <c r="O2029" s="176"/>
      <c r="AB2029" s="176"/>
      <c r="AC2029" s="108"/>
      <c r="AD2029" s="312"/>
      <c r="AE2029" s="284"/>
    </row>
    <row r="2030" spans="1:31" s="17" customFormat="1">
      <c r="A2030" s="122"/>
      <c r="B2030" s="122"/>
      <c r="D2030" s="112"/>
      <c r="E2030" s="112"/>
      <c r="I2030" s="176"/>
      <c r="J2030" s="176"/>
      <c r="K2030" s="176"/>
      <c r="L2030" s="176"/>
      <c r="M2030" s="176"/>
      <c r="N2030" s="176"/>
      <c r="O2030" s="176"/>
      <c r="AB2030" s="176"/>
      <c r="AC2030" s="108"/>
      <c r="AD2030" s="312"/>
      <c r="AE2030" s="284"/>
    </row>
    <row r="2031" spans="1:31" s="17" customFormat="1">
      <c r="A2031" s="122"/>
      <c r="B2031" s="122"/>
      <c r="D2031" s="112"/>
      <c r="E2031" s="112"/>
      <c r="I2031" s="176"/>
      <c r="J2031" s="176"/>
      <c r="K2031" s="176"/>
      <c r="L2031" s="176"/>
      <c r="M2031" s="176"/>
      <c r="N2031" s="176"/>
      <c r="O2031" s="176"/>
      <c r="AB2031" s="176"/>
      <c r="AC2031" s="108"/>
      <c r="AD2031" s="312"/>
      <c r="AE2031" s="284"/>
    </row>
    <row r="2032" spans="1:31" s="17" customFormat="1">
      <c r="A2032" s="122"/>
      <c r="B2032" s="122"/>
      <c r="D2032" s="112"/>
      <c r="E2032" s="112"/>
      <c r="I2032" s="176"/>
      <c r="J2032" s="176"/>
      <c r="K2032" s="176"/>
      <c r="L2032" s="176"/>
      <c r="M2032" s="176"/>
      <c r="N2032" s="176"/>
      <c r="O2032" s="176"/>
      <c r="AB2032" s="176"/>
      <c r="AC2032" s="108"/>
      <c r="AD2032" s="312"/>
      <c r="AE2032" s="284"/>
    </row>
    <row r="2033" spans="1:31" s="17" customFormat="1">
      <c r="A2033" s="122"/>
      <c r="B2033" s="122"/>
      <c r="D2033" s="112"/>
      <c r="E2033" s="112"/>
      <c r="I2033" s="176"/>
      <c r="J2033" s="176"/>
      <c r="K2033" s="176"/>
      <c r="L2033" s="176"/>
      <c r="M2033" s="176"/>
      <c r="N2033" s="176"/>
      <c r="O2033" s="176"/>
      <c r="AB2033" s="176"/>
      <c r="AC2033" s="108"/>
      <c r="AD2033" s="312"/>
      <c r="AE2033" s="284"/>
    </row>
    <row r="2034" spans="1:31" s="17" customFormat="1">
      <c r="A2034" s="122"/>
      <c r="B2034" s="122"/>
      <c r="D2034" s="112"/>
      <c r="E2034" s="112"/>
      <c r="I2034" s="176"/>
      <c r="J2034" s="176"/>
      <c r="K2034" s="176"/>
      <c r="L2034" s="176"/>
      <c r="M2034" s="176"/>
      <c r="N2034" s="176"/>
      <c r="O2034" s="176"/>
      <c r="AB2034" s="176"/>
      <c r="AC2034" s="108"/>
      <c r="AD2034" s="312"/>
      <c r="AE2034" s="284"/>
    </row>
    <row r="2035" spans="1:31" s="17" customFormat="1">
      <c r="A2035" s="122"/>
      <c r="B2035" s="122"/>
      <c r="D2035" s="112"/>
      <c r="E2035" s="112"/>
      <c r="I2035" s="176"/>
      <c r="J2035" s="176"/>
      <c r="K2035" s="176"/>
      <c r="L2035" s="176"/>
      <c r="M2035" s="176"/>
      <c r="N2035" s="176"/>
      <c r="O2035" s="176"/>
      <c r="AB2035" s="176"/>
      <c r="AC2035" s="108"/>
      <c r="AD2035" s="312"/>
      <c r="AE2035" s="284"/>
    </row>
    <row r="2036" spans="1:31" s="17" customFormat="1">
      <c r="A2036" s="122"/>
      <c r="B2036" s="122"/>
      <c r="D2036" s="112"/>
      <c r="E2036" s="112"/>
      <c r="I2036" s="176"/>
      <c r="J2036" s="176"/>
      <c r="K2036" s="176"/>
      <c r="L2036" s="176"/>
      <c r="M2036" s="176"/>
      <c r="N2036" s="176"/>
      <c r="O2036" s="176"/>
      <c r="AB2036" s="176"/>
      <c r="AC2036" s="108"/>
      <c r="AD2036" s="312"/>
      <c r="AE2036" s="284"/>
    </row>
    <row r="2037" spans="1:31" s="17" customFormat="1">
      <c r="A2037" s="122"/>
      <c r="B2037" s="122"/>
      <c r="D2037" s="112"/>
      <c r="E2037" s="112"/>
      <c r="I2037" s="176"/>
      <c r="J2037" s="176"/>
      <c r="K2037" s="176"/>
      <c r="L2037" s="176"/>
      <c r="M2037" s="176"/>
      <c r="N2037" s="176"/>
      <c r="O2037" s="176"/>
      <c r="AB2037" s="176"/>
      <c r="AC2037" s="108"/>
      <c r="AD2037" s="312"/>
      <c r="AE2037" s="284"/>
    </row>
    <row r="2038" spans="1:31" s="17" customFormat="1">
      <c r="A2038" s="122"/>
      <c r="B2038" s="122"/>
      <c r="D2038" s="112"/>
      <c r="E2038" s="112"/>
      <c r="I2038" s="176"/>
      <c r="J2038" s="176"/>
      <c r="K2038" s="176"/>
      <c r="L2038" s="176"/>
      <c r="M2038" s="176"/>
      <c r="N2038" s="176"/>
      <c r="O2038" s="176"/>
      <c r="AB2038" s="176"/>
      <c r="AC2038" s="108"/>
      <c r="AD2038" s="312"/>
      <c r="AE2038" s="284"/>
    </row>
    <row r="2039" spans="1:31" s="17" customFormat="1">
      <c r="A2039" s="122"/>
      <c r="B2039" s="122"/>
      <c r="D2039" s="112"/>
      <c r="E2039" s="112"/>
      <c r="I2039" s="176"/>
      <c r="J2039" s="176"/>
      <c r="K2039" s="176"/>
      <c r="L2039" s="176"/>
      <c r="M2039" s="176"/>
      <c r="N2039" s="176"/>
      <c r="O2039" s="176"/>
      <c r="AB2039" s="176"/>
      <c r="AC2039" s="108"/>
      <c r="AD2039" s="312"/>
      <c r="AE2039" s="284"/>
    </row>
    <row r="2040" spans="1:31" s="17" customFormat="1">
      <c r="A2040" s="122"/>
      <c r="B2040" s="122"/>
      <c r="D2040" s="112"/>
      <c r="E2040" s="112"/>
      <c r="I2040" s="176"/>
      <c r="J2040" s="176"/>
      <c r="K2040" s="176"/>
      <c r="L2040" s="176"/>
      <c r="M2040" s="176"/>
      <c r="N2040" s="176"/>
      <c r="O2040" s="176"/>
      <c r="AB2040" s="176"/>
      <c r="AC2040" s="108"/>
      <c r="AD2040" s="312"/>
      <c r="AE2040" s="284"/>
    </row>
    <row r="2041" spans="1:31" s="17" customFormat="1">
      <c r="A2041" s="122"/>
      <c r="B2041" s="122"/>
      <c r="D2041" s="112"/>
      <c r="E2041" s="112"/>
      <c r="I2041" s="176"/>
      <c r="J2041" s="176"/>
      <c r="K2041" s="176"/>
      <c r="L2041" s="176"/>
      <c r="M2041" s="176"/>
      <c r="N2041" s="176"/>
      <c r="O2041" s="176"/>
      <c r="AB2041" s="176"/>
      <c r="AC2041" s="108"/>
      <c r="AD2041" s="312"/>
      <c r="AE2041" s="284"/>
    </row>
    <row r="2042" spans="1:31" s="17" customFormat="1">
      <c r="A2042" s="122"/>
      <c r="B2042" s="122"/>
      <c r="D2042" s="112"/>
      <c r="E2042" s="112"/>
      <c r="I2042" s="176"/>
      <c r="J2042" s="176"/>
      <c r="K2042" s="176"/>
      <c r="L2042" s="176"/>
      <c r="M2042" s="176"/>
      <c r="N2042" s="176"/>
      <c r="O2042" s="176"/>
      <c r="AB2042" s="176"/>
      <c r="AC2042" s="108"/>
      <c r="AD2042" s="312"/>
      <c r="AE2042" s="284"/>
    </row>
    <row r="2043" spans="1:31" s="17" customFormat="1">
      <c r="A2043" s="122"/>
      <c r="B2043" s="122"/>
      <c r="D2043" s="112"/>
      <c r="E2043" s="112"/>
      <c r="I2043" s="176"/>
      <c r="J2043" s="176"/>
      <c r="K2043" s="176"/>
      <c r="L2043" s="176"/>
      <c r="M2043" s="176"/>
      <c r="N2043" s="176"/>
      <c r="O2043" s="176"/>
      <c r="AB2043" s="176"/>
      <c r="AC2043" s="108"/>
      <c r="AD2043" s="312"/>
      <c r="AE2043" s="284"/>
    </row>
    <row r="2044" spans="1:31" s="17" customFormat="1">
      <c r="A2044" s="122"/>
      <c r="B2044" s="122"/>
      <c r="D2044" s="112"/>
      <c r="E2044" s="112"/>
      <c r="I2044" s="176"/>
      <c r="J2044" s="176"/>
      <c r="K2044" s="176"/>
      <c r="L2044" s="176"/>
      <c r="M2044" s="176"/>
      <c r="N2044" s="176"/>
      <c r="O2044" s="176"/>
      <c r="AB2044" s="176"/>
      <c r="AC2044" s="108"/>
      <c r="AD2044" s="312"/>
      <c r="AE2044" s="284"/>
    </row>
    <row r="2045" spans="1:31" s="17" customFormat="1">
      <c r="A2045" s="122"/>
      <c r="B2045" s="122"/>
      <c r="D2045" s="112"/>
      <c r="E2045" s="112"/>
      <c r="I2045" s="176"/>
      <c r="J2045" s="176"/>
      <c r="K2045" s="176"/>
      <c r="L2045" s="176"/>
      <c r="M2045" s="176"/>
      <c r="N2045" s="176"/>
      <c r="O2045" s="176"/>
      <c r="AB2045" s="176"/>
      <c r="AC2045" s="108"/>
      <c r="AD2045" s="312"/>
      <c r="AE2045" s="284"/>
    </row>
    <row r="2046" spans="1:31" s="17" customFormat="1">
      <c r="A2046" s="122"/>
      <c r="B2046" s="122"/>
      <c r="D2046" s="112"/>
      <c r="E2046" s="112"/>
      <c r="I2046" s="176"/>
      <c r="J2046" s="176"/>
      <c r="K2046" s="176"/>
      <c r="L2046" s="176"/>
      <c r="M2046" s="176"/>
      <c r="N2046" s="176"/>
      <c r="O2046" s="176"/>
      <c r="AB2046" s="176"/>
      <c r="AC2046" s="108"/>
      <c r="AD2046" s="312"/>
      <c r="AE2046" s="284"/>
    </row>
    <row r="2047" spans="1:31" s="17" customFormat="1">
      <c r="A2047" s="122"/>
      <c r="B2047" s="122"/>
      <c r="D2047" s="112"/>
      <c r="E2047" s="112"/>
      <c r="I2047" s="176"/>
      <c r="J2047" s="176"/>
      <c r="K2047" s="176"/>
      <c r="L2047" s="176"/>
      <c r="M2047" s="176"/>
      <c r="N2047" s="176"/>
      <c r="O2047" s="176"/>
      <c r="AB2047" s="176"/>
      <c r="AC2047" s="108"/>
      <c r="AD2047" s="312"/>
      <c r="AE2047" s="284"/>
    </row>
    <row r="2048" spans="1:31" s="17" customFormat="1">
      <c r="A2048" s="122"/>
      <c r="B2048" s="122"/>
      <c r="D2048" s="112"/>
      <c r="E2048" s="112"/>
      <c r="I2048" s="176"/>
      <c r="J2048" s="176"/>
      <c r="K2048" s="176"/>
      <c r="L2048" s="176"/>
      <c r="M2048" s="176"/>
      <c r="N2048" s="176"/>
      <c r="O2048" s="176"/>
      <c r="AB2048" s="176"/>
      <c r="AC2048" s="108"/>
      <c r="AD2048" s="312"/>
      <c r="AE2048" s="284"/>
    </row>
    <row r="2049" spans="1:31" s="17" customFormat="1">
      <c r="A2049" s="122"/>
      <c r="B2049" s="122"/>
      <c r="D2049" s="112"/>
      <c r="E2049" s="112"/>
      <c r="I2049" s="176"/>
      <c r="J2049" s="176"/>
      <c r="K2049" s="176"/>
      <c r="L2049" s="176"/>
      <c r="M2049" s="176"/>
      <c r="N2049" s="176"/>
      <c r="O2049" s="176"/>
      <c r="AB2049" s="176"/>
      <c r="AC2049" s="108"/>
      <c r="AD2049" s="312"/>
      <c r="AE2049" s="284"/>
    </row>
    <row r="2050" spans="1:31" s="17" customFormat="1">
      <c r="A2050" s="122"/>
      <c r="B2050" s="122"/>
      <c r="D2050" s="112"/>
      <c r="E2050" s="112"/>
      <c r="I2050" s="176"/>
      <c r="J2050" s="176"/>
      <c r="K2050" s="176"/>
      <c r="L2050" s="176"/>
      <c r="M2050" s="176"/>
      <c r="N2050" s="176"/>
      <c r="O2050" s="176"/>
      <c r="AB2050" s="176"/>
      <c r="AC2050" s="108"/>
      <c r="AD2050" s="312"/>
      <c r="AE2050" s="284"/>
    </row>
    <row r="2051" spans="1:31" s="17" customFormat="1">
      <c r="A2051" s="122"/>
      <c r="B2051" s="122"/>
      <c r="D2051" s="112"/>
      <c r="E2051" s="112"/>
      <c r="I2051" s="176"/>
      <c r="J2051" s="176"/>
      <c r="K2051" s="176"/>
      <c r="L2051" s="176"/>
      <c r="M2051" s="176"/>
      <c r="N2051" s="176"/>
      <c r="O2051" s="176"/>
      <c r="AB2051" s="176"/>
      <c r="AC2051" s="108"/>
      <c r="AD2051" s="312"/>
      <c r="AE2051" s="284"/>
    </row>
    <row r="2052" spans="1:31" s="17" customFormat="1">
      <c r="A2052" s="122"/>
      <c r="B2052" s="122"/>
      <c r="D2052" s="112"/>
      <c r="E2052" s="112"/>
      <c r="I2052" s="176"/>
      <c r="J2052" s="176"/>
      <c r="K2052" s="176"/>
      <c r="L2052" s="176"/>
      <c r="M2052" s="176"/>
      <c r="N2052" s="176"/>
      <c r="O2052" s="176"/>
      <c r="AB2052" s="176"/>
      <c r="AC2052" s="108"/>
      <c r="AD2052" s="312"/>
      <c r="AE2052" s="284"/>
    </row>
    <row r="2053" spans="1:31" s="17" customFormat="1">
      <c r="A2053" s="122"/>
      <c r="B2053" s="122"/>
      <c r="D2053" s="112"/>
      <c r="E2053" s="112"/>
      <c r="I2053" s="176"/>
      <c r="J2053" s="176"/>
      <c r="K2053" s="176"/>
      <c r="L2053" s="176"/>
      <c r="M2053" s="176"/>
      <c r="N2053" s="176"/>
      <c r="O2053" s="176"/>
      <c r="AB2053" s="176"/>
      <c r="AC2053" s="108"/>
      <c r="AD2053" s="312"/>
      <c r="AE2053" s="284"/>
    </row>
    <row r="2054" spans="1:31" s="17" customFormat="1">
      <c r="A2054" s="122"/>
      <c r="B2054" s="122"/>
      <c r="D2054" s="112"/>
      <c r="E2054" s="112"/>
      <c r="I2054" s="176"/>
      <c r="J2054" s="176"/>
      <c r="K2054" s="176"/>
      <c r="L2054" s="176"/>
      <c r="M2054" s="176"/>
      <c r="N2054" s="176"/>
      <c r="O2054" s="176"/>
      <c r="AB2054" s="176"/>
      <c r="AC2054" s="108"/>
      <c r="AD2054" s="312"/>
      <c r="AE2054" s="284"/>
    </row>
    <row r="2055" spans="1:31" s="17" customFormat="1">
      <c r="A2055" s="122"/>
      <c r="B2055" s="122"/>
      <c r="D2055" s="112"/>
      <c r="E2055" s="112"/>
      <c r="I2055" s="176"/>
      <c r="J2055" s="176"/>
      <c r="K2055" s="176"/>
      <c r="L2055" s="176"/>
      <c r="M2055" s="176"/>
      <c r="N2055" s="176"/>
      <c r="O2055" s="176"/>
      <c r="AB2055" s="176"/>
      <c r="AC2055" s="108"/>
      <c r="AD2055" s="312"/>
      <c r="AE2055" s="284"/>
    </row>
    <row r="2056" spans="1:31" s="17" customFormat="1">
      <c r="A2056" s="122"/>
      <c r="B2056" s="122"/>
      <c r="D2056" s="112"/>
      <c r="E2056" s="112"/>
      <c r="I2056" s="176"/>
      <c r="J2056" s="176"/>
      <c r="K2056" s="176"/>
      <c r="L2056" s="176"/>
      <c r="M2056" s="176"/>
      <c r="N2056" s="176"/>
      <c r="O2056" s="176"/>
      <c r="AB2056" s="176"/>
      <c r="AC2056" s="108"/>
      <c r="AD2056" s="312"/>
      <c r="AE2056" s="284"/>
    </row>
    <row r="2057" spans="1:31" s="17" customFormat="1">
      <c r="A2057" s="122"/>
      <c r="B2057" s="122"/>
      <c r="D2057" s="112"/>
      <c r="E2057" s="112"/>
      <c r="I2057" s="176"/>
      <c r="J2057" s="176"/>
      <c r="K2057" s="176"/>
      <c r="L2057" s="176"/>
      <c r="M2057" s="176"/>
      <c r="N2057" s="176"/>
      <c r="O2057" s="176"/>
      <c r="AB2057" s="176"/>
      <c r="AC2057" s="108"/>
      <c r="AD2057" s="312"/>
      <c r="AE2057" s="284"/>
    </row>
    <row r="2058" spans="1:31" s="17" customFormat="1">
      <c r="A2058" s="122"/>
      <c r="B2058" s="122"/>
      <c r="D2058" s="112"/>
      <c r="E2058" s="112"/>
      <c r="I2058" s="176"/>
      <c r="J2058" s="176"/>
      <c r="K2058" s="176"/>
      <c r="L2058" s="176"/>
      <c r="M2058" s="176"/>
      <c r="N2058" s="176"/>
      <c r="O2058" s="176"/>
      <c r="AB2058" s="176"/>
      <c r="AC2058" s="108"/>
      <c r="AD2058" s="312"/>
      <c r="AE2058" s="284"/>
    </row>
    <row r="2059" spans="1:31" s="17" customFormat="1">
      <c r="A2059" s="122"/>
      <c r="B2059" s="122"/>
      <c r="D2059" s="112"/>
      <c r="E2059" s="112"/>
      <c r="I2059" s="176"/>
      <c r="J2059" s="176"/>
      <c r="K2059" s="176"/>
      <c r="L2059" s="176"/>
      <c r="M2059" s="176"/>
      <c r="N2059" s="176"/>
      <c r="O2059" s="176"/>
      <c r="AB2059" s="176"/>
      <c r="AC2059" s="108"/>
      <c r="AD2059" s="312"/>
      <c r="AE2059" s="284"/>
    </row>
    <row r="2060" spans="1:31" s="17" customFormat="1">
      <c r="A2060" s="122"/>
      <c r="B2060" s="122"/>
      <c r="D2060" s="112"/>
      <c r="E2060" s="112"/>
      <c r="I2060" s="176"/>
      <c r="J2060" s="176"/>
      <c r="K2060" s="176"/>
      <c r="L2060" s="176"/>
      <c r="M2060" s="176"/>
      <c r="N2060" s="176"/>
      <c r="O2060" s="176"/>
      <c r="AB2060" s="176"/>
      <c r="AC2060" s="108"/>
      <c r="AD2060" s="312"/>
      <c r="AE2060" s="284"/>
    </row>
    <row r="2061" spans="1:31" s="17" customFormat="1">
      <c r="A2061" s="122"/>
      <c r="B2061" s="122"/>
      <c r="D2061" s="112"/>
      <c r="E2061" s="112"/>
      <c r="I2061" s="176"/>
      <c r="J2061" s="176"/>
      <c r="K2061" s="176"/>
      <c r="L2061" s="176"/>
      <c r="M2061" s="176"/>
      <c r="N2061" s="176"/>
      <c r="O2061" s="176"/>
      <c r="AB2061" s="176"/>
      <c r="AC2061" s="108"/>
      <c r="AD2061" s="312"/>
      <c r="AE2061" s="284"/>
    </row>
    <row r="2062" spans="1:31" s="17" customFormat="1">
      <c r="A2062" s="122"/>
      <c r="B2062" s="122"/>
      <c r="D2062" s="112"/>
      <c r="E2062" s="112"/>
      <c r="I2062" s="176"/>
      <c r="J2062" s="176"/>
      <c r="K2062" s="176"/>
      <c r="L2062" s="176"/>
      <c r="M2062" s="176"/>
      <c r="N2062" s="176"/>
      <c r="O2062" s="176"/>
      <c r="AB2062" s="176"/>
      <c r="AC2062" s="108"/>
      <c r="AD2062" s="312"/>
      <c r="AE2062" s="284"/>
    </row>
    <row r="2063" spans="1:31" s="17" customFormat="1">
      <c r="A2063" s="122"/>
      <c r="B2063" s="122"/>
      <c r="D2063" s="112"/>
      <c r="E2063" s="112"/>
      <c r="I2063" s="176"/>
      <c r="J2063" s="176"/>
      <c r="K2063" s="176"/>
      <c r="L2063" s="176"/>
      <c r="M2063" s="176"/>
      <c r="N2063" s="176"/>
      <c r="O2063" s="176"/>
      <c r="AB2063" s="176"/>
      <c r="AC2063" s="108"/>
      <c r="AD2063" s="312"/>
      <c r="AE2063" s="284"/>
    </row>
    <row r="2064" spans="1:31" s="17" customFormat="1">
      <c r="A2064" s="122"/>
      <c r="B2064" s="122"/>
      <c r="D2064" s="112"/>
      <c r="E2064" s="112"/>
      <c r="I2064" s="176"/>
      <c r="J2064" s="176"/>
      <c r="K2064" s="176"/>
      <c r="L2064" s="176"/>
      <c r="M2064" s="176"/>
      <c r="N2064" s="176"/>
      <c r="O2064" s="176"/>
      <c r="AB2064" s="176"/>
      <c r="AC2064" s="108"/>
      <c r="AD2064" s="312"/>
      <c r="AE2064" s="284"/>
    </row>
    <row r="2065" spans="1:31" s="17" customFormat="1">
      <c r="A2065" s="122"/>
      <c r="B2065" s="122"/>
      <c r="D2065" s="112"/>
      <c r="E2065" s="112"/>
      <c r="I2065" s="176"/>
      <c r="J2065" s="176"/>
      <c r="K2065" s="176"/>
      <c r="L2065" s="176"/>
      <c r="M2065" s="176"/>
      <c r="N2065" s="176"/>
      <c r="O2065" s="176"/>
      <c r="AB2065" s="176"/>
      <c r="AC2065" s="108"/>
      <c r="AD2065" s="312"/>
      <c r="AE2065" s="284"/>
    </row>
    <row r="2066" spans="1:31" s="17" customFormat="1">
      <c r="A2066" s="122"/>
      <c r="B2066" s="122"/>
      <c r="D2066" s="112"/>
      <c r="E2066" s="112"/>
      <c r="I2066" s="176"/>
      <c r="J2066" s="176"/>
      <c r="K2066" s="176"/>
      <c r="L2066" s="176"/>
      <c r="M2066" s="176"/>
      <c r="N2066" s="176"/>
      <c r="O2066" s="176"/>
      <c r="AB2066" s="176"/>
      <c r="AC2066" s="108"/>
      <c r="AD2066" s="312"/>
      <c r="AE2066" s="284"/>
    </row>
    <row r="2067" spans="1:31" s="17" customFormat="1">
      <c r="A2067" s="122"/>
      <c r="B2067" s="122"/>
      <c r="D2067" s="112"/>
      <c r="E2067" s="112"/>
      <c r="I2067" s="176"/>
      <c r="J2067" s="176"/>
      <c r="K2067" s="176"/>
      <c r="L2067" s="176"/>
      <c r="M2067" s="176"/>
      <c r="N2067" s="176"/>
      <c r="O2067" s="176"/>
      <c r="AB2067" s="176"/>
      <c r="AC2067" s="108"/>
      <c r="AD2067" s="312"/>
      <c r="AE2067" s="284"/>
    </row>
    <row r="2068" spans="1:31" s="17" customFormat="1">
      <c r="A2068" s="122"/>
      <c r="B2068" s="122"/>
      <c r="D2068" s="112"/>
      <c r="E2068" s="112"/>
      <c r="I2068" s="176"/>
      <c r="J2068" s="176"/>
      <c r="K2068" s="176"/>
      <c r="L2068" s="176"/>
      <c r="M2068" s="176"/>
      <c r="N2068" s="176"/>
      <c r="O2068" s="176"/>
      <c r="AB2068" s="176"/>
      <c r="AC2068" s="108"/>
      <c r="AD2068" s="312"/>
      <c r="AE2068" s="284"/>
    </row>
    <row r="2069" spans="1:31" s="17" customFormat="1">
      <c r="A2069" s="122"/>
      <c r="B2069" s="122"/>
      <c r="D2069" s="112"/>
      <c r="E2069" s="112"/>
      <c r="I2069" s="176"/>
      <c r="J2069" s="176"/>
      <c r="K2069" s="176"/>
      <c r="L2069" s="176"/>
      <c r="M2069" s="176"/>
      <c r="N2069" s="176"/>
      <c r="O2069" s="176"/>
      <c r="AB2069" s="176"/>
      <c r="AC2069" s="108"/>
      <c r="AD2069" s="312"/>
      <c r="AE2069" s="284"/>
    </row>
    <row r="2070" spans="1:31" s="17" customFormat="1">
      <c r="A2070" s="122"/>
      <c r="B2070" s="122"/>
      <c r="D2070" s="112"/>
      <c r="E2070" s="112"/>
      <c r="I2070" s="176"/>
      <c r="J2070" s="176"/>
      <c r="K2070" s="176"/>
      <c r="L2070" s="176"/>
      <c r="M2070" s="176"/>
      <c r="N2070" s="176"/>
      <c r="O2070" s="176"/>
      <c r="AB2070" s="176"/>
      <c r="AC2070" s="108"/>
      <c r="AD2070" s="312"/>
      <c r="AE2070" s="284"/>
    </row>
    <row r="2071" spans="1:31" s="17" customFormat="1">
      <c r="A2071" s="122"/>
      <c r="B2071" s="122"/>
      <c r="D2071" s="112"/>
      <c r="E2071" s="112"/>
      <c r="I2071" s="176"/>
      <c r="J2071" s="176"/>
      <c r="K2071" s="176"/>
      <c r="L2071" s="176"/>
      <c r="M2071" s="176"/>
      <c r="N2071" s="176"/>
      <c r="O2071" s="176"/>
      <c r="AB2071" s="176"/>
      <c r="AC2071" s="108"/>
      <c r="AD2071" s="312"/>
      <c r="AE2071" s="284"/>
    </row>
    <row r="2072" spans="1:31" s="17" customFormat="1">
      <c r="A2072" s="122"/>
      <c r="B2072" s="122"/>
      <c r="D2072" s="112"/>
      <c r="E2072" s="112"/>
      <c r="I2072" s="176"/>
      <c r="J2072" s="176"/>
      <c r="K2072" s="176"/>
      <c r="L2072" s="176"/>
      <c r="M2072" s="176"/>
      <c r="N2072" s="176"/>
      <c r="O2072" s="176"/>
      <c r="AB2072" s="176"/>
      <c r="AC2072" s="108"/>
      <c r="AD2072" s="312"/>
      <c r="AE2072" s="284"/>
    </row>
    <row r="2073" spans="1:31" s="17" customFormat="1">
      <c r="A2073" s="122"/>
      <c r="B2073" s="122"/>
      <c r="D2073" s="112"/>
      <c r="E2073" s="112"/>
      <c r="I2073" s="176"/>
      <c r="J2073" s="176"/>
      <c r="K2073" s="176"/>
      <c r="L2073" s="176"/>
      <c r="M2073" s="176"/>
      <c r="N2073" s="176"/>
      <c r="O2073" s="176"/>
      <c r="AB2073" s="176"/>
      <c r="AC2073" s="108"/>
      <c r="AD2073" s="312"/>
      <c r="AE2073" s="284"/>
    </row>
    <row r="2074" spans="1:31" s="17" customFormat="1">
      <c r="A2074" s="122"/>
      <c r="B2074" s="122"/>
      <c r="D2074" s="112"/>
      <c r="E2074" s="112"/>
      <c r="I2074" s="176"/>
      <c r="J2074" s="176"/>
      <c r="K2074" s="176"/>
      <c r="L2074" s="176"/>
      <c r="M2074" s="176"/>
      <c r="N2074" s="176"/>
      <c r="O2074" s="176"/>
      <c r="AB2074" s="176"/>
      <c r="AC2074" s="108"/>
      <c r="AD2074" s="312"/>
      <c r="AE2074" s="284"/>
    </row>
    <row r="2075" spans="1:31" s="17" customFormat="1">
      <c r="A2075" s="122"/>
      <c r="B2075" s="122"/>
      <c r="D2075" s="112"/>
      <c r="E2075" s="112"/>
      <c r="I2075" s="176"/>
      <c r="J2075" s="176"/>
      <c r="K2075" s="176"/>
      <c r="L2075" s="176"/>
      <c r="M2075" s="176"/>
      <c r="N2075" s="176"/>
      <c r="O2075" s="176"/>
      <c r="AB2075" s="176"/>
      <c r="AC2075" s="108"/>
      <c r="AD2075" s="312"/>
      <c r="AE2075" s="284"/>
    </row>
    <row r="2076" spans="1:31" s="17" customFormat="1">
      <c r="A2076" s="122"/>
      <c r="B2076" s="122"/>
      <c r="D2076" s="112"/>
      <c r="E2076" s="112"/>
      <c r="I2076" s="176"/>
      <c r="J2076" s="176"/>
      <c r="K2076" s="176"/>
      <c r="L2076" s="176"/>
      <c r="M2076" s="176"/>
      <c r="N2076" s="176"/>
      <c r="O2076" s="176"/>
      <c r="AB2076" s="176"/>
      <c r="AC2076" s="108"/>
      <c r="AD2076" s="312"/>
      <c r="AE2076" s="284"/>
    </row>
    <row r="2077" spans="1:31" s="17" customFormat="1">
      <c r="A2077" s="122"/>
      <c r="B2077" s="122"/>
      <c r="D2077" s="112"/>
      <c r="E2077" s="112"/>
      <c r="I2077" s="176"/>
      <c r="J2077" s="176"/>
      <c r="K2077" s="176"/>
      <c r="L2077" s="176"/>
      <c r="M2077" s="176"/>
      <c r="N2077" s="176"/>
      <c r="O2077" s="176"/>
      <c r="AB2077" s="176"/>
      <c r="AC2077" s="108"/>
      <c r="AD2077" s="312"/>
      <c r="AE2077" s="284"/>
    </row>
    <row r="2078" spans="1:31" s="17" customFormat="1">
      <c r="A2078" s="122"/>
      <c r="B2078" s="122"/>
      <c r="D2078" s="112"/>
      <c r="E2078" s="112"/>
      <c r="I2078" s="176"/>
      <c r="J2078" s="176"/>
      <c r="K2078" s="176"/>
      <c r="L2078" s="176"/>
      <c r="M2078" s="176"/>
      <c r="N2078" s="176"/>
      <c r="O2078" s="176"/>
      <c r="AB2078" s="176"/>
      <c r="AC2078" s="108"/>
      <c r="AD2078" s="312"/>
      <c r="AE2078" s="284"/>
    </row>
    <row r="2079" spans="1:31" s="17" customFormat="1">
      <c r="A2079" s="122"/>
      <c r="B2079" s="122"/>
      <c r="D2079" s="112"/>
      <c r="E2079" s="112"/>
      <c r="I2079" s="176"/>
      <c r="J2079" s="176"/>
      <c r="K2079" s="176"/>
      <c r="L2079" s="176"/>
      <c r="M2079" s="176"/>
      <c r="N2079" s="176"/>
      <c r="O2079" s="176"/>
      <c r="AB2079" s="176"/>
      <c r="AC2079" s="108"/>
      <c r="AD2079" s="312"/>
      <c r="AE2079" s="284"/>
    </row>
    <row r="2080" spans="1:31" s="17" customFormat="1">
      <c r="A2080" s="122"/>
      <c r="B2080" s="122"/>
      <c r="D2080" s="112"/>
      <c r="E2080" s="112"/>
      <c r="I2080" s="176"/>
      <c r="J2080" s="176"/>
      <c r="K2080" s="176"/>
      <c r="L2080" s="176"/>
      <c r="M2080" s="176"/>
      <c r="N2080" s="176"/>
      <c r="O2080" s="176"/>
      <c r="AB2080" s="176"/>
      <c r="AC2080" s="108"/>
      <c r="AD2080" s="312"/>
      <c r="AE2080" s="284"/>
    </row>
    <row r="2081" spans="1:31" s="17" customFormat="1">
      <c r="A2081" s="122"/>
      <c r="B2081" s="122"/>
      <c r="D2081" s="112"/>
      <c r="E2081" s="112"/>
      <c r="I2081" s="176"/>
      <c r="J2081" s="176"/>
      <c r="K2081" s="176"/>
      <c r="L2081" s="176"/>
      <c r="M2081" s="176"/>
      <c r="N2081" s="176"/>
      <c r="O2081" s="176"/>
      <c r="AB2081" s="176"/>
      <c r="AC2081" s="108"/>
      <c r="AD2081" s="312"/>
      <c r="AE2081" s="284"/>
    </row>
    <row r="2082" spans="1:31" s="17" customFormat="1">
      <c r="A2082" s="122"/>
      <c r="B2082" s="122"/>
      <c r="D2082" s="112"/>
      <c r="E2082" s="112"/>
      <c r="I2082" s="176"/>
      <c r="J2082" s="176"/>
      <c r="K2082" s="176"/>
      <c r="L2082" s="176"/>
      <c r="M2082" s="176"/>
      <c r="N2082" s="176"/>
      <c r="O2082" s="176"/>
      <c r="AB2082" s="176"/>
      <c r="AC2082" s="108"/>
      <c r="AD2082" s="312"/>
      <c r="AE2082" s="284"/>
    </row>
    <row r="2083" spans="1:31" s="17" customFormat="1">
      <c r="A2083" s="122"/>
      <c r="B2083" s="122"/>
      <c r="D2083" s="112"/>
      <c r="E2083" s="112"/>
      <c r="I2083" s="176"/>
      <c r="J2083" s="176"/>
      <c r="K2083" s="176"/>
      <c r="L2083" s="176"/>
      <c r="M2083" s="176"/>
      <c r="N2083" s="176"/>
      <c r="O2083" s="176"/>
      <c r="AB2083" s="176"/>
      <c r="AC2083" s="108"/>
      <c r="AD2083" s="312"/>
      <c r="AE2083" s="284"/>
    </row>
    <row r="2084" spans="1:31" s="17" customFormat="1">
      <c r="A2084" s="122"/>
      <c r="B2084" s="122"/>
      <c r="D2084" s="112"/>
      <c r="E2084" s="112"/>
      <c r="I2084" s="176"/>
      <c r="J2084" s="176"/>
      <c r="K2084" s="176"/>
      <c r="L2084" s="176"/>
      <c r="M2084" s="176"/>
      <c r="N2084" s="176"/>
      <c r="O2084" s="176"/>
      <c r="AB2084" s="176"/>
      <c r="AC2084" s="108"/>
      <c r="AD2084" s="312"/>
      <c r="AE2084" s="284"/>
    </row>
    <row r="2085" spans="1:31" s="17" customFormat="1">
      <c r="A2085" s="122"/>
      <c r="B2085" s="122"/>
      <c r="D2085" s="112"/>
      <c r="E2085" s="112"/>
      <c r="I2085" s="176"/>
      <c r="J2085" s="176"/>
      <c r="K2085" s="176"/>
      <c r="L2085" s="176"/>
      <c r="M2085" s="176"/>
      <c r="N2085" s="176"/>
      <c r="O2085" s="176"/>
      <c r="AB2085" s="176"/>
      <c r="AC2085" s="108"/>
      <c r="AD2085" s="312"/>
      <c r="AE2085" s="284"/>
    </row>
    <row r="2086" spans="1:31" s="17" customFormat="1">
      <c r="A2086" s="122"/>
      <c r="B2086" s="122"/>
      <c r="D2086" s="112"/>
      <c r="E2086" s="112"/>
      <c r="I2086" s="176"/>
      <c r="J2086" s="176"/>
      <c r="K2086" s="176"/>
      <c r="L2086" s="176"/>
      <c r="M2086" s="176"/>
      <c r="N2086" s="176"/>
      <c r="O2086" s="176"/>
      <c r="AB2086" s="176"/>
      <c r="AC2086" s="108"/>
      <c r="AD2086" s="312"/>
      <c r="AE2086" s="284"/>
    </row>
    <row r="2087" spans="1:31" s="17" customFormat="1">
      <c r="A2087" s="122"/>
      <c r="B2087" s="122"/>
      <c r="D2087" s="112"/>
      <c r="E2087" s="112"/>
      <c r="I2087" s="176"/>
      <c r="J2087" s="176"/>
      <c r="K2087" s="176"/>
      <c r="L2087" s="176"/>
      <c r="M2087" s="176"/>
      <c r="N2087" s="176"/>
      <c r="O2087" s="176"/>
      <c r="AB2087" s="176"/>
      <c r="AC2087" s="108"/>
      <c r="AD2087" s="312"/>
      <c r="AE2087" s="284"/>
    </row>
    <row r="2088" spans="1:31" s="17" customFormat="1">
      <c r="A2088" s="122"/>
      <c r="B2088" s="122"/>
      <c r="D2088" s="112"/>
      <c r="E2088" s="112"/>
      <c r="I2088" s="176"/>
      <c r="J2088" s="176"/>
      <c r="K2088" s="176"/>
      <c r="L2088" s="176"/>
      <c r="M2088" s="176"/>
      <c r="N2088" s="176"/>
      <c r="O2088" s="176"/>
      <c r="AB2088" s="176"/>
      <c r="AC2088" s="108"/>
      <c r="AD2088" s="312"/>
      <c r="AE2088" s="284"/>
    </row>
    <row r="2089" spans="1:31" s="17" customFormat="1">
      <c r="A2089" s="122"/>
      <c r="B2089" s="122"/>
      <c r="D2089" s="112"/>
      <c r="E2089" s="112"/>
      <c r="I2089" s="176"/>
      <c r="J2089" s="176"/>
      <c r="K2089" s="176"/>
      <c r="L2089" s="176"/>
      <c r="M2089" s="176"/>
      <c r="N2089" s="176"/>
      <c r="O2089" s="176"/>
      <c r="AB2089" s="176"/>
      <c r="AC2089" s="108"/>
      <c r="AD2089" s="312"/>
      <c r="AE2089" s="284"/>
    </row>
    <row r="2090" spans="1:31" s="17" customFormat="1">
      <c r="A2090" s="122"/>
      <c r="B2090" s="122"/>
      <c r="D2090" s="112"/>
      <c r="E2090" s="112"/>
      <c r="I2090" s="176"/>
      <c r="J2090" s="176"/>
      <c r="K2090" s="176"/>
      <c r="L2090" s="176"/>
      <c r="M2090" s="176"/>
      <c r="N2090" s="176"/>
      <c r="O2090" s="176"/>
      <c r="AB2090" s="176"/>
      <c r="AC2090" s="108"/>
      <c r="AD2090" s="312"/>
      <c r="AE2090" s="284"/>
    </row>
    <row r="2091" spans="1:31" s="17" customFormat="1">
      <c r="A2091" s="122"/>
      <c r="B2091" s="122"/>
      <c r="D2091" s="112"/>
      <c r="E2091" s="112"/>
      <c r="I2091" s="176"/>
      <c r="J2091" s="176"/>
      <c r="K2091" s="176"/>
      <c r="L2091" s="176"/>
      <c r="M2091" s="176"/>
      <c r="N2091" s="176"/>
      <c r="O2091" s="176"/>
      <c r="AB2091" s="176"/>
      <c r="AC2091" s="108"/>
      <c r="AD2091" s="312"/>
      <c r="AE2091" s="284"/>
    </row>
    <row r="2092" spans="1:31" s="17" customFormat="1">
      <c r="A2092" s="122"/>
      <c r="B2092" s="122"/>
      <c r="D2092" s="112"/>
      <c r="E2092" s="112"/>
      <c r="I2092" s="176"/>
      <c r="J2092" s="176"/>
      <c r="K2092" s="176"/>
      <c r="L2092" s="176"/>
      <c r="M2092" s="176"/>
      <c r="N2092" s="176"/>
      <c r="O2092" s="176"/>
      <c r="AB2092" s="176"/>
      <c r="AC2092" s="108"/>
      <c r="AD2092" s="312"/>
      <c r="AE2092" s="284"/>
    </row>
    <row r="2093" spans="1:31" s="17" customFormat="1">
      <c r="A2093" s="122"/>
      <c r="B2093" s="122"/>
      <c r="D2093" s="112"/>
      <c r="E2093" s="112"/>
      <c r="I2093" s="176"/>
      <c r="J2093" s="176"/>
      <c r="K2093" s="176"/>
      <c r="L2093" s="176"/>
      <c r="M2093" s="176"/>
      <c r="N2093" s="176"/>
      <c r="O2093" s="176"/>
      <c r="AB2093" s="176"/>
      <c r="AC2093" s="108"/>
      <c r="AD2093" s="312"/>
      <c r="AE2093" s="284"/>
    </row>
    <row r="2094" spans="1:31" s="17" customFormat="1">
      <c r="A2094" s="122"/>
      <c r="B2094" s="122"/>
      <c r="D2094" s="112"/>
      <c r="E2094" s="112"/>
      <c r="I2094" s="176"/>
      <c r="J2094" s="176"/>
      <c r="K2094" s="176"/>
      <c r="L2094" s="176"/>
      <c r="M2094" s="176"/>
      <c r="N2094" s="176"/>
      <c r="O2094" s="176"/>
      <c r="AB2094" s="176"/>
      <c r="AC2094" s="108"/>
      <c r="AD2094" s="312"/>
      <c r="AE2094" s="284"/>
    </row>
    <row r="2095" spans="1:31" s="17" customFormat="1">
      <c r="A2095" s="122"/>
      <c r="B2095" s="122"/>
      <c r="D2095" s="112"/>
      <c r="E2095" s="112"/>
      <c r="I2095" s="176"/>
      <c r="J2095" s="176"/>
      <c r="K2095" s="176"/>
      <c r="L2095" s="176"/>
      <c r="M2095" s="176"/>
      <c r="N2095" s="176"/>
      <c r="O2095" s="176"/>
      <c r="AB2095" s="176"/>
      <c r="AC2095" s="108"/>
      <c r="AD2095" s="312"/>
      <c r="AE2095" s="284"/>
    </row>
    <row r="2096" spans="1:31" s="17" customFormat="1">
      <c r="A2096" s="122"/>
      <c r="B2096" s="122"/>
      <c r="D2096" s="112"/>
      <c r="E2096" s="112"/>
      <c r="I2096" s="176"/>
      <c r="J2096" s="176"/>
      <c r="K2096" s="176"/>
      <c r="L2096" s="176"/>
      <c r="M2096" s="176"/>
      <c r="N2096" s="176"/>
      <c r="O2096" s="176"/>
      <c r="AB2096" s="176"/>
      <c r="AC2096" s="108"/>
      <c r="AD2096" s="312"/>
      <c r="AE2096" s="284"/>
    </row>
    <row r="2097" spans="1:31" s="17" customFormat="1">
      <c r="A2097" s="122"/>
      <c r="B2097" s="122"/>
      <c r="D2097" s="112"/>
      <c r="E2097" s="112"/>
      <c r="I2097" s="176"/>
      <c r="J2097" s="176"/>
      <c r="K2097" s="176"/>
      <c r="L2097" s="176"/>
      <c r="M2097" s="176"/>
      <c r="N2097" s="176"/>
      <c r="O2097" s="176"/>
      <c r="AB2097" s="176"/>
      <c r="AC2097" s="108"/>
      <c r="AD2097" s="312"/>
      <c r="AE2097" s="284"/>
    </row>
    <row r="2098" spans="1:31" s="17" customFormat="1">
      <c r="A2098" s="122"/>
      <c r="B2098" s="122"/>
      <c r="D2098" s="112"/>
      <c r="E2098" s="112"/>
      <c r="I2098" s="176"/>
      <c r="J2098" s="176"/>
      <c r="K2098" s="176"/>
      <c r="L2098" s="176"/>
      <c r="M2098" s="176"/>
      <c r="N2098" s="176"/>
      <c r="O2098" s="176"/>
      <c r="AB2098" s="176"/>
      <c r="AC2098" s="108"/>
      <c r="AD2098" s="312"/>
      <c r="AE2098" s="284"/>
    </row>
    <row r="2099" spans="1:31" s="17" customFormat="1">
      <c r="A2099" s="122"/>
      <c r="B2099" s="122"/>
      <c r="D2099" s="112"/>
      <c r="E2099" s="112"/>
      <c r="I2099" s="176"/>
      <c r="J2099" s="176"/>
      <c r="K2099" s="176"/>
      <c r="L2099" s="176"/>
      <c r="M2099" s="176"/>
      <c r="N2099" s="176"/>
      <c r="O2099" s="176"/>
      <c r="AB2099" s="176"/>
      <c r="AC2099" s="108"/>
      <c r="AD2099" s="312"/>
      <c r="AE2099" s="284"/>
    </row>
    <row r="2100" spans="1:31" s="17" customFormat="1">
      <c r="A2100" s="122"/>
      <c r="B2100" s="122"/>
      <c r="D2100" s="112"/>
      <c r="E2100" s="112"/>
      <c r="I2100" s="176"/>
      <c r="J2100" s="176"/>
      <c r="K2100" s="176"/>
      <c r="L2100" s="176"/>
      <c r="M2100" s="176"/>
      <c r="N2100" s="176"/>
      <c r="O2100" s="176"/>
      <c r="AB2100" s="176"/>
      <c r="AC2100" s="108"/>
      <c r="AD2100" s="312"/>
      <c r="AE2100" s="284"/>
    </row>
    <row r="2101" spans="1:31" s="17" customFormat="1">
      <c r="A2101" s="122"/>
      <c r="B2101" s="122"/>
      <c r="D2101" s="112"/>
      <c r="E2101" s="112"/>
      <c r="I2101" s="176"/>
      <c r="J2101" s="176"/>
      <c r="K2101" s="176"/>
      <c r="L2101" s="176"/>
      <c r="M2101" s="176"/>
      <c r="N2101" s="176"/>
      <c r="O2101" s="176"/>
      <c r="AB2101" s="176"/>
      <c r="AC2101" s="108"/>
      <c r="AD2101" s="312"/>
      <c r="AE2101" s="284"/>
    </row>
    <row r="2102" spans="1:31" s="17" customFormat="1">
      <c r="A2102" s="122"/>
      <c r="B2102" s="122"/>
      <c r="D2102" s="112"/>
      <c r="E2102" s="112"/>
      <c r="I2102" s="176"/>
      <c r="J2102" s="176"/>
      <c r="K2102" s="176"/>
      <c r="L2102" s="176"/>
      <c r="M2102" s="176"/>
      <c r="N2102" s="176"/>
      <c r="O2102" s="176"/>
      <c r="AB2102" s="176"/>
      <c r="AC2102" s="108"/>
      <c r="AD2102" s="312"/>
      <c r="AE2102" s="284"/>
    </row>
    <row r="2103" spans="1:31" s="17" customFormat="1">
      <c r="A2103" s="122"/>
      <c r="B2103" s="122"/>
      <c r="D2103" s="112"/>
      <c r="E2103" s="112"/>
      <c r="I2103" s="176"/>
      <c r="J2103" s="176"/>
      <c r="K2103" s="176"/>
      <c r="L2103" s="176"/>
      <c r="M2103" s="176"/>
      <c r="N2103" s="176"/>
      <c r="O2103" s="176"/>
      <c r="AB2103" s="176"/>
      <c r="AC2103" s="108"/>
      <c r="AD2103" s="312"/>
      <c r="AE2103" s="284"/>
    </row>
    <row r="2104" spans="1:31" s="17" customFormat="1">
      <c r="A2104" s="122"/>
      <c r="B2104" s="122"/>
      <c r="D2104" s="112"/>
      <c r="E2104" s="112"/>
      <c r="I2104" s="176"/>
      <c r="J2104" s="176"/>
      <c r="K2104" s="176"/>
      <c r="L2104" s="176"/>
      <c r="M2104" s="176"/>
      <c r="N2104" s="176"/>
      <c r="O2104" s="176"/>
      <c r="AB2104" s="176"/>
      <c r="AC2104" s="108"/>
      <c r="AD2104" s="312"/>
      <c r="AE2104" s="284"/>
    </row>
    <row r="2105" spans="1:31" s="17" customFormat="1">
      <c r="A2105" s="122"/>
      <c r="B2105" s="122"/>
      <c r="D2105" s="112"/>
      <c r="E2105" s="112"/>
      <c r="I2105" s="176"/>
      <c r="J2105" s="176"/>
      <c r="K2105" s="176"/>
      <c r="L2105" s="176"/>
      <c r="M2105" s="176"/>
      <c r="N2105" s="176"/>
      <c r="O2105" s="176"/>
      <c r="AB2105" s="176"/>
      <c r="AC2105" s="108"/>
      <c r="AD2105" s="312"/>
      <c r="AE2105" s="284"/>
    </row>
    <row r="2106" spans="1:31" s="17" customFormat="1">
      <c r="A2106" s="122"/>
      <c r="B2106" s="122"/>
      <c r="D2106" s="112"/>
      <c r="E2106" s="112"/>
      <c r="I2106" s="176"/>
      <c r="J2106" s="176"/>
      <c r="K2106" s="176"/>
      <c r="L2106" s="176"/>
      <c r="M2106" s="176"/>
      <c r="N2106" s="176"/>
      <c r="O2106" s="176"/>
      <c r="AB2106" s="176"/>
      <c r="AC2106" s="108"/>
      <c r="AD2106" s="312"/>
      <c r="AE2106" s="284"/>
    </row>
    <row r="2107" spans="1:31" s="17" customFormat="1">
      <c r="A2107" s="122"/>
      <c r="B2107" s="122"/>
      <c r="D2107" s="112"/>
      <c r="E2107" s="112"/>
      <c r="I2107" s="176"/>
      <c r="J2107" s="176"/>
      <c r="K2107" s="176"/>
      <c r="L2107" s="176"/>
      <c r="M2107" s="176"/>
      <c r="N2107" s="176"/>
      <c r="O2107" s="176"/>
      <c r="AB2107" s="176"/>
      <c r="AC2107" s="108"/>
      <c r="AD2107" s="312"/>
      <c r="AE2107" s="284"/>
    </row>
    <row r="2108" spans="1:31" s="17" customFormat="1">
      <c r="A2108" s="122"/>
      <c r="B2108" s="122"/>
      <c r="D2108" s="112"/>
      <c r="E2108" s="112"/>
      <c r="I2108" s="176"/>
      <c r="J2108" s="176"/>
      <c r="K2108" s="176"/>
      <c r="L2108" s="176"/>
      <c r="M2108" s="176"/>
      <c r="N2108" s="176"/>
      <c r="O2108" s="176"/>
      <c r="AB2108" s="176"/>
      <c r="AC2108" s="108"/>
      <c r="AD2108" s="312"/>
      <c r="AE2108" s="284"/>
    </row>
    <row r="2109" spans="1:31" s="17" customFormat="1">
      <c r="A2109" s="122"/>
      <c r="B2109" s="122"/>
      <c r="D2109" s="112"/>
      <c r="E2109" s="112"/>
      <c r="I2109" s="176"/>
      <c r="J2109" s="176"/>
      <c r="K2109" s="176"/>
      <c r="L2109" s="176"/>
      <c r="M2109" s="176"/>
      <c r="N2109" s="176"/>
      <c r="O2109" s="176"/>
      <c r="AB2109" s="176"/>
      <c r="AC2109" s="108"/>
      <c r="AD2109" s="312"/>
      <c r="AE2109" s="284"/>
    </row>
    <row r="2110" spans="1:31" s="17" customFormat="1">
      <c r="A2110" s="122"/>
      <c r="B2110" s="122"/>
      <c r="D2110" s="112"/>
      <c r="E2110" s="112"/>
      <c r="I2110" s="176"/>
      <c r="J2110" s="176"/>
      <c r="K2110" s="176"/>
      <c r="L2110" s="176"/>
      <c r="M2110" s="176"/>
      <c r="N2110" s="176"/>
      <c r="O2110" s="176"/>
      <c r="AB2110" s="176"/>
      <c r="AC2110" s="108"/>
      <c r="AD2110" s="312"/>
      <c r="AE2110" s="284"/>
    </row>
    <row r="2111" spans="1:31" s="17" customFormat="1">
      <c r="A2111" s="122"/>
      <c r="B2111" s="122"/>
      <c r="D2111" s="112"/>
      <c r="E2111" s="112"/>
      <c r="I2111" s="176"/>
      <c r="J2111" s="176"/>
      <c r="K2111" s="176"/>
      <c r="L2111" s="176"/>
      <c r="M2111" s="176"/>
      <c r="N2111" s="176"/>
      <c r="O2111" s="176"/>
      <c r="AB2111" s="176"/>
      <c r="AC2111" s="108"/>
      <c r="AD2111" s="312"/>
      <c r="AE2111" s="284"/>
    </row>
    <row r="2112" spans="1:31" s="17" customFormat="1">
      <c r="A2112" s="122"/>
      <c r="B2112" s="122"/>
      <c r="D2112" s="112"/>
      <c r="E2112" s="112"/>
      <c r="I2112" s="176"/>
      <c r="J2112" s="176"/>
      <c r="K2112" s="176"/>
      <c r="L2112" s="176"/>
      <c r="M2112" s="176"/>
      <c r="N2112" s="176"/>
      <c r="O2112" s="176"/>
      <c r="AB2112" s="176"/>
      <c r="AC2112" s="108"/>
      <c r="AD2112" s="312"/>
      <c r="AE2112" s="284"/>
    </row>
    <row r="2113" spans="1:31" s="17" customFormat="1">
      <c r="A2113" s="122"/>
      <c r="B2113" s="122"/>
      <c r="D2113" s="112"/>
      <c r="E2113" s="112"/>
      <c r="I2113" s="176"/>
      <c r="J2113" s="176"/>
      <c r="K2113" s="176"/>
      <c r="L2113" s="176"/>
      <c r="M2113" s="176"/>
      <c r="N2113" s="176"/>
      <c r="O2113" s="176"/>
      <c r="AB2113" s="176"/>
      <c r="AC2113" s="108"/>
      <c r="AD2113" s="312"/>
      <c r="AE2113" s="284"/>
    </row>
    <row r="2114" spans="1:31" s="17" customFormat="1">
      <c r="A2114" s="122"/>
      <c r="B2114" s="122"/>
      <c r="D2114" s="112"/>
      <c r="E2114" s="112"/>
      <c r="I2114" s="176"/>
      <c r="J2114" s="176"/>
      <c r="K2114" s="176"/>
      <c r="L2114" s="176"/>
      <c r="M2114" s="176"/>
      <c r="N2114" s="176"/>
      <c r="O2114" s="176"/>
      <c r="AB2114" s="176"/>
      <c r="AC2114" s="108"/>
      <c r="AD2114" s="312"/>
      <c r="AE2114" s="284"/>
    </row>
    <row r="2115" spans="1:31" s="17" customFormat="1">
      <c r="A2115" s="122"/>
      <c r="B2115" s="122"/>
      <c r="D2115" s="112"/>
      <c r="E2115" s="112"/>
      <c r="I2115" s="176"/>
      <c r="J2115" s="176"/>
      <c r="K2115" s="176"/>
      <c r="L2115" s="176"/>
      <c r="M2115" s="176"/>
      <c r="N2115" s="176"/>
      <c r="O2115" s="176"/>
      <c r="AB2115" s="176"/>
      <c r="AC2115" s="108"/>
      <c r="AD2115" s="312"/>
      <c r="AE2115" s="284"/>
    </row>
    <row r="2116" spans="1:31" s="17" customFormat="1">
      <c r="A2116" s="122"/>
      <c r="B2116" s="122"/>
      <c r="D2116" s="112"/>
      <c r="E2116" s="112"/>
      <c r="I2116" s="176"/>
      <c r="J2116" s="176"/>
      <c r="K2116" s="176"/>
      <c r="L2116" s="176"/>
      <c r="M2116" s="176"/>
      <c r="N2116" s="176"/>
      <c r="O2116" s="176"/>
      <c r="AB2116" s="176"/>
      <c r="AC2116" s="108"/>
      <c r="AD2116" s="312"/>
      <c r="AE2116" s="284"/>
    </row>
    <row r="2117" spans="1:31" s="17" customFormat="1">
      <c r="A2117" s="122"/>
      <c r="B2117" s="122"/>
      <c r="D2117" s="112"/>
      <c r="E2117" s="112"/>
      <c r="I2117" s="176"/>
      <c r="J2117" s="176"/>
      <c r="K2117" s="176"/>
      <c r="L2117" s="176"/>
      <c r="M2117" s="176"/>
      <c r="N2117" s="176"/>
      <c r="O2117" s="176"/>
      <c r="AB2117" s="176"/>
      <c r="AC2117" s="108"/>
      <c r="AD2117" s="312"/>
      <c r="AE2117" s="284"/>
    </row>
    <row r="2118" spans="1:31" s="17" customFormat="1">
      <c r="A2118" s="122"/>
      <c r="B2118" s="122"/>
      <c r="D2118" s="112"/>
      <c r="E2118" s="112"/>
      <c r="I2118" s="176"/>
      <c r="J2118" s="176"/>
      <c r="K2118" s="176"/>
      <c r="L2118" s="176"/>
      <c r="M2118" s="176"/>
      <c r="N2118" s="176"/>
      <c r="O2118" s="176"/>
      <c r="AB2118" s="176"/>
      <c r="AC2118" s="108"/>
      <c r="AD2118" s="312"/>
      <c r="AE2118" s="284"/>
    </row>
    <row r="2119" spans="1:31" s="17" customFormat="1">
      <c r="A2119" s="122"/>
      <c r="B2119" s="122"/>
      <c r="D2119" s="112"/>
      <c r="E2119" s="112"/>
      <c r="I2119" s="176"/>
      <c r="J2119" s="176"/>
      <c r="K2119" s="176"/>
      <c r="L2119" s="176"/>
      <c r="M2119" s="176"/>
      <c r="N2119" s="176"/>
      <c r="O2119" s="176"/>
      <c r="AB2119" s="176"/>
      <c r="AC2119" s="108"/>
      <c r="AD2119" s="312"/>
      <c r="AE2119" s="284"/>
    </row>
    <row r="2120" spans="1:31" s="17" customFormat="1">
      <c r="A2120" s="122"/>
      <c r="B2120" s="122"/>
      <c r="D2120" s="112"/>
      <c r="E2120" s="112"/>
      <c r="I2120" s="176"/>
      <c r="J2120" s="176"/>
      <c r="K2120" s="176"/>
      <c r="L2120" s="176"/>
      <c r="M2120" s="176"/>
      <c r="N2120" s="176"/>
      <c r="O2120" s="176"/>
      <c r="AB2120" s="176"/>
      <c r="AC2120" s="108"/>
      <c r="AD2120" s="312"/>
      <c r="AE2120" s="284"/>
    </row>
    <row r="2121" spans="1:31" s="17" customFormat="1">
      <c r="A2121" s="122"/>
      <c r="B2121" s="122"/>
      <c r="D2121" s="112"/>
      <c r="E2121" s="112"/>
      <c r="I2121" s="176"/>
      <c r="J2121" s="176"/>
      <c r="K2121" s="176"/>
      <c r="L2121" s="176"/>
      <c r="M2121" s="176"/>
      <c r="N2121" s="176"/>
      <c r="O2121" s="176"/>
      <c r="AB2121" s="176"/>
      <c r="AC2121" s="108"/>
      <c r="AD2121" s="312"/>
      <c r="AE2121" s="284"/>
    </row>
    <row r="2122" spans="1:31" s="17" customFormat="1">
      <c r="A2122" s="122"/>
      <c r="B2122" s="122"/>
      <c r="D2122" s="112"/>
      <c r="E2122" s="112"/>
      <c r="I2122" s="176"/>
      <c r="J2122" s="176"/>
      <c r="K2122" s="176"/>
      <c r="L2122" s="176"/>
      <c r="M2122" s="176"/>
      <c r="N2122" s="176"/>
      <c r="O2122" s="176"/>
      <c r="AB2122" s="176"/>
      <c r="AC2122" s="108"/>
      <c r="AD2122" s="312"/>
      <c r="AE2122" s="284"/>
    </row>
    <row r="2123" spans="1:31" s="17" customFormat="1">
      <c r="A2123" s="122"/>
      <c r="B2123" s="122"/>
      <c r="D2123" s="112"/>
      <c r="E2123" s="112"/>
      <c r="I2123" s="176"/>
      <c r="J2123" s="176"/>
      <c r="K2123" s="176"/>
      <c r="L2123" s="176"/>
      <c r="M2123" s="176"/>
      <c r="N2123" s="176"/>
      <c r="O2123" s="176"/>
      <c r="AB2123" s="176"/>
      <c r="AC2123" s="108"/>
      <c r="AD2123" s="312"/>
      <c r="AE2123" s="284"/>
    </row>
    <row r="2124" spans="1:31" s="17" customFormat="1">
      <c r="A2124" s="122"/>
      <c r="B2124" s="122"/>
      <c r="D2124" s="112"/>
      <c r="E2124" s="112"/>
      <c r="I2124" s="176"/>
      <c r="J2124" s="176"/>
      <c r="K2124" s="176"/>
      <c r="L2124" s="176"/>
      <c r="M2124" s="176"/>
      <c r="N2124" s="176"/>
      <c r="O2124" s="176"/>
      <c r="AB2124" s="176"/>
      <c r="AC2124" s="108"/>
      <c r="AD2124" s="312"/>
      <c r="AE2124" s="284"/>
    </row>
    <row r="2125" spans="1:31" s="17" customFormat="1">
      <c r="A2125" s="122"/>
      <c r="B2125" s="122"/>
      <c r="D2125" s="112"/>
      <c r="E2125" s="112"/>
      <c r="I2125" s="176"/>
      <c r="J2125" s="176"/>
      <c r="K2125" s="176"/>
      <c r="L2125" s="176"/>
      <c r="M2125" s="176"/>
      <c r="N2125" s="176"/>
      <c r="O2125" s="176"/>
      <c r="AB2125" s="176"/>
      <c r="AC2125" s="108"/>
      <c r="AD2125" s="312"/>
      <c r="AE2125" s="284"/>
    </row>
    <row r="2126" spans="1:31" s="17" customFormat="1">
      <c r="A2126" s="122"/>
      <c r="B2126" s="122"/>
      <c r="D2126" s="112"/>
      <c r="E2126" s="112"/>
      <c r="I2126" s="176"/>
      <c r="J2126" s="176"/>
      <c r="K2126" s="176"/>
      <c r="L2126" s="176"/>
      <c r="M2126" s="176"/>
      <c r="N2126" s="176"/>
      <c r="O2126" s="176"/>
      <c r="AB2126" s="176"/>
      <c r="AC2126" s="108"/>
      <c r="AD2126" s="312"/>
      <c r="AE2126" s="284"/>
    </row>
    <row r="2127" spans="1:31" s="17" customFormat="1">
      <c r="A2127" s="122"/>
      <c r="B2127" s="122"/>
      <c r="D2127" s="112"/>
      <c r="E2127" s="112"/>
      <c r="I2127" s="176"/>
      <c r="J2127" s="176"/>
      <c r="K2127" s="176"/>
      <c r="L2127" s="176"/>
      <c r="M2127" s="176"/>
      <c r="N2127" s="176"/>
      <c r="O2127" s="176"/>
      <c r="AB2127" s="176"/>
      <c r="AC2127" s="108"/>
      <c r="AD2127" s="312"/>
      <c r="AE2127" s="284"/>
    </row>
    <row r="2128" spans="1:31" s="17" customFormat="1">
      <c r="A2128" s="122"/>
      <c r="B2128" s="122"/>
      <c r="D2128" s="112"/>
      <c r="E2128" s="112"/>
      <c r="I2128" s="176"/>
      <c r="J2128" s="176"/>
      <c r="K2128" s="176"/>
      <c r="L2128" s="176"/>
      <c r="M2128" s="176"/>
      <c r="N2128" s="176"/>
      <c r="O2128" s="176"/>
      <c r="AB2128" s="176"/>
      <c r="AC2128" s="108"/>
      <c r="AD2128" s="312"/>
      <c r="AE2128" s="284"/>
    </row>
    <row r="2129" spans="1:31" s="17" customFormat="1">
      <c r="A2129" s="122"/>
      <c r="B2129" s="122"/>
      <c r="D2129" s="112"/>
      <c r="E2129" s="112"/>
      <c r="I2129" s="176"/>
      <c r="J2129" s="176"/>
      <c r="K2129" s="176"/>
      <c r="L2129" s="176"/>
      <c r="M2129" s="176"/>
      <c r="N2129" s="176"/>
      <c r="O2129" s="176"/>
      <c r="AB2129" s="176"/>
      <c r="AC2129" s="108"/>
      <c r="AD2129" s="312"/>
      <c r="AE2129" s="284"/>
    </row>
    <row r="2130" spans="1:31" s="17" customFormat="1">
      <c r="A2130" s="122"/>
      <c r="B2130" s="122"/>
      <c r="D2130" s="112"/>
      <c r="E2130" s="112"/>
      <c r="I2130" s="176"/>
      <c r="J2130" s="176"/>
      <c r="K2130" s="176"/>
      <c r="L2130" s="176"/>
      <c r="M2130" s="176"/>
      <c r="N2130" s="176"/>
      <c r="O2130" s="176"/>
      <c r="AB2130" s="176"/>
      <c r="AC2130" s="108"/>
      <c r="AD2130" s="312"/>
      <c r="AE2130" s="284"/>
    </row>
    <row r="2131" spans="1:31" s="17" customFormat="1">
      <c r="A2131" s="122"/>
      <c r="B2131" s="122"/>
      <c r="D2131" s="112"/>
      <c r="E2131" s="112"/>
      <c r="I2131" s="176"/>
      <c r="J2131" s="176"/>
      <c r="K2131" s="176"/>
      <c r="L2131" s="176"/>
      <c r="M2131" s="176"/>
      <c r="N2131" s="176"/>
      <c r="O2131" s="176"/>
      <c r="AB2131" s="176"/>
      <c r="AC2131" s="108"/>
      <c r="AD2131" s="312"/>
      <c r="AE2131" s="284"/>
    </row>
    <row r="2132" spans="1:31" s="17" customFormat="1">
      <c r="A2132" s="122"/>
      <c r="B2132" s="122"/>
      <c r="D2132" s="112"/>
      <c r="E2132" s="112"/>
      <c r="I2132" s="176"/>
      <c r="J2132" s="176"/>
      <c r="K2132" s="176"/>
      <c r="L2132" s="176"/>
      <c r="M2132" s="176"/>
      <c r="N2132" s="176"/>
      <c r="O2132" s="176"/>
      <c r="AB2132" s="176"/>
      <c r="AC2132" s="108"/>
      <c r="AD2132" s="312"/>
      <c r="AE2132" s="284"/>
    </row>
    <row r="2133" spans="1:31" s="17" customFormat="1">
      <c r="A2133" s="122"/>
      <c r="B2133" s="122"/>
      <c r="D2133" s="112"/>
      <c r="E2133" s="112"/>
      <c r="I2133" s="176"/>
      <c r="J2133" s="176"/>
      <c r="K2133" s="176"/>
      <c r="L2133" s="176"/>
      <c r="M2133" s="176"/>
      <c r="N2133" s="176"/>
      <c r="O2133" s="176"/>
      <c r="AB2133" s="176"/>
      <c r="AC2133" s="108"/>
      <c r="AD2133" s="312"/>
      <c r="AE2133" s="284"/>
    </row>
    <row r="2134" spans="1:31" s="17" customFormat="1">
      <c r="A2134" s="122"/>
      <c r="B2134" s="122"/>
      <c r="D2134" s="112"/>
      <c r="E2134" s="112"/>
      <c r="I2134" s="176"/>
      <c r="J2134" s="176"/>
      <c r="K2134" s="176"/>
      <c r="L2134" s="176"/>
      <c r="M2134" s="176"/>
      <c r="N2134" s="176"/>
      <c r="O2134" s="176"/>
      <c r="AB2134" s="176"/>
      <c r="AC2134" s="108"/>
      <c r="AD2134" s="312"/>
      <c r="AE2134" s="284"/>
    </row>
    <row r="2135" spans="1:31" s="17" customFormat="1">
      <c r="A2135" s="122"/>
      <c r="B2135" s="122"/>
      <c r="D2135" s="112"/>
      <c r="E2135" s="112"/>
      <c r="I2135" s="176"/>
      <c r="J2135" s="176"/>
      <c r="K2135" s="176"/>
      <c r="L2135" s="176"/>
      <c r="M2135" s="176"/>
      <c r="N2135" s="176"/>
      <c r="O2135" s="176"/>
      <c r="AB2135" s="176"/>
      <c r="AC2135" s="108"/>
      <c r="AD2135" s="312"/>
      <c r="AE2135" s="284"/>
    </row>
    <row r="2136" spans="1:31" s="17" customFormat="1">
      <c r="A2136" s="122"/>
      <c r="B2136" s="122"/>
      <c r="D2136" s="112"/>
      <c r="E2136" s="112"/>
      <c r="I2136" s="176"/>
      <c r="J2136" s="176"/>
      <c r="K2136" s="176"/>
      <c r="L2136" s="176"/>
      <c r="M2136" s="176"/>
      <c r="N2136" s="176"/>
      <c r="O2136" s="176"/>
      <c r="AB2136" s="176"/>
      <c r="AC2136" s="108"/>
      <c r="AD2136" s="312"/>
      <c r="AE2136" s="284"/>
    </row>
    <row r="2137" spans="1:31" s="17" customFormat="1">
      <c r="A2137" s="122"/>
      <c r="B2137" s="122"/>
      <c r="D2137" s="112"/>
      <c r="E2137" s="112"/>
      <c r="I2137" s="176"/>
      <c r="J2137" s="176"/>
      <c r="K2137" s="176"/>
      <c r="L2137" s="176"/>
      <c r="M2137" s="176"/>
      <c r="N2137" s="176"/>
      <c r="O2137" s="176"/>
      <c r="AB2137" s="176"/>
      <c r="AC2137" s="108"/>
      <c r="AD2137" s="312"/>
      <c r="AE2137" s="284"/>
    </row>
    <row r="2138" spans="1:31" s="17" customFormat="1">
      <c r="A2138" s="122"/>
      <c r="B2138" s="122"/>
      <c r="D2138" s="112"/>
      <c r="E2138" s="112"/>
      <c r="I2138" s="176"/>
      <c r="J2138" s="176"/>
      <c r="K2138" s="176"/>
      <c r="L2138" s="176"/>
      <c r="M2138" s="176"/>
      <c r="N2138" s="176"/>
      <c r="O2138" s="176"/>
      <c r="AB2138" s="176"/>
      <c r="AC2138" s="108"/>
      <c r="AD2138" s="312"/>
      <c r="AE2138" s="284"/>
    </row>
    <row r="2139" spans="1:31" s="17" customFormat="1">
      <c r="A2139" s="122"/>
      <c r="B2139" s="122"/>
      <c r="D2139" s="112"/>
      <c r="E2139" s="112"/>
      <c r="I2139" s="176"/>
      <c r="J2139" s="176"/>
      <c r="K2139" s="176"/>
      <c r="L2139" s="176"/>
      <c r="M2139" s="176"/>
      <c r="N2139" s="176"/>
      <c r="O2139" s="176"/>
      <c r="AB2139" s="176"/>
      <c r="AC2139" s="108"/>
      <c r="AD2139" s="312"/>
      <c r="AE2139" s="284"/>
    </row>
    <row r="2140" spans="1:31" s="17" customFormat="1">
      <c r="A2140" s="122"/>
      <c r="B2140" s="122"/>
      <c r="D2140" s="112"/>
      <c r="E2140" s="112"/>
      <c r="I2140" s="176"/>
      <c r="J2140" s="176"/>
      <c r="K2140" s="176"/>
      <c r="L2140" s="176"/>
      <c r="M2140" s="176"/>
      <c r="N2140" s="176"/>
      <c r="O2140" s="176"/>
      <c r="AB2140" s="176"/>
      <c r="AC2140" s="108"/>
      <c r="AD2140" s="312"/>
      <c r="AE2140" s="284"/>
    </row>
    <row r="2141" spans="1:31" s="17" customFormat="1">
      <c r="A2141" s="122"/>
      <c r="B2141" s="122"/>
      <c r="D2141" s="112"/>
      <c r="E2141" s="112"/>
      <c r="I2141" s="176"/>
      <c r="J2141" s="176"/>
      <c r="K2141" s="176"/>
      <c r="L2141" s="176"/>
      <c r="M2141" s="176"/>
      <c r="N2141" s="176"/>
      <c r="O2141" s="176"/>
      <c r="AB2141" s="176"/>
      <c r="AC2141" s="108"/>
      <c r="AD2141" s="312"/>
      <c r="AE2141" s="284"/>
    </row>
    <row r="2142" spans="1:31" s="17" customFormat="1">
      <c r="A2142" s="122"/>
      <c r="B2142" s="122"/>
      <c r="D2142" s="112"/>
      <c r="E2142" s="112"/>
      <c r="I2142" s="176"/>
      <c r="J2142" s="176"/>
      <c r="K2142" s="176"/>
      <c r="L2142" s="176"/>
      <c r="M2142" s="176"/>
      <c r="N2142" s="176"/>
      <c r="O2142" s="176"/>
      <c r="AB2142" s="176"/>
      <c r="AC2142" s="108"/>
      <c r="AD2142" s="312"/>
      <c r="AE2142" s="284"/>
    </row>
    <row r="2143" spans="1:31" s="17" customFormat="1">
      <c r="A2143" s="122"/>
      <c r="B2143" s="122"/>
      <c r="D2143" s="112"/>
      <c r="E2143" s="112"/>
      <c r="I2143" s="176"/>
      <c r="J2143" s="176"/>
      <c r="K2143" s="176"/>
      <c r="L2143" s="176"/>
      <c r="M2143" s="176"/>
      <c r="N2143" s="176"/>
      <c r="O2143" s="176"/>
      <c r="AB2143" s="176"/>
      <c r="AC2143" s="108"/>
      <c r="AD2143" s="312"/>
      <c r="AE2143" s="284"/>
    </row>
    <row r="2144" spans="1:31" s="17" customFormat="1">
      <c r="A2144" s="122"/>
      <c r="B2144" s="122"/>
      <c r="D2144" s="112"/>
      <c r="E2144" s="112"/>
      <c r="I2144" s="176"/>
      <c r="J2144" s="176"/>
      <c r="K2144" s="176"/>
      <c r="L2144" s="176"/>
      <c r="M2144" s="176"/>
      <c r="N2144" s="176"/>
      <c r="O2144" s="176"/>
      <c r="AB2144" s="176"/>
      <c r="AC2144" s="108"/>
      <c r="AD2144" s="312"/>
      <c r="AE2144" s="284"/>
    </row>
    <row r="2145" spans="1:31" s="17" customFormat="1">
      <c r="A2145" s="122"/>
      <c r="B2145" s="122"/>
      <c r="D2145" s="112"/>
      <c r="E2145" s="112"/>
      <c r="I2145" s="176"/>
      <c r="J2145" s="176"/>
      <c r="K2145" s="176"/>
      <c r="L2145" s="176"/>
      <c r="M2145" s="176"/>
      <c r="N2145" s="176"/>
      <c r="O2145" s="176"/>
      <c r="AB2145" s="176"/>
      <c r="AC2145" s="108"/>
      <c r="AD2145" s="312"/>
      <c r="AE2145" s="284"/>
    </row>
    <row r="2146" spans="1:31" s="17" customFormat="1">
      <c r="A2146" s="122"/>
      <c r="B2146" s="122"/>
      <c r="D2146" s="112"/>
      <c r="E2146" s="112"/>
      <c r="I2146" s="176"/>
      <c r="J2146" s="176"/>
      <c r="K2146" s="176"/>
      <c r="L2146" s="176"/>
      <c r="M2146" s="176"/>
      <c r="N2146" s="176"/>
      <c r="O2146" s="176"/>
      <c r="AB2146" s="176"/>
      <c r="AC2146" s="108"/>
      <c r="AD2146" s="312"/>
      <c r="AE2146" s="284"/>
    </row>
    <row r="2147" spans="1:31" s="17" customFormat="1">
      <c r="A2147" s="122"/>
      <c r="B2147" s="122"/>
      <c r="D2147" s="112"/>
      <c r="E2147" s="112"/>
      <c r="I2147" s="176"/>
      <c r="J2147" s="176"/>
      <c r="K2147" s="176"/>
      <c r="L2147" s="176"/>
      <c r="M2147" s="176"/>
      <c r="N2147" s="176"/>
      <c r="O2147" s="176"/>
      <c r="S2147" s="135"/>
      <c r="T2147" s="135"/>
      <c r="U2147" s="135"/>
      <c r="V2147" s="135"/>
      <c r="W2147" s="135"/>
      <c r="Y2147" s="135"/>
      <c r="AB2147" s="176"/>
      <c r="AC2147" s="108"/>
      <c r="AD2147" s="312"/>
      <c r="AE2147" s="284"/>
    </row>
    <row r="2148" spans="1:31" s="17" customFormat="1">
      <c r="A2148" s="122"/>
      <c r="B2148" s="122"/>
      <c r="D2148" s="112"/>
      <c r="E2148" s="112"/>
      <c r="I2148" s="176"/>
      <c r="J2148" s="176"/>
      <c r="K2148" s="176"/>
      <c r="L2148" s="176"/>
      <c r="M2148" s="176"/>
      <c r="N2148" s="176"/>
      <c r="O2148" s="176"/>
      <c r="S2148" s="135"/>
      <c r="T2148" s="135"/>
      <c r="U2148" s="135"/>
      <c r="V2148" s="135"/>
      <c r="W2148" s="135"/>
      <c r="Y2148" s="135"/>
      <c r="AB2148" s="176"/>
      <c r="AC2148" s="108"/>
      <c r="AD2148" s="312"/>
      <c r="AE2148" s="284"/>
    </row>
    <row r="2149" spans="1:31" s="17" customFormat="1">
      <c r="A2149" s="122"/>
      <c r="B2149" s="122"/>
      <c r="D2149" s="112"/>
      <c r="E2149" s="112"/>
      <c r="I2149" s="176"/>
      <c r="J2149" s="176"/>
      <c r="K2149" s="176"/>
      <c r="L2149" s="176"/>
      <c r="M2149" s="176"/>
      <c r="N2149" s="176"/>
      <c r="O2149" s="176"/>
      <c r="S2149" s="135"/>
      <c r="T2149" s="135"/>
      <c r="U2149" s="135"/>
      <c r="V2149" s="135"/>
      <c r="W2149" s="135"/>
      <c r="Y2149" s="135"/>
      <c r="AB2149" s="176"/>
      <c r="AC2149" s="108"/>
      <c r="AD2149" s="312"/>
      <c r="AE2149" s="284"/>
    </row>
    <row r="2150" spans="1:31" s="17" customFormat="1">
      <c r="A2150" s="122"/>
      <c r="B2150" s="122"/>
      <c r="D2150" s="112"/>
      <c r="E2150" s="112"/>
      <c r="I2150" s="176"/>
      <c r="J2150" s="176"/>
      <c r="K2150" s="176"/>
      <c r="L2150" s="176"/>
      <c r="M2150" s="176"/>
      <c r="N2150" s="176"/>
      <c r="O2150" s="176"/>
      <c r="S2150" s="135"/>
      <c r="T2150" s="135"/>
      <c r="U2150" s="135"/>
      <c r="V2150" s="135"/>
      <c r="W2150" s="135"/>
      <c r="Y2150" s="135"/>
      <c r="AB2150" s="176"/>
      <c r="AC2150" s="108"/>
      <c r="AD2150" s="312"/>
      <c r="AE2150" s="284"/>
    </row>
    <row r="2151" spans="1:31" s="17" customFormat="1">
      <c r="A2151" s="122"/>
      <c r="B2151" s="122"/>
      <c r="D2151" s="112"/>
      <c r="E2151" s="112"/>
      <c r="I2151" s="176"/>
      <c r="J2151" s="176"/>
      <c r="K2151" s="176"/>
      <c r="L2151" s="176"/>
      <c r="M2151" s="176"/>
      <c r="N2151" s="176"/>
      <c r="O2151" s="176"/>
      <c r="S2151" s="135"/>
      <c r="T2151" s="135"/>
      <c r="U2151" s="135"/>
      <c r="V2151" s="135"/>
      <c r="W2151" s="135"/>
      <c r="Y2151" s="135"/>
      <c r="AB2151" s="176"/>
      <c r="AC2151" s="108"/>
      <c r="AD2151" s="312"/>
      <c r="AE2151" s="284"/>
    </row>
    <row r="2152" spans="1:31" s="17" customFormat="1">
      <c r="A2152" s="122"/>
      <c r="B2152" s="122"/>
      <c r="D2152" s="112"/>
      <c r="E2152" s="112"/>
      <c r="I2152" s="176"/>
      <c r="J2152" s="176"/>
      <c r="K2152" s="176"/>
      <c r="L2152" s="176"/>
      <c r="M2152" s="176"/>
      <c r="N2152" s="176"/>
      <c r="O2152" s="176"/>
      <c r="S2152" s="135"/>
      <c r="T2152" s="135"/>
      <c r="U2152" s="135"/>
      <c r="V2152" s="135"/>
      <c r="W2152" s="135"/>
      <c r="Y2152" s="135"/>
      <c r="AB2152" s="176"/>
      <c r="AC2152" s="108"/>
      <c r="AD2152" s="312"/>
      <c r="AE2152" s="284"/>
    </row>
    <row r="2153" spans="1:31" s="17" customFormat="1">
      <c r="A2153" s="122"/>
      <c r="B2153" s="122"/>
      <c r="D2153" s="112"/>
      <c r="E2153" s="112"/>
      <c r="I2153" s="176"/>
      <c r="J2153" s="176"/>
      <c r="K2153" s="176"/>
      <c r="L2153" s="176"/>
      <c r="M2153" s="176"/>
      <c r="N2153" s="176"/>
      <c r="O2153" s="176"/>
      <c r="S2153" s="135"/>
      <c r="T2153" s="135"/>
      <c r="U2153" s="135"/>
      <c r="V2153" s="135"/>
      <c r="W2153" s="135"/>
      <c r="Y2153" s="135"/>
      <c r="AB2153" s="176"/>
      <c r="AC2153" s="108"/>
      <c r="AD2153" s="312"/>
      <c r="AE2153" s="284"/>
    </row>
    <row r="2154" spans="1:31" s="17" customFormat="1">
      <c r="A2154" s="122"/>
      <c r="B2154" s="122"/>
      <c r="D2154" s="112"/>
      <c r="E2154" s="112"/>
      <c r="I2154" s="176"/>
      <c r="J2154" s="176"/>
      <c r="K2154" s="176"/>
      <c r="L2154" s="176"/>
      <c r="M2154" s="176"/>
      <c r="N2154" s="176"/>
      <c r="O2154" s="176"/>
      <c r="S2154" s="135"/>
      <c r="T2154" s="135"/>
      <c r="U2154" s="135"/>
      <c r="V2154" s="135"/>
      <c r="W2154" s="135"/>
      <c r="Y2154" s="135"/>
      <c r="AB2154" s="176"/>
      <c r="AC2154" s="108"/>
      <c r="AD2154" s="312"/>
      <c r="AE2154" s="284"/>
    </row>
    <row r="2155" spans="1:31" s="17" customFormat="1">
      <c r="A2155" s="122"/>
      <c r="B2155" s="122"/>
      <c r="D2155" s="112"/>
      <c r="E2155" s="112"/>
      <c r="I2155" s="176"/>
      <c r="J2155" s="176"/>
      <c r="K2155" s="176"/>
      <c r="L2155" s="176"/>
      <c r="M2155" s="176"/>
      <c r="N2155" s="176"/>
      <c r="O2155" s="176"/>
      <c r="S2155" s="135"/>
      <c r="T2155" s="135"/>
      <c r="U2155" s="135"/>
      <c r="V2155" s="135"/>
      <c r="W2155" s="135"/>
      <c r="Y2155" s="135"/>
      <c r="AB2155" s="176"/>
      <c r="AC2155" s="108"/>
      <c r="AD2155" s="312"/>
      <c r="AE2155" s="284"/>
    </row>
    <row r="2156" spans="1:31" s="17" customFormat="1">
      <c r="A2156" s="122"/>
      <c r="B2156" s="122"/>
      <c r="D2156" s="112"/>
      <c r="E2156" s="112"/>
      <c r="I2156" s="176"/>
      <c r="J2156" s="176"/>
      <c r="K2156" s="176"/>
      <c r="L2156" s="176"/>
      <c r="M2156" s="176"/>
      <c r="N2156" s="176"/>
      <c r="O2156" s="176"/>
      <c r="S2156" s="135"/>
      <c r="T2156" s="135"/>
      <c r="U2156" s="135"/>
      <c r="V2156" s="135"/>
      <c r="W2156" s="135"/>
      <c r="Y2156" s="135"/>
      <c r="AB2156" s="176"/>
      <c r="AC2156" s="108"/>
      <c r="AD2156" s="312"/>
      <c r="AE2156" s="284"/>
    </row>
    <row r="2157" spans="1:31" s="17" customFormat="1">
      <c r="A2157" s="122"/>
      <c r="B2157" s="122"/>
      <c r="D2157" s="112"/>
      <c r="E2157" s="112"/>
      <c r="I2157" s="176"/>
      <c r="J2157" s="176"/>
      <c r="K2157" s="176"/>
      <c r="L2157" s="176"/>
      <c r="M2157" s="176"/>
      <c r="N2157" s="176"/>
      <c r="O2157" s="176"/>
      <c r="S2157" s="135"/>
      <c r="T2157" s="135"/>
      <c r="U2157" s="135"/>
      <c r="V2157" s="135"/>
      <c r="W2157" s="135"/>
      <c r="Y2157" s="135"/>
      <c r="AB2157" s="176"/>
      <c r="AC2157" s="108"/>
      <c r="AD2157" s="312"/>
      <c r="AE2157" s="284"/>
    </row>
    <row r="2158" spans="1:31" s="17" customFormat="1">
      <c r="A2158" s="122"/>
      <c r="B2158" s="122"/>
      <c r="D2158" s="112"/>
      <c r="E2158" s="112"/>
      <c r="I2158" s="176"/>
      <c r="J2158" s="176"/>
      <c r="K2158" s="176"/>
      <c r="L2158" s="176"/>
      <c r="M2158" s="176"/>
      <c r="N2158" s="176"/>
      <c r="O2158" s="176"/>
      <c r="S2158" s="135"/>
      <c r="T2158" s="135"/>
      <c r="U2158" s="135"/>
      <c r="V2158" s="135"/>
      <c r="W2158" s="135"/>
      <c r="Y2158" s="135"/>
      <c r="AB2158" s="176"/>
      <c r="AC2158" s="108"/>
      <c r="AD2158" s="312"/>
      <c r="AE2158" s="284"/>
    </row>
    <row r="2159" spans="1:31" s="17" customFormat="1">
      <c r="A2159" s="122"/>
      <c r="B2159" s="122"/>
      <c r="D2159" s="112"/>
      <c r="E2159" s="112"/>
      <c r="I2159" s="176"/>
      <c r="J2159" s="176"/>
      <c r="K2159" s="176"/>
      <c r="L2159" s="176"/>
      <c r="M2159" s="176"/>
      <c r="N2159" s="176"/>
      <c r="O2159" s="176"/>
      <c r="S2159" s="135"/>
      <c r="T2159" s="135"/>
      <c r="U2159" s="135"/>
      <c r="V2159" s="135"/>
      <c r="W2159" s="135"/>
      <c r="Y2159" s="135"/>
      <c r="AB2159" s="176"/>
      <c r="AC2159" s="108"/>
      <c r="AD2159" s="312"/>
      <c r="AE2159" s="284"/>
    </row>
    <row r="2160" spans="1:31" s="17" customFormat="1">
      <c r="A2160" s="122"/>
      <c r="B2160" s="122"/>
      <c r="D2160" s="112"/>
      <c r="E2160" s="112"/>
      <c r="I2160" s="176"/>
      <c r="J2160" s="176"/>
      <c r="K2160" s="176"/>
      <c r="L2160" s="176"/>
      <c r="M2160" s="176"/>
      <c r="N2160" s="176"/>
      <c r="O2160" s="176"/>
      <c r="S2160" s="135"/>
      <c r="T2160" s="135"/>
      <c r="U2160" s="135"/>
      <c r="V2160" s="135"/>
      <c r="W2160" s="135"/>
      <c r="Y2160" s="135"/>
      <c r="AB2160" s="176"/>
      <c r="AC2160" s="108"/>
      <c r="AD2160" s="312"/>
      <c r="AE2160" s="284"/>
    </row>
    <row r="2161" spans="1:31" s="17" customFormat="1">
      <c r="A2161" s="122"/>
      <c r="B2161" s="122"/>
      <c r="D2161" s="112"/>
      <c r="E2161" s="112"/>
      <c r="I2161" s="176"/>
      <c r="J2161" s="176"/>
      <c r="K2161" s="176"/>
      <c r="L2161" s="176"/>
      <c r="M2161" s="176"/>
      <c r="N2161" s="176"/>
      <c r="O2161" s="176"/>
      <c r="S2161" s="135"/>
      <c r="T2161" s="135"/>
      <c r="U2161" s="135"/>
      <c r="V2161" s="135"/>
      <c r="W2161" s="135"/>
      <c r="Y2161" s="135"/>
      <c r="AB2161" s="176"/>
      <c r="AC2161" s="108"/>
      <c r="AD2161" s="312"/>
      <c r="AE2161" s="284"/>
    </row>
    <row r="2162" spans="1:31" s="17" customFormat="1">
      <c r="A2162" s="122"/>
      <c r="B2162" s="122"/>
      <c r="D2162" s="112"/>
      <c r="E2162" s="112"/>
      <c r="I2162" s="176"/>
      <c r="J2162" s="176"/>
      <c r="K2162" s="176"/>
      <c r="L2162" s="176"/>
      <c r="M2162" s="176"/>
      <c r="N2162" s="176"/>
      <c r="O2162" s="176"/>
      <c r="S2162" s="135"/>
      <c r="T2162" s="135"/>
      <c r="U2162" s="135"/>
      <c r="V2162" s="135"/>
      <c r="W2162" s="135"/>
      <c r="Y2162" s="135"/>
      <c r="AB2162" s="176"/>
      <c r="AC2162" s="108"/>
      <c r="AD2162" s="312"/>
      <c r="AE2162" s="284"/>
    </row>
    <row r="2163" spans="1:31" s="17" customFormat="1">
      <c r="A2163" s="122"/>
      <c r="B2163" s="122"/>
      <c r="D2163" s="112"/>
      <c r="E2163" s="112"/>
      <c r="I2163" s="176"/>
      <c r="J2163" s="176"/>
      <c r="K2163" s="176"/>
      <c r="L2163" s="176"/>
      <c r="M2163" s="176"/>
      <c r="N2163" s="176"/>
      <c r="O2163" s="176"/>
      <c r="S2163" s="135"/>
      <c r="T2163" s="135"/>
      <c r="U2163" s="135"/>
      <c r="V2163" s="135"/>
      <c r="W2163" s="135"/>
      <c r="Y2163" s="135"/>
      <c r="AB2163" s="176"/>
      <c r="AC2163" s="108"/>
      <c r="AD2163" s="312"/>
      <c r="AE2163" s="284"/>
    </row>
    <row r="2164" spans="1:31" s="17" customFormat="1">
      <c r="A2164" s="122"/>
      <c r="B2164" s="122"/>
      <c r="D2164" s="112"/>
      <c r="E2164" s="112"/>
      <c r="I2164" s="176"/>
      <c r="J2164" s="176"/>
      <c r="K2164" s="176"/>
      <c r="L2164" s="176"/>
      <c r="M2164" s="176"/>
      <c r="N2164" s="176"/>
      <c r="O2164" s="176"/>
      <c r="S2164" s="135"/>
      <c r="T2164" s="135"/>
      <c r="U2164" s="135"/>
      <c r="V2164" s="135"/>
      <c r="W2164" s="135"/>
      <c r="Y2164" s="135"/>
      <c r="AB2164" s="176"/>
      <c r="AC2164" s="108"/>
      <c r="AD2164" s="312"/>
      <c r="AE2164" s="284"/>
    </row>
    <row r="2165" spans="1:31" s="17" customFormat="1">
      <c r="A2165" s="122"/>
      <c r="B2165" s="122"/>
      <c r="D2165" s="112"/>
      <c r="E2165" s="112"/>
      <c r="I2165" s="176"/>
      <c r="J2165" s="176"/>
      <c r="K2165" s="176"/>
      <c r="L2165" s="176"/>
      <c r="M2165" s="176"/>
      <c r="N2165" s="176"/>
      <c r="O2165" s="176"/>
      <c r="S2165" s="135"/>
      <c r="T2165" s="135"/>
      <c r="U2165" s="135"/>
      <c r="V2165" s="135"/>
      <c r="W2165" s="135"/>
      <c r="Y2165" s="135"/>
      <c r="AB2165" s="176"/>
      <c r="AC2165" s="108"/>
      <c r="AD2165" s="312"/>
      <c r="AE2165" s="284"/>
    </row>
    <row r="2166" spans="1:31" s="17" customFormat="1">
      <c r="A2166" s="122"/>
      <c r="B2166" s="122"/>
      <c r="D2166" s="112"/>
      <c r="E2166" s="112"/>
      <c r="I2166" s="176"/>
      <c r="J2166" s="176"/>
      <c r="K2166" s="176"/>
      <c r="L2166" s="176"/>
      <c r="M2166" s="176"/>
      <c r="N2166" s="176"/>
      <c r="O2166" s="176"/>
      <c r="S2166" s="135"/>
      <c r="T2166" s="135"/>
      <c r="U2166" s="135"/>
      <c r="V2166" s="135"/>
      <c r="W2166" s="135"/>
      <c r="Y2166" s="135"/>
      <c r="AB2166" s="176"/>
      <c r="AC2166" s="108"/>
      <c r="AD2166" s="312"/>
      <c r="AE2166" s="284"/>
    </row>
    <row r="2167" spans="1:31" s="17" customFormat="1">
      <c r="A2167" s="122"/>
      <c r="B2167" s="122"/>
      <c r="D2167" s="112"/>
      <c r="E2167" s="112"/>
      <c r="I2167" s="176"/>
      <c r="J2167" s="176"/>
      <c r="K2167" s="176"/>
      <c r="L2167" s="176"/>
      <c r="M2167" s="176"/>
      <c r="N2167" s="176"/>
      <c r="O2167" s="176"/>
      <c r="S2167" s="135"/>
      <c r="T2167" s="135"/>
      <c r="U2167" s="135"/>
      <c r="V2167" s="135"/>
      <c r="W2167" s="135"/>
      <c r="Y2167" s="135"/>
      <c r="AB2167" s="176"/>
      <c r="AC2167" s="108"/>
      <c r="AD2167" s="312"/>
      <c r="AE2167" s="284"/>
    </row>
  </sheetData>
  <autoFilter ref="A4:AD100">
    <filterColumn colId="4"/>
    <filterColumn colId="15"/>
    <filterColumn colId="18"/>
    <filterColumn colId="19"/>
    <filterColumn colId="20"/>
    <filterColumn colId="21"/>
    <filterColumn colId="22"/>
    <filterColumn colId="23"/>
    <filterColumn colId="24"/>
    <filterColumn colId="25"/>
    <filterColumn colId="26"/>
    <filterColumn colId="27"/>
  </autoFilter>
  <mergeCells count="2">
    <mergeCell ref="A2:AD3"/>
    <mergeCell ref="A100:D100"/>
  </mergeCells>
  <printOptions horizontalCentered="1"/>
  <pageMargins left="0.51181102362204722" right="0.51181102362204722" top="0.70866141732283472" bottom="0.94488188976377963" header="0.31496062992125984" footer="0.31496062992125984"/>
  <pageSetup paperSize="9" scale="59"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2" manualBreakCount="2">
    <brk id="77" max="29" man="1"/>
    <brk id="88" max="29" man="1"/>
  </rowBreaks>
</worksheet>
</file>

<file path=xl/worksheets/sheet6.xml><?xml version="1.0" encoding="utf-8"?>
<worksheet xmlns="http://schemas.openxmlformats.org/spreadsheetml/2006/main" xmlns:r="http://schemas.openxmlformats.org/officeDocument/2006/relationships">
  <dimension ref="A1:AC15"/>
  <sheetViews>
    <sheetView zoomScaleNormal="100" workbookViewId="0">
      <pane ySplit="4" topLeftCell="A11" activePane="bottomLeft" state="frozen"/>
      <selection activeCell="C1" sqref="C1"/>
      <selection pane="bottomLeft" activeCell="D15" sqref="D15"/>
    </sheetView>
  </sheetViews>
  <sheetFormatPr defaultRowHeight="15"/>
  <cols>
    <col min="1" max="1" width="4.7109375" style="17" customWidth="1"/>
    <col min="2" max="2" width="19.85546875" style="17" customWidth="1"/>
    <col min="3" max="3" width="12.42578125" style="307" customWidth="1"/>
    <col min="4" max="4" width="13.7109375" style="17" customWidth="1"/>
    <col min="5" max="5" width="14.7109375" style="17" customWidth="1"/>
    <col min="6" max="6" width="15.85546875" style="17" bestFit="1" customWidth="1"/>
    <col min="7" max="7" width="20" style="17" hidden="1" customWidth="1"/>
    <col min="8" max="8" width="16.42578125" style="17" hidden="1" customWidth="1"/>
    <col min="9" max="9" width="18.85546875" style="17" hidden="1" customWidth="1"/>
    <col min="10" max="10" width="25.140625" style="17" hidden="1" customWidth="1"/>
    <col min="11" max="11" width="22.28515625" style="17" hidden="1" customWidth="1"/>
    <col min="12" max="12" width="23.5703125" style="17" hidden="1" customWidth="1"/>
    <col min="13" max="13" width="20.85546875" style="17" hidden="1" customWidth="1"/>
    <col min="14" max="14" width="18.85546875" style="17" hidden="1" customWidth="1"/>
    <col min="15" max="15" width="18.28515625" style="17" hidden="1" customWidth="1"/>
    <col min="16" max="17" width="15.5703125" style="17" hidden="1" customWidth="1"/>
    <col min="18" max="18" width="18.85546875" style="17" hidden="1" customWidth="1"/>
    <col min="19" max="19" width="21.85546875" style="17" hidden="1" customWidth="1"/>
    <col min="20" max="20" width="18.140625" style="17" hidden="1" customWidth="1"/>
    <col min="21" max="21" width="19.140625" style="17" hidden="1" customWidth="1"/>
    <col min="22" max="23" width="18.7109375" style="17" hidden="1" customWidth="1"/>
    <col min="24" max="24" width="15.28515625" style="17" hidden="1" customWidth="1"/>
    <col min="25" max="25" width="15.5703125" style="17" customWidth="1"/>
    <col min="26" max="26" width="15.5703125" style="17" bestFit="1" customWidth="1"/>
    <col min="27" max="27" width="14.140625" style="17" hidden="1" customWidth="1"/>
    <col min="28" max="28" width="13.7109375" style="17" customWidth="1"/>
    <col min="29" max="29" width="16.5703125" style="17" customWidth="1"/>
    <col min="30" max="16384" width="9.140625" style="17"/>
  </cols>
  <sheetData>
    <row r="1" spans="1:29" ht="15" customHeight="1">
      <c r="A1" s="408" t="s">
        <v>294</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row>
    <row r="2" spans="1:29" ht="21" customHeight="1">
      <c r="A2" s="408"/>
      <c r="B2" s="408"/>
      <c r="C2" s="408"/>
      <c r="D2" s="408"/>
      <c r="E2" s="408"/>
      <c r="F2" s="408"/>
      <c r="G2" s="408"/>
      <c r="H2" s="409"/>
      <c r="I2" s="409"/>
      <c r="J2" s="409"/>
      <c r="K2" s="409"/>
      <c r="L2" s="409"/>
      <c r="M2" s="409"/>
      <c r="N2" s="409"/>
      <c r="O2" s="409"/>
      <c r="P2" s="409"/>
      <c r="Q2" s="409"/>
      <c r="R2" s="409"/>
      <c r="S2" s="409"/>
      <c r="T2" s="409"/>
      <c r="U2" s="409"/>
      <c r="V2" s="409"/>
      <c r="W2" s="409"/>
      <c r="X2" s="409"/>
      <c r="Y2" s="409"/>
      <c r="Z2" s="409"/>
      <c r="AA2" s="409"/>
      <c r="AB2" s="409"/>
      <c r="AC2" s="409"/>
    </row>
    <row r="3" spans="1:29" ht="57" customHeight="1">
      <c r="A3" s="34" t="s">
        <v>0</v>
      </c>
      <c r="B3" s="35" t="s">
        <v>1</v>
      </c>
      <c r="C3" s="35" t="s">
        <v>221</v>
      </c>
      <c r="D3" s="36" t="s">
        <v>41</v>
      </c>
      <c r="E3" s="37" t="s">
        <v>2</v>
      </c>
      <c r="F3" s="38" t="s">
        <v>42</v>
      </c>
      <c r="G3" s="38" t="s">
        <v>202</v>
      </c>
      <c r="H3" s="123" t="s">
        <v>203</v>
      </c>
      <c r="I3" s="123" t="s">
        <v>258</v>
      </c>
      <c r="J3" s="123" t="s">
        <v>236</v>
      </c>
      <c r="K3" s="123" t="s">
        <v>237</v>
      </c>
      <c r="L3" s="123" t="s">
        <v>238</v>
      </c>
      <c r="M3" s="123" t="s">
        <v>368</v>
      </c>
      <c r="N3" s="123" t="s">
        <v>250</v>
      </c>
      <c r="O3" s="123" t="s">
        <v>314</v>
      </c>
      <c r="P3" s="123" t="s">
        <v>371</v>
      </c>
      <c r="Q3" s="123" t="s">
        <v>315</v>
      </c>
      <c r="R3" s="123" t="s">
        <v>442</v>
      </c>
      <c r="S3" s="123" t="s">
        <v>236</v>
      </c>
      <c r="T3" s="123" t="s">
        <v>237</v>
      </c>
      <c r="U3" s="123" t="s">
        <v>238</v>
      </c>
      <c r="V3" s="123" t="s">
        <v>455</v>
      </c>
      <c r="W3" s="141" t="s">
        <v>557</v>
      </c>
      <c r="X3" s="123" t="s">
        <v>438</v>
      </c>
      <c r="Y3" s="123" t="s">
        <v>439</v>
      </c>
      <c r="Z3" s="123" t="s">
        <v>558</v>
      </c>
      <c r="AA3" s="123" t="s">
        <v>316</v>
      </c>
      <c r="AB3" s="123" t="s">
        <v>441</v>
      </c>
      <c r="AC3" s="123" t="s">
        <v>3</v>
      </c>
    </row>
    <row r="4" spans="1:29" s="147" customFormat="1" ht="20.25" customHeight="1">
      <c r="A4" s="60" t="s">
        <v>239</v>
      </c>
      <c r="B4" s="61" t="s">
        <v>240</v>
      </c>
      <c r="C4" s="61" t="s">
        <v>241</v>
      </c>
      <c r="D4" s="61" t="s">
        <v>242</v>
      </c>
      <c r="E4" s="62" t="s">
        <v>243</v>
      </c>
      <c r="F4" s="62" t="s">
        <v>244</v>
      </c>
      <c r="G4" s="63" t="s">
        <v>245</v>
      </c>
      <c r="H4" s="62" t="s">
        <v>252</v>
      </c>
      <c r="I4" s="62" t="s">
        <v>253</v>
      </c>
      <c r="J4" s="62" t="s">
        <v>254</v>
      </c>
      <c r="K4" s="62" t="s">
        <v>255</v>
      </c>
      <c r="L4" s="62" t="s">
        <v>256</v>
      </c>
      <c r="M4" s="62" t="s">
        <v>257</v>
      </c>
      <c r="N4" s="62" t="s">
        <v>246</v>
      </c>
      <c r="O4" s="62" t="s">
        <v>246</v>
      </c>
      <c r="P4" s="62" t="s">
        <v>245</v>
      </c>
      <c r="Q4" s="62" t="s">
        <v>374</v>
      </c>
      <c r="R4" s="256">
        <v>9</v>
      </c>
      <c r="S4" s="256">
        <v>10</v>
      </c>
      <c r="T4" s="256">
        <v>11</v>
      </c>
      <c r="U4" s="62" t="s">
        <v>456</v>
      </c>
      <c r="V4" s="62" t="s">
        <v>257</v>
      </c>
      <c r="W4" s="62"/>
      <c r="X4" s="62" t="s">
        <v>457</v>
      </c>
      <c r="Y4" s="62" t="s">
        <v>245</v>
      </c>
      <c r="Z4" s="62" t="s">
        <v>374</v>
      </c>
      <c r="AA4" s="113" t="s">
        <v>447</v>
      </c>
      <c r="AB4" s="113" t="s">
        <v>253</v>
      </c>
      <c r="AC4" s="64" t="s">
        <v>254</v>
      </c>
    </row>
    <row r="5" spans="1:29" ht="69" customHeight="1">
      <c r="A5" s="15">
        <v>1</v>
      </c>
      <c r="B5" s="7" t="s">
        <v>88</v>
      </c>
      <c r="C5" s="91" t="s">
        <v>162</v>
      </c>
      <c r="D5" s="39">
        <v>570228.9</v>
      </c>
      <c r="E5" s="39">
        <v>570228.9</v>
      </c>
      <c r="F5" s="39">
        <v>570228.9</v>
      </c>
      <c r="G5" s="41">
        <v>457684.7</v>
      </c>
      <c r="H5" s="41">
        <f t="shared" ref="H5:H13" si="0">F5-G5</f>
        <v>112544.20000000001</v>
      </c>
      <c r="I5" s="41">
        <v>0</v>
      </c>
      <c r="J5" s="41">
        <v>0</v>
      </c>
      <c r="K5" s="41">
        <v>0</v>
      </c>
      <c r="L5" s="41">
        <f t="shared" ref="L5:L13" si="1">SUM(I5:K5)</f>
        <v>0</v>
      </c>
      <c r="M5" s="41">
        <v>32919.11</v>
      </c>
      <c r="N5" s="41">
        <f t="shared" ref="N5:N13" si="2">L5+M5</f>
        <v>32919.11</v>
      </c>
      <c r="O5" s="41">
        <v>0</v>
      </c>
      <c r="P5" s="41">
        <f>G5+O5</f>
        <v>457684.7</v>
      </c>
      <c r="Q5" s="117">
        <f>F5-P5</f>
        <v>112544.20000000001</v>
      </c>
      <c r="R5" s="41">
        <v>32919.120000000003</v>
      </c>
      <c r="S5" s="41">
        <v>0</v>
      </c>
      <c r="T5" s="41">
        <v>0</v>
      </c>
      <c r="U5" s="41">
        <f t="shared" ref="U5:U9" si="3">SUM(R5:T5)</f>
        <v>32919.120000000003</v>
      </c>
      <c r="V5" s="41">
        <v>0</v>
      </c>
      <c r="W5" s="41">
        <v>56806.25</v>
      </c>
      <c r="X5" s="41">
        <f t="shared" ref="X5:X13" si="4">U5+V5</f>
        <v>32919.120000000003</v>
      </c>
      <c r="Y5" s="41">
        <f>P5+R5+W5</f>
        <v>547410.07000000007</v>
      </c>
      <c r="Z5" s="117">
        <f>SUM(F5-Y5)</f>
        <v>22818.829999999958</v>
      </c>
      <c r="AA5" s="117">
        <v>91396.19</v>
      </c>
      <c r="AB5" s="117">
        <v>22818.83</v>
      </c>
      <c r="AC5" s="6" t="s">
        <v>614</v>
      </c>
    </row>
    <row r="6" spans="1:29" ht="45.75" customHeight="1">
      <c r="A6" s="15">
        <v>2</v>
      </c>
      <c r="B6" s="7" t="s">
        <v>89</v>
      </c>
      <c r="C6" s="91" t="s">
        <v>144</v>
      </c>
      <c r="D6" s="39">
        <v>300000</v>
      </c>
      <c r="E6" s="40">
        <v>297101.28999999998</v>
      </c>
      <c r="F6" s="39">
        <v>300000</v>
      </c>
      <c r="G6" s="41">
        <v>0</v>
      </c>
      <c r="H6" s="41">
        <f t="shared" si="0"/>
        <v>300000</v>
      </c>
      <c r="I6" s="41">
        <v>0</v>
      </c>
      <c r="J6" s="41">
        <v>0</v>
      </c>
      <c r="K6" s="41">
        <v>0</v>
      </c>
      <c r="L6" s="41">
        <f t="shared" si="1"/>
        <v>0</v>
      </c>
      <c r="M6" s="41">
        <v>46692.27</v>
      </c>
      <c r="N6" s="41">
        <f t="shared" si="2"/>
        <v>46692.27</v>
      </c>
      <c r="O6" s="41">
        <v>0</v>
      </c>
      <c r="P6" s="41">
        <f t="shared" ref="P6:P13" si="5">G6+O6</f>
        <v>0</v>
      </c>
      <c r="Q6" s="117">
        <f t="shared" ref="Q6:Q13" si="6">F6-P6</f>
        <v>300000</v>
      </c>
      <c r="R6" s="41">
        <v>27597.52</v>
      </c>
      <c r="S6" s="41">
        <v>0</v>
      </c>
      <c r="T6" s="41">
        <v>0</v>
      </c>
      <c r="U6" s="41">
        <f t="shared" si="3"/>
        <v>27597.52</v>
      </c>
      <c r="V6" s="41">
        <v>0</v>
      </c>
      <c r="W6" s="41">
        <v>0</v>
      </c>
      <c r="X6" s="41">
        <f t="shared" si="4"/>
        <v>27597.52</v>
      </c>
      <c r="Y6" s="41">
        <f t="shared" ref="Y6:Y13" si="7">P6+R6+W6</f>
        <v>27597.52</v>
      </c>
      <c r="Z6" s="117">
        <f t="shared" ref="Z6:Z13" si="8">SUM(F6-Y6)</f>
        <v>272402.48</v>
      </c>
      <c r="AA6" s="117">
        <v>253307.73</v>
      </c>
      <c r="AB6" s="117">
        <v>272402.48</v>
      </c>
      <c r="AC6" s="6" t="s">
        <v>355</v>
      </c>
    </row>
    <row r="7" spans="1:29" ht="98.25" customHeight="1">
      <c r="A7" s="15">
        <v>3</v>
      </c>
      <c r="B7" s="7" t="s">
        <v>90</v>
      </c>
      <c r="C7" s="91" t="s">
        <v>148</v>
      </c>
      <c r="D7" s="39">
        <v>800000</v>
      </c>
      <c r="E7" s="40">
        <v>792171.33</v>
      </c>
      <c r="F7" s="39">
        <v>800000</v>
      </c>
      <c r="G7" s="41">
        <v>110424.19</v>
      </c>
      <c r="H7" s="41">
        <f t="shared" si="0"/>
        <v>689575.81</v>
      </c>
      <c r="I7" s="41">
        <v>0</v>
      </c>
      <c r="J7" s="41">
        <v>0</v>
      </c>
      <c r="K7" s="41">
        <v>0</v>
      </c>
      <c r="L7" s="41">
        <f t="shared" si="1"/>
        <v>0</v>
      </c>
      <c r="M7" s="41">
        <v>0</v>
      </c>
      <c r="N7" s="41">
        <f t="shared" si="2"/>
        <v>0</v>
      </c>
      <c r="O7" s="41">
        <v>0</v>
      </c>
      <c r="P7" s="41">
        <f t="shared" si="5"/>
        <v>110424.19</v>
      </c>
      <c r="Q7" s="117">
        <f t="shared" si="6"/>
        <v>689575.81</v>
      </c>
      <c r="R7" s="41">
        <v>0</v>
      </c>
      <c r="S7" s="41">
        <v>0</v>
      </c>
      <c r="T7" s="41">
        <v>0</v>
      </c>
      <c r="U7" s="41">
        <f t="shared" si="3"/>
        <v>0</v>
      </c>
      <c r="V7" s="41">
        <v>0</v>
      </c>
      <c r="W7" s="41"/>
      <c r="X7" s="41">
        <f t="shared" si="4"/>
        <v>0</v>
      </c>
      <c r="Y7" s="41">
        <f t="shared" si="7"/>
        <v>110424.19</v>
      </c>
      <c r="Z7" s="117">
        <f t="shared" si="8"/>
        <v>689575.81</v>
      </c>
      <c r="AA7" s="117">
        <v>200000</v>
      </c>
      <c r="AB7" s="117">
        <v>689575.81</v>
      </c>
      <c r="AC7" s="6" t="s">
        <v>355</v>
      </c>
    </row>
    <row r="8" spans="1:29" ht="101.25" customHeight="1">
      <c r="A8" s="15">
        <v>4</v>
      </c>
      <c r="B8" s="7" t="s">
        <v>225</v>
      </c>
      <c r="C8" s="91" t="s">
        <v>148</v>
      </c>
      <c r="D8" s="39">
        <v>7000</v>
      </c>
      <c r="E8" s="40">
        <v>0</v>
      </c>
      <c r="F8" s="39">
        <v>7000</v>
      </c>
      <c r="G8" s="41">
        <v>0</v>
      </c>
      <c r="H8" s="41">
        <f t="shared" si="0"/>
        <v>7000</v>
      </c>
      <c r="I8" s="41">
        <v>0</v>
      </c>
      <c r="J8" s="41">
        <v>0</v>
      </c>
      <c r="K8" s="41">
        <v>0</v>
      </c>
      <c r="L8" s="41">
        <f t="shared" si="1"/>
        <v>0</v>
      </c>
      <c r="M8" s="41">
        <v>0</v>
      </c>
      <c r="N8" s="41">
        <f t="shared" si="2"/>
        <v>0</v>
      </c>
      <c r="O8" s="41">
        <v>0</v>
      </c>
      <c r="P8" s="41">
        <f t="shared" si="5"/>
        <v>0</v>
      </c>
      <c r="Q8" s="117">
        <f t="shared" si="6"/>
        <v>7000</v>
      </c>
      <c r="R8" s="41">
        <v>0</v>
      </c>
      <c r="S8" s="41">
        <v>0</v>
      </c>
      <c r="T8" s="41">
        <v>0</v>
      </c>
      <c r="U8" s="41">
        <f t="shared" si="3"/>
        <v>0</v>
      </c>
      <c r="V8" s="41">
        <v>0</v>
      </c>
      <c r="W8" s="41"/>
      <c r="X8" s="41">
        <f t="shared" si="4"/>
        <v>0</v>
      </c>
      <c r="Y8" s="41">
        <f t="shared" si="7"/>
        <v>0</v>
      </c>
      <c r="Z8" s="117">
        <f t="shared" si="8"/>
        <v>7000</v>
      </c>
      <c r="AA8" s="117">
        <v>0</v>
      </c>
      <c r="AB8" s="117">
        <v>0</v>
      </c>
      <c r="AC8" s="6" t="s">
        <v>356</v>
      </c>
    </row>
    <row r="9" spans="1:29" ht="291" customHeight="1">
      <c r="A9" s="15">
        <v>5</v>
      </c>
      <c r="B9" s="32" t="s">
        <v>283</v>
      </c>
      <c r="C9" s="93" t="s">
        <v>159</v>
      </c>
      <c r="D9" s="39">
        <v>0</v>
      </c>
      <c r="E9" s="39">
        <v>0</v>
      </c>
      <c r="F9" s="39">
        <v>0</v>
      </c>
      <c r="G9" s="41">
        <v>0</v>
      </c>
      <c r="H9" s="41">
        <f t="shared" si="0"/>
        <v>0</v>
      </c>
      <c r="I9" s="181">
        <v>0</v>
      </c>
      <c r="J9" s="181">
        <v>0</v>
      </c>
      <c r="K9" s="181">
        <v>0</v>
      </c>
      <c r="L9" s="41">
        <f t="shared" si="1"/>
        <v>0</v>
      </c>
      <c r="M9" s="41">
        <v>0</v>
      </c>
      <c r="N9" s="41">
        <f t="shared" si="2"/>
        <v>0</v>
      </c>
      <c r="O9" s="41">
        <v>0</v>
      </c>
      <c r="P9" s="41">
        <f t="shared" si="5"/>
        <v>0</v>
      </c>
      <c r="Q9" s="117">
        <f t="shared" si="6"/>
        <v>0</v>
      </c>
      <c r="R9" s="181">
        <v>0</v>
      </c>
      <c r="S9" s="181">
        <v>0</v>
      </c>
      <c r="T9" s="181">
        <v>0</v>
      </c>
      <c r="U9" s="41">
        <f t="shared" si="3"/>
        <v>0</v>
      </c>
      <c r="V9" s="41">
        <v>0</v>
      </c>
      <c r="W9" s="41"/>
      <c r="X9" s="41">
        <f t="shared" si="4"/>
        <v>0</v>
      </c>
      <c r="Y9" s="41">
        <f t="shared" si="7"/>
        <v>0</v>
      </c>
      <c r="Z9" s="117">
        <f t="shared" si="8"/>
        <v>0</v>
      </c>
      <c r="AA9" s="305">
        <v>0</v>
      </c>
      <c r="AB9" s="117">
        <v>0</v>
      </c>
      <c r="AC9" s="200" t="s">
        <v>290</v>
      </c>
    </row>
    <row r="10" spans="1:29" ht="180.75" customHeight="1">
      <c r="A10" s="15">
        <v>6</v>
      </c>
      <c r="B10" s="32" t="s">
        <v>628</v>
      </c>
      <c r="C10" s="93" t="s">
        <v>150</v>
      </c>
      <c r="D10" s="39">
        <v>471030.52</v>
      </c>
      <c r="E10" s="39">
        <v>471030.52</v>
      </c>
      <c r="F10" s="39">
        <v>471030.52</v>
      </c>
      <c r="G10" s="41">
        <v>0</v>
      </c>
      <c r="H10" s="41">
        <f t="shared" ref="H10:H12" si="9">F10-G10</f>
        <v>471030.52</v>
      </c>
      <c r="I10" s="181">
        <v>0</v>
      </c>
      <c r="J10" s="181">
        <v>0</v>
      </c>
      <c r="K10" s="181">
        <v>0</v>
      </c>
      <c r="L10" s="41">
        <f t="shared" ref="L10:L12" si="10">SUM(I10:K10)</f>
        <v>0</v>
      </c>
      <c r="M10" s="41">
        <v>0</v>
      </c>
      <c r="N10" s="41">
        <f t="shared" ref="N10:N12" si="11">L10+M10</f>
        <v>0</v>
      </c>
      <c r="O10" s="41">
        <v>0</v>
      </c>
      <c r="P10" s="41">
        <f t="shared" ref="P10:P12" si="12">G10+O10</f>
        <v>0</v>
      </c>
      <c r="Q10" s="117">
        <f t="shared" ref="Q10:Q12" si="13">F10-P10</f>
        <v>471030.52</v>
      </c>
      <c r="R10" s="117">
        <v>595.32000000000005</v>
      </c>
      <c r="S10" s="117">
        <v>8382.4</v>
      </c>
      <c r="T10" s="117">
        <v>0</v>
      </c>
      <c r="U10" s="117">
        <f t="shared" ref="U10:U12" si="14">SUM(R10:T10)</f>
        <v>8977.7199999999993</v>
      </c>
      <c r="V10" s="41">
        <v>0</v>
      </c>
      <c r="W10" s="41">
        <v>20956</v>
      </c>
      <c r="X10" s="41">
        <f t="shared" ref="X10:X12" si="15">U10+V10</f>
        <v>8977.7199999999993</v>
      </c>
      <c r="Y10" s="41">
        <f t="shared" ref="Y10:Y12" si="16">P10+R10+W10</f>
        <v>21551.32</v>
      </c>
      <c r="Z10" s="117">
        <f t="shared" ref="Z10:Z12" si="17">SUM(F10-Y10)</f>
        <v>449479.2</v>
      </c>
      <c r="AA10" s="305">
        <v>471030.52</v>
      </c>
      <c r="AB10" s="117">
        <v>449479.2</v>
      </c>
      <c r="AC10" s="6" t="s">
        <v>341</v>
      </c>
    </row>
    <row r="11" spans="1:29" ht="96" customHeight="1">
      <c r="A11" s="15">
        <v>7</v>
      </c>
      <c r="B11" s="32" t="s">
        <v>560</v>
      </c>
      <c r="C11" s="93" t="s">
        <v>159</v>
      </c>
      <c r="D11" s="39">
        <v>40000</v>
      </c>
      <c r="E11" s="39">
        <v>0</v>
      </c>
      <c r="F11" s="39">
        <v>40000</v>
      </c>
      <c r="G11" s="41">
        <v>0</v>
      </c>
      <c r="H11" s="41">
        <f t="shared" si="9"/>
        <v>40000</v>
      </c>
      <c r="I11" s="181">
        <v>0</v>
      </c>
      <c r="J11" s="181">
        <v>0</v>
      </c>
      <c r="K11" s="181">
        <v>0</v>
      </c>
      <c r="L11" s="41">
        <f t="shared" si="10"/>
        <v>0</v>
      </c>
      <c r="M11" s="41">
        <v>0</v>
      </c>
      <c r="N11" s="41">
        <f t="shared" si="11"/>
        <v>0</v>
      </c>
      <c r="O11" s="41">
        <v>0</v>
      </c>
      <c r="P11" s="41">
        <f t="shared" si="12"/>
        <v>0</v>
      </c>
      <c r="Q11" s="117">
        <f t="shared" si="13"/>
        <v>40000</v>
      </c>
      <c r="R11" s="117">
        <v>0</v>
      </c>
      <c r="S11" s="117">
        <v>0</v>
      </c>
      <c r="T11" s="117">
        <v>0</v>
      </c>
      <c r="U11" s="117">
        <f t="shared" si="14"/>
        <v>0</v>
      </c>
      <c r="V11" s="41">
        <v>0</v>
      </c>
      <c r="W11" s="41">
        <v>0</v>
      </c>
      <c r="X11" s="41">
        <f t="shared" si="15"/>
        <v>0</v>
      </c>
      <c r="Y11" s="41">
        <f t="shared" si="16"/>
        <v>0</v>
      </c>
      <c r="Z11" s="117">
        <f t="shared" si="17"/>
        <v>40000</v>
      </c>
      <c r="AA11" s="305">
        <v>471030.52</v>
      </c>
      <c r="AB11" s="117">
        <v>40000</v>
      </c>
      <c r="AC11" s="6" t="s">
        <v>562</v>
      </c>
    </row>
    <row r="12" spans="1:29" ht="96" customHeight="1">
      <c r="A12" s="15">
        <v>8</v>
      </c>
      <c r="B12" s="32" t="s">
        <v>561</v>
      </c>
      <c r="C12" s="93" t="s">
        <v>148</v>
      </c>
      <c r="D12" s="39">
        <v>0</v>
      </c>
      <c r="E12" s="39">
        <v>0</v>
      </c>
      <c r="F12" s="39">
        <v>0</v>
      </c>
      <c r="G12" s="41">
        <v>0</v>
      </c>
      <c r="H12" s="41">
        <f t="shared" si="9"/>
        <v>0</v>
      </c>
      <c r="I12" s="181">
        <v>0</v>
      </c>
      <c r="J12" s="181">
        <v>0</v>
      </c>
      <c r="K12" s="181">
        <v>0</v>
      </c>
      <c r="L12" s="41">
        <f t="shared" si="10"/>
        <v>0</v>
      </c>
      <c r="M12" s="41">
        <v>0</v>
      </c>
      <c r="N12" s="41">
        <f t="shared" si="11"/>
        <v>0</v>
      </c>
      <c r="O12" s="41">
        <v>0</v>
      </c>
      <c r="P12" s="41">
        <f t="shared" si="12"/>
        <v>0</v>
      </c>
      <c r="Q12" s="117">
        <f t="shared" si="13"/>
        <v>0</v>
      </c>
      <c r="R12" s="117">
        <v>0</v>
      </c>
      <c r="S12" s="117">
        <v>0</v>
      </c>
      <c r="T12" s="117">
        <v>0</v>
      </c>
      <c r="U12" s="117">
        <f t="shared" si="14"/>
        <v>0</v>
      </c>
      <c r="V12" s="41">
        <v>0</v>
      </c>
      <c r="W12" s="41">
        <v>0</v>
      </c>
      <c r="X12" s="41">
        <f t="shared" si="15"/>
        <v>0</v>
      </c>
      <c r="Y12" s="41">
        <f t="shared" si="16"/>
        <v>0</v>
      </c>
      <c r="Z12" s="117">
        <f t="shared" si="17"/>
        <v>0</v>
      </c>
      <c r="AA12" s="305">
        <v>471030.52</v>
      </c>
      <c r="AB12" s="117">
        <v>0</v>
      </c>
      <c r="AC12" s="6" t="s">
        <v>563</v>
      </c>
    </row>
    <row r="13" spans="1:29" ht="168">
      <c r="A13" s="15">
        <v>9</v>
      </c>
      <c r="B13" s="32" t="s">
        <v>564</v>
      </c>
      <c r="C13" s="93" t="s">
        <v>153</v>
      </c>
      <c r="D13" s="39">
        <v>500000</v>
      </c>
      <c r="E13" s="39">
        <v>0</v>
      </c>
      <c r="F13" s="39">
        <v>500000</v>
      </c>
      <c r="G13" s="41">
        <v>0</v>
      </c>
      <c r="H13" s="41">
        <f t="shared" si="0"/>
        <v>500000</v>
      </c>
      <c r="I13" s="181">
        <v>0</v>
      </c>
      <c r="J13" s="181">
        <v>0</v>
      </c>
      <c r="K13" s="181">
        <v>0</v>
      </c>
      <c r="L13" s="41">
        <f t="shared" si="1"/>
        <v>0</v>
      </c>
      <c r="M13" s="41">
        <v>0</v>
      </c>
      <c r="N13" s="41">
        <f t="shared" si="2"/>
        <v>0</v>
      </c>
      <c r="O13" s="41">
        <v>0</v>
      </c>
      <c r="P13" s="41">
        <f t="shared" si="5"/>
        <v>0</v>
      </c>
      <c r="Q13" s="117">
        <f t="shared" si="6"/>
        <v>500000</v>
      </c>
      <c r="R13" s="117">
        <v>0</v>
      </c>
      <c r="S13" s="117">
        <v>0</v>
      </c>
      <c r="T13" s="117">
        <v>0</v>
      </c>
      <c r="U13" s="117">
        <v>0</v>
      </c>
      <c r="V13" s="41">
        <v>0</v>
      </c>
      <c r="W13" s="41">
        <v>0</v>
      </c>
      <c r="X13" s="41">
        <f t="shared" si="4"/>
        <v>0</v>
      </c>
      <c r="Y13" s="41">
        <f t="shared" si="7"/>
        <v>0</v>
      </c>
      <c r="Z13" s="117">
        <f t="shared" si="8"/>
        <v>500000</v>
      </c>
      <c r="AA13" s="305">
        <v>471030.52</v>
      </c>
      <c r="AB13" s="117">
        <v>0</v>
      </c>
      <c r="AC13" s="6" t="s">
        <v>565</v>
      </c>
    </row>
    <row r="14" spans="1:29" ht="18.75" customHeight="1" thickBot="1">
      <c r="A14" s="410" t="s">
        <v>109</v>
      </c>
      <c r="B14" s="411"/>
      <c r="C14" s="285"/>
      <c r="D14" s="106">
        <f t="shared" ref="D14:AB14" si="18">SUM(D5:D13)</f>
        <v>2688259.42</v>
      </c>
      <c r="E14" s="106">
        <f t="shared" si="18"/>
        <v>2130532.04</v>
      </c>
      <c r="F14" s="106">
        <f t="shared" si="18"/>
        <v>2688259.42</v>
      </c>
      <c r="G14" s="106">
        <f t="shared" si="18"/>
        <v>568108.89</v>
      </c>
      <c r="H14" s="306">
        <f t="shared" si="18"/>
        <v>2120150.5300000003</v>
      </c>
      <c r="I14" s="306">
        <f t="shared" si="18"/>
        <v>0</v>
      </c>
      <c r="J14" s="306">
        <f t="shared" si="18"/>
        <v>0</v>
      </c>
      <c r="K14" s="306">
        <f t="shared" si="18"/>
        <v>0</v>
      </c>
      <c r="L14" s="306">
        <f t="shared" si="18"/>
        <v>0</v>
      </c>
      <c r="M14" s="306">
        <f t="shared" si="18"/>
        <v>79611.38</v>
      </c>
      <c r="N14" s="306">
        <f t="shared" si="18"/>
        <v>79611.38</v>
      </c>
      <c r="O14" s="106">
        <f t="shared" si="18"/>
        <v>0</v>
      </c>
      <c r="P14" s="106">
        <f t="shared" si="18"/>
        <v>568108.89</v>
      </c>
      <c r="Q14" s="106">
        <f t="shared" si="18"/>
        <v>2120150.5300000003</v>
      </c>
      <c r="R14" s="262">
        <f t="shared" si="18"/>
        <v>61111.96</v>
      </c>
      <c r="S14" s="262">
        <f t="shared" si="18"/>
        <v>8382.4</v>
      </c>
      <c r="T14" s="262">
        <f t="shared" si="18"/>
        <v>0</v>
      </c>
      <c r="U14" s="262">
        <f t="shared" si="18"/>
        <v>69494.36</v>
      </c>
      <c r="V14" s="262">
        <f t="shared" si="18"/>
        <v>0</v>
      </c>
      <c r="W14" s="262">
        <f t="shared" si="18"/>
        <v>77762.25</v>
      </c>
      <c r="X14" s="262">
        <f t="shared" si="18"/>
        <v>69494.36</v>
      </c>
      <c r="Y14" s="262">
        <f t="shared" si="18"/>
        <v>706983.1</v>
      </c>
      <c r="Z14" s="262">
        <f t="shared" si="18"/>
        <v>1981276.32</v>
      </c>
      <c r="AA14" s="106">
        <f t="shared" si="18"/>
        <v>2428826</v>
      </c>
      <c r="AB14" s="106">
        <f t="shared" si="18"/>
        <v>1474276.32</v>
      </c>
      <c r="AC14" s="107"/>
    </row>
    <row r="15" spans="1:29" ht="15.75" thickTop="1"/>
  </sheetData>
  <autoFilter ref="A3:AC14">
    <filterColumn colId="2"/>
    <filterColumn colId="14"/>
    <filterColumn colId="17"/>
    <filterColumn colId="18"/>
    <filterColumn colId="19"/>
    <filterColumn colId="20"/>
    <filterColumn colId="21"/>
    <filterColumn colId="22"/>
    <filterColumn colId="23"/>
    <filterColumn colId="24"/>
    <filterColumn colId="25"/>
    <filterColumn colId="26"/>
  </autoFilter>
  <mergeCells count="2">
    <mergeCell ref="A1:AC2"/>
    <mergeCell ref="A14:B14"/>
  </mergeCells>
  <printOptions horizontalCentered="1"/>
  <pageMargins left="0.31496062992125984" right="0.31496062992125984" top="0.94488188976377963" bottom="0.55118110236220474" header="0.31496062992125984" footer="0.31496062992125984"/>
  <pageSetup paperSize="9" scale="95" orientation="landscape" horizontalDpi="4294967295" verticalDpi="4294967295" r:id="rId1"/>
  <headerFooter>
    <oddHeader>&amp;L&amp;10ΠΕΡΙΦΕΡΕΙΑ ΝΟΤΙΟΥ ΑΙΓΑΙΟΥ
ΓΕΝΙΚΗ Δ/ΝΣΗ ΑΠΠΥ
Δ/ΝΣΗ ΑΝΑΠΤΥΞΙΑΚΟΥ ΠΡΟΓΡΑΜΜΑΤΙΣΜΟΥ (ΔΙΑΠ)</oddHeader>
    <oddFooter>&amp;R&amp;P / &amp;N</oddFooter>
  </headerFooter>
</worksheet>
</file>

<file path=xl/worksheets/sheet7.xml><?xml version="1.0" encoding="utf-8"?>
<worksheet xmlns="http://schemas.openxmlformats.org/spreadsheetml/2006/main" xmlns:r="http://schemas.openxmlformats.org/officeDocument/2006/relationships">
  <dimension ref="A1:V11"/>
  <sheetViews>
    <sheetView zoomScaleNormal="100" workbookViewId="0">
      <pane ySplit="3" topLeftCell="A16" activePane="bottomLeft" state="frozen"/>
      <selection pane="bottomLeft" activeCell="D9" sqref="D9"/>
    </sheetView>
  </sheetViews>
  <sheetFormatPr defaultRowHeight="15"/>
  <cols>
    <col min="1" max="1" width="4.7109375" style="135" customWidth="1"/>
    <col min="2" max="2" width="19.85546875" style="135" customWidth="1"/>
    <col min="3" max="3" width="12.42578125" style="127" customWidth="1"/>
    <col min="4" max="4" width="13.7109375" style="135" customWidth="1"/>
    <col min="5" max="5" width="14.7109375" style="135" customWidth="1"/>
    <col min="6" max="6" width="15.42578125" style="135" customWidth="1"/>
    <col min="7" max="7" width="16" style="135" hidden="1" customWidth="1"/>
    <col min="8" max="8" width="16.42578125" style="176" hidden="1" customWidth="1"/>
    <col min="9" max="9" width="18.85546875" style="176" hidden="1" customWidth="1"/>
    <col min="10" max="10" width="21.85546875" style="176" hidden="1" customWidth="1"/>
    <col min="11" max="11" width="18.140625" style="176" hidden="1" customWidth="1"/>
    <col min="12" max="12" width="19.140625" style="176" hidden="1" customWidth="1"/>
    <col min="13" max="13" width="18.7109375" style="176" hidden="1" customWidth="1"/>
    <col min="14" max="14" width="15.28515625" style="176" hidden="1" customWidth="1"/>
    <col min="15" max="15" width="15.28515625" style="17" hidden="1" customWidth="1"/>
    <col min="16" max="17" width="15.5703125" style="135" hidden="1" customWidth="1"/>
    <col min="18" max="18" width="15.5703125" style="135" customWidth="1"/>
    <col min="19" max="19" width="15.5703125" style="135" bestFit="1" customWidth="1"/>
    <col min="20" max="20" width="14.140625" style="135" hidden="1" customWidth="1"/>
    <col min="21" max="21" width="13.7109375" style="135" customWidth="1"/>
    <col min="22" max="22" width="16.5703125" style="135" customWidth="1"/>
    <col min="23" max="16384" width="9.140625" style="135"/>
  </cols>
  <sheetData>
    <row r="1" spans="1:22" ht="15" customHeight="1">
      <c r="A1" s="412" t="s">
        <v>572</v>
      </c>
      <c r="B1" s="412"/>
      <c r="C1" s="412"/>
      <c r="D1" s="412"/>
      <c r="E1" s="412"/>
      <c r="F1" s="412"/>
      <c r="G1" s="412"/>
      <c r="H1" s="412"/>
      <c r="I1" s="412"/>
      <c r="J1" s="412"/>
      <c r="K1" s="412"/>
      <c r="L1" s="412"/>
      <c r="M1" s="412"/>
      <c r="N1" s="412"/>
      <c r="O1" s="412"/>
      <c r="P1" s="412"/>
      <c r="Q1" s="412"/>
      <c r="R1" s="412"/>
      <c r="S1" s="412"/>
      <c r="T1" s="412"/>
      <c r="U1" s="412"/>
      <c r="V1" s="412"/>
    </row>
    <row r="2" spans="1:22" ht="21" customHeight="1">
      <c r="A2" s="412"/>
      <c r="B2" s="412"/>
      <c r="C2" s="412"/>
      <c r="D2" s="412"/>
      <c r="E2" s="412"/>
      <c r="F2" s="412"/>
      <c r="G2" s="412"/>
      <c r="H2" s="413"/>
      <c r="I2" s="413"/>
      <c r="J2" s="413"/>
      <c r="K2" s="413"/>
      <c r="L2" s="413"/>
      <c r="M2" s="413"/>
      <c r="N2" s="413"/>
      <c r="O2" s="413"/>
      <c r="P2" s="413"/>
      <c r="Q2" s="413"/>
      <c r="R2" s="413"/>
      <c r="S2" s="413"/>
      <c r="T2" s="413"/>
      <c r="U2" s="413"/>
      <c r="V2" s="413"/>
    </row>
    <row r="3" spans="1:22" ht="57" customHeight="1">
      <c r="A3" s="34" t="s">
        <v>0</v>
      </c>
      <c r="B3" s="35" t="s">
        <v>1</v>
      </c>
      <c r="C3" s="35" t="s">
        <v>221</v>
      </c>
      <c r="D3" s="36" t="s">
        <v>41</v>
      </c>
      <c r="E3" s="37" t="s">
        <v>2</v>
      </c>
      <c r="F3" s="38" t="s">
        <v>42</v>
      </c>
      <c r="G3" s="38" t="s">
        <v>202</v>
      </c>
      <c r="H3" s="123" t="s">
        <v>203</v>
      </c>
      <c r="I3" s="123" t="s">
        <v>258</v>
      </c>
      <c r="J3" s="123" t="s">
        <v>236</v>
      </c>
      <c r="K3" s="123" t="s">
        <v>237</v>
      </c>
      <c r="L3" s="123" t="s">
        <v>238</v>
      </c>
      <c r="M3" s="123" t="s">
        <v>368</v>
      </c>
      <c r="N3" s="123" t="s">
        <v>250</v>
      </c>
      <c r="O3" s="123" t="s">
        <v>314</v>
      </c>
      <c r="P3" s="123" t="s">
        <v>371</v>
      </c>
      <c r="Q3" s="123" t="s">
        <v>600</v>
      </c>
      <c r="R3" s="123" t="s">
        <v>601</v>
      </c>
      <c r="S3" s="123" t="s">
        <v>558</v>
      </c>
      <c r="T3" s="123" t="s">
        <v>316</v>
      </c>
      <c r="U3" s="123" t="s">
        <v>441</v>
      </c>
      <c r="V3" s="123" t="s">
        <v>3</v>
      </c>
    </row>
    <row r="4" spans="1:22" s="147" customFormat="1" ht="20.25" customHeight="1">
      <c r="A4" s="60" t="s">
        <v>239</v>
      </c>
      <c r="B4" s="61" t="s">
        <v>240</v>
      </c>
      <c r="C4" s="61" t="s">
        <v>241</v>
      </c>
      <c r="D4" s="61" t="s">
        <v>242</v>
      </c>
      <c r="E4" s="62" t="s">
        <v>243</v>
      </c>
      <c r="F4" s="62" t="s">
        <v>244</v>
      </c>
      <c r="G4" s="63" t="s">
        <v>245</v>
      </c>
      <c r="H4" s="152" t="s">
        <v>252</v>
      </c>
      <c r="I4" s="152" t="s">
        <v>253</v>
      </c>
      <c r="J4" s="152" t="s">
        <v>254</v>
      </c>
      <c r="K4" s="152" t="s">
        <v>255</v>
      </c>
      <c r="L4" s="152" t="s">
        <v>256</v>
      </c>
      <c r="M4" s="152" t="s">
        <v>257</v>
      </c>
      <c r="N4" s="152" t="s">
        <v>246</v>
      </c>
      <c r="O4" s="62" t="s">
        <v>246</v>
      </c>
      <c r="P4" s="62" t="s">
        <v>245</v>
      </c>
      <c r="Q4" s="62"/>
      <c r="R4" s="62" t="s">
        <v>245</v>
      </c>
      <c r="S4" s="62" t="s">
        <v>374</v>
      </c>
      <c r="T4" s="62" t="s">
        <v>253</v>
      </c>
      <c r="U4" s="62" t="s">
        <v>253</v>
      </c>
      <c r="V4" s="62" t="s">
        <v>254</v>
      </c>
    </row>
    <row r="5" spans="1:22" s="17" customFormat="1" ht="87" customHeight="1">
      <c r="A5" s="15">
        <v>1</v>
      </c>
      <c r="B5" s="7" t="s">
        <v>573</v>
      </c>
      <c r="C5" s="91" t="s">
        <v>150</v>
      </c>
      <c r="D5" s="39">
        <v>55000</v>
      </c>
      <c r="E5" s="39">
        <v>55000</v>
      </c>
      <c r="F5" s="39">
        <v>55000</v>
      </c>
      <c r="G5" s="41">
        <v>457684.7</v>
      </c>
      <c r="H5" s="41">
        <f t="shared" ref="H5:H9" si="0">F5-G5</f>
        <v>-402684.7</v>
      </c>
      <c r="I5" s="41">
        <v>0</v>
      </c>
      <c r="J5" s="41">
        <v>0</v>
      </c>
      <c r="K5" s="41">
        <v>0</v>
      </c>
      <c r="L5" s="41">
        <f t="shared" ref="L5:L9" si="1">SUM(I5:K5)</f>
        <v>0</v>
      </c>
      <c r="M5" s="41">
        <v>32919.11</v>
      </c>
      <c r="N5" s="41">
        <f t="shared" ref="N5:N9" si="2">L5+M5</f>
        <v>32919.11</v>
      </c>
      <c r="O5" s="41">
        <v>0</v>
      </c>
      <c r="P5" s="41">
        <v>0</v>
      </c>
      <c r="Q5" s="41">
        <v>0</v>
      </c>
      <c r="R5" s="41">
        <f t="shared" ref="R5:R6" si="3">P5+Q5</f>
        <v>0</v>
      </c>
      <c r="S5" s="117">
        <f>F5-R5</f>
        <v>55000</v>
      </c>
      <c r="T5" s="117">
        <v>91396.19</v>
      </c>
      <c r="U5" s="117">
        <v>55000</v>
      </c>
      <c r="V5" s="6"/>
    </row>
    <row r="6" spans="1:22" s="17" customFormat="1" ht="92.25" customHeight="1">
      <c r="A6" s="15">
        <v>2</v>
      </c>
      <c r="B6" s="7" t="s">
        <v>574</v>
      </c>
      <c r="C6" s="91" t="s">
        <v>150</v>
      </c>
      <c r="D6" s="39">
        <v>55000</v>
      </c>
      <c r="E6" s="39">
        <v>55000</v>
      </c>
      <c r="F6" s="39">
        <v>55000</v>
      </c>
      <c r="G6" s="41">
        <v>0</v>
      </c>
      <c r="H6" s="41">
        <f t="shared" si="0"/>
        <v>55000</v>
      </c>
      <c r="I6" s="41">
        <v>0</v>
      </c>
      <c r="J6" s="41">
        <v>0</v>
      </c>
      <c r="K6" s="41">
        <v>0</v>
      </c>
      <c r="L6" s="41">
        <f t="shared" si="1"/>
        <v>0</v>
      </c>
      <c r="M6" s="41">
        <v>46692.27</v>
      </c>
      <c r="N6" s="41">
        <f t="shared" si="2"/>
        <v>46692.27</v>
      </c>
      <c r="O6" s="41">
        <v>0</v>
      </c>
      <c r="P6" s="41">
        <f t="shared" ref="P6" si="4">G6+O6</f>
        <v>0</v>
      </c>
      <c r="Q6" s="41">
        <v>0</v>
      </c>
      <c r="R6" s="41">
        <f t="shared" si="3"/>
        <v>0</v>
      </c>
      <c r="S6" s="117">
        <f t="shared" ref="S6:S9" si="5">F6-R6</f>
        <v>55000</v>
      </c>
      <c r="T6" s="117">
        <v>253307.73</v>
      </c>
      <c r="U6" s="117">
        <v>55000</v>
      </c>
      <c r="V6" s="6"/>
    </row>
    <row r="7" spans="1:22" s="17" customFormat="1" ht="85.5" customHeight="1">
      <c r="A7" s="15">
        <v>3</v>
      </c>
      <c r="B7" s="7" t="s">
        <v>575</v>
      </c>
      <c r="C7" s="91" t="s">
        <v>150</v>
      </c>
      <c r="D7" s="39">
        <v>650000</v>
      </c>
      <c r="E7" s="39">
        <v>650000</v>
      </c>
      <c r="F7" s="39">
        <v>650000</v>
      </c>
      <c r="G7" s="41">
        <v>110424.19</v>
      </c>
      <c r="H7" s="41">
        <f t="shared" si="0"/>
        <v>539575.81000000006</v>
      </c>
      <c r="I7" s="41">
        <v>0</v>
      </c>
      <c r="J7" s="41">
        <v>0</v>
      </c>
      <c r="K7" s="41">
        <v>0</v>
      </c>
      <c r="L7" s="41">
        <f t="shared" si="1"/>
        <v>0</v>
      </c>
      <c r="M7" s="41">
        <v>0</v>
      </c>
      <c r="N7" s="41">
        <f t="shared" si="2"/>
        <v>0</v>
      </c>
      <c r="O7" s="41">
        <v>0</v>
      </c>
      <c r="P7" s="41">
        <v>0</v>
      </c>
      <c r="Q7" s="41">
        <v>65363.9</v>
      </c>
      <c r="R7" s="41">
        <f>P7+Q7</f>
        <v>65363.9</v>
      </c>
      <c r="S7" s="117">
        <f t="shared" si="5"/>
        <v>584636.1</v>
      </c>
      <c r="T7" s="117">
        <v>200000</v>
      </c>
      <c r="U7" s="117">
        <v>584636.1</v>
      </c>
      <c r="V7" s="6"/>
    </row>
    <row r="8" spans="1:22" s="17" customFormat="1" ht="83.25" customHeight="1">
      <c r="A8" s="15">
        <v>4</v>
      </c>
      <c r="B8" s="7" t="s">
        <v>576</v>
      </c>
      <c r="C8" s="91" t="s">
        <v>150</v>
      </c>
      <c r="D8" s="39">
        <v>0</v>
      </c>
      <c r="E8" s="39">
        <v>0</v>
      </c>
      <c r="F8" s="39">
        <v>0</v>
      </c>
      <c r="G8" s="41">
        <v>0</v>
      </c>
      <c r="H8" s="41">
        <f t="shared" si="0"/>
        <v>0</v>
      </c>
      <c r="I8" s="41">
        <v>0</v>
      </c>
      <c r="J8" s="41">
        <v>0</v>
      </c>
      <c r="K8" s="41">
        <v>0</v>
      </c>
      <c r="L8" s="41">
        <f t="shared" si="1"/>
        <v>0</v>
      </c>
      <c r="M8" s="41">
        <v>0</v>
      </c>
      <c r="N8" s="41">
        <f t="shared" si="2"/>
        <v>0</v>
      </c>
      <c r="O8" s="41">
        <v>0</v>
      </c>
      <c r="P8" s="41">
        <v>0</v>
      </c>
      <c r="Q8" s="41">
        <v>0</v>
      </c>
      <c r="R8" s="41">
        <f t="shared" ref="R8:R9" si="6">P8+Q8</f>
        <v>0</v>
      </c>
      <c r="S8" s="117">
        <f t="shared" si="5"/>
        <v>0</v>
      </c>
      <c r="T8" s="117">
        <v>0</v>
      </c>
      <c r="U8" s="117">
        <v>0</v>
      </c>
      <c r="V8" s="6"/>
    </row>
    <row r="9" spans="1:22" s="17" customFormat="1" ht="62.25" customHeight="1">
      <c r="A9" s="15">
        <v>5</v>
      </c>
      <c r="B9" s="7" t="s">
        <v>577</v>
      </c>
      <c r="C9" s="91" t="s">
        <v>150</v>
      </c>
      <c r="D9" s="39">
        <v>3500</v>
      </c>
      <c r="E9" s="39">
        <v>3500</v>
      </c>
      <c r="F9" s="39">
        <v>3500</v>
      </c>
      <c r="G9" s="41">
        <v>0</v>
      </c>
      <c r="H9" s="41">
        <f t="shared" si="0"/>
        <v>3500</v>
      </c>
      <c r="I9" s="41">
        <v>0</v>
      </c>
      <c r="J9" s="41">
        <v>0</v>
      </c>
      <c r="K9" s="41">
        <v>0</v>
      </c>
      <c r="L9" s="41">
        <f t="shared" si="1"/>
        <v>0</v>
      </c>
      <c r="M9" s="41">
        <v>0</v>
      </c>
      <c r="N9" s="41">
        <f t="shared" si="2"/>
        <v>0</v>
      </c>
      <c r="O9" s="41">
        <v>0</v>
      </c>
      <c r="P9" s="41">
        <v>0</v>
      </c>
      <c r="Q9" s="41">
        <v>3500</v>
      </c>
      <c r="R9" s="41">
        <f t="shared" si="6"/>
        <v>3500</v>
      </c>
      <c r="S9" s="117">
        <f t="shared" si="5"/>
        <v>0</v>
      </c>
      <c r="T9" s="117">
        <v>0</v>
      </c>
      <c r="U9" s="117">
        <v>0</v>
      </c>
      <c r="V9" s="6"/>
    </row>
    <row r="10" spans="1:22" s="104" customFormat="1" ht="18.75" customHeight="1" thickBot="1">
      <c r="A10" s="414" t="s">
        <v>109</v>
      </c>
      <c r="B10" s="415"/>
      <c r="C10" s="309"/>
      <c r="D10" s="310">
        <f>SUM(D5:D9)</f>
        <v>763500</v>
      </c>
      <c r="E10" s="310">
        <f t="shared" ref="E10:U10" si="7">SUM(E5:E9)</f>
        <v>763500</v>
      </c>
      <c r="F10" s="310">
        <f t="shared" si="7"/>
        <v>763500</v>
      </c>
      <c r="G10" s="310">
        <f t="shared" si="7"/>
        <v>568108.89</v>
      </c>
      <c r="H10" s="310">
        <f t="shared" si="7"/>
        <v>195391.11000000004</v>
      </c>
      <c r="I10" s="310">
        <f t="shared" si="7"/>
        <v>0</v>
      </c>
      <c r="J10" s="310">
        <f t="shared" si="7"/>
        <v>0</v>
      </c>
      <c r="K10" s="310">
        <f t="shared" si="7"/>
        <v>0</v>
      </c>
      <c r="L10" s="310">
        <f t="shared" si="7"/>
        <v>0</v>
      </c>
      <c r="M10" s="310">
        <f t="shared" si="7"/>
        <v>79611.38</v>
      </c>
      <c r="N10" s="310">
        <f t="shared" si="7"/>
        <v>79611.38</v>
      </c>
      <c r="O10" s="310">
        <f t="shared" si="7"/>
        <v>0</v>
      </c>
      <c r="P10" s="310">
        <f t="shared" si="7"/>
        <v>0</v>
      </c>
      <c r="Q10" s="310">
        <f t="shared" si="7"/>
        <v>68863.899999999994</v>
      </c>
      <c r="R10" s="310">
        <f t="shared" si="7"/>
        <v>68863.899999999994</v>
      </c>
      <c r="S10" s="310">
        <f t="shared" si="7"/>
        <v>694636.1</v>
      </c>
      <c r="T10" s="310">
        <f t="shared" si="7"/>
        <v>544703.92000000004</v>
      </c>
      <c r="U10" s="310">
        <f t="shared" si="7"/>
        <v>694636.1</v>
      </c>
      <c r="V10" s="311"/>
    </row>
    <row r="11" spans="1:22" ht="15.75" thickTop="1">
      <c r="G11" s="17"/>
    </row>
  </sheetData>
  <autoFilter ref="A3:V10">
    <filterColumn colId="2"/>
    <filterColumn colId="14"/>
    <filterColumn colId="16"/>
    <filterColumn colId="17"/>
    <filterColumn colId="19"/>
  </autoFilter>
  <mergeCells count="2">
    <mergeCell ref="A1:V2"/>
    <mergeCell ref="A10:B10"/>
  </mergeCells>
  <printOptions horizontalCentered="1"/>
  <pageMargins left="0.31496062992125984" right="0.31496062992125984" top="1.0629921259842521"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8.xml><?xml version="1.0" encoding="utf-8"?>
<worksheet xmlns="http://schemas.openxmlformats.org/spreadsheetml/2006/main" xmlns:r="http://schemas.openxmlformats.org/officeDocument/2006/relationships">
  <dimension ref="A1:AD19"/>
  <sheetViews>
    <sheetView topLeftCell="A10" workbookViewId="0">
      <selection activeCell="AA9" sqref="AA9"/>
    </sheetView>
  </sheetViews>
  <sheetFormatPr defaultRowHeight="12.75"/>
  <cols>
    <col min="1" max="1" width="5.42578125" style="53" customWidth="1"/>
    <col min="2" max="2" width="24.42578125" style="53" customWidth="1"/>
    <col min="3" max="3" width="0.140625" style="53" hidden="1" customWidth="1"/>
    <col min="4" max="4" width="1.28515625" style="53" hidden="1" customWidth="1"/>
    <col min="5" max="5" width="0.85546875" style="53" hidden="1" customWidth="1"/>
    <col min="6" max="6" width="16.28515625" style="53" customWidth="1"/>
    <col min="7" max="7" width="15.5703125" style="53" customWidth="1"/>
    <col min="8" max="8" width="14.5703125" style="53" bestFit="1" customWidth="1"/>
    <col min="9" max="9" width="12.7109375" style="53" hidden="1" customWidth="1"/>
    <col min="10" max="10" width="12.7109375" style="173" hidden="1" customWidth="1"/>
    <col min="11" max="11" width="11.7109375" style="165" hidden="1" customWidth="1"/>
    <col min="12" max="12" width="11.28515625" style="165" hidden="1" customWidth="1"/>
    <col min="13" max="13" width="13.5703125" style="165" hidden="1" customWidth="1"/>
    <col min="14" max="14" width="14.5703125" style="165" hidden="1" customWidth="1"/>
    <col min="15" max="15" width="14.140625" style="165" hidden="1" customWidth="1"/>
    <col min="16" max="16" width="15" style="165" hidden="1" customWidth="1"/>
    <col min="17" max="17" width="15" style="53" hidden="1" customWidth="1"/>
    <col min="18" max="18" width="13.7109375" style="53" hidden="1" customWidth="1"/>
    <col min="19" max="21" width="12.7109375" style="53" hidden="1" customWidth="1"/>
    <col min="22" max="22" width="13.140625" style="53" hidden="1" customWidth="1"/>
    <col min="23" max="23" width="15.140625" style="53" hidden="1" customWidth="1"/>
    <col min="24" max="25" width="14.5703125" style="53" hidden="1" customWidth="1"/>
    <col min="26" max="26" width="12.7109375" style="53" hidden="1" customWidth="1"/>
    <col min="27" max="27" width="12.7109375" style="53" customWidth="1"/>
    <col min="28" max="29" width="14.28515625" style="53" bestFit="1" customWidth="1"/>
    <col min="30" max="30" width="18.85546875" style="53" customWidth="1"/>
    <col min="31" max="262" width="9.140625" style="53"/>
    <col min="263" max="263" width="2.140625" style="53" customWidth="1"/>
    <col min="264" max="264" width="0" style="53" hidden="1" customWidth="1"/>
    <col min="265" max="265" width="3.5703125" style="53" bestFit="1" customWidth="1"/>
    <col min="266" max="266" width="6" style="53" customWidth="1"/>
    <col min="267" max="267" width="4.42578125" style="53" customWidth="1"/>
    <col min="268" max="268" width="16.42578125" style="53" customWidth="1"/>
    <col min="269" max="269" width="0.140625" style="53" customWidth="1"/>
    <col min="270" max="272" width="0" style="53" hidden="1" customWidth="1"/>
    <col min="273" max="273" width="12.85546875" style="53" customWidth="1"/>
    <col min="274" max="274" width="13.140625" style="53" customWidth="1"/>
    <col min="275" max="275" width="16" style="53" customWidth="1"/>
    <col min="276" max="276" width="0" style="53" hidden="1" customWidth="1"/>
    <col min="277" max="277" width="13.42578125" style="53" customWidth="1"/>
    <col min="278" max="278" width="12.7109375" style="53" customWidth="1"/>
    <col min="279" max="283" width="13.140625" style="53" customWidth="1"/>
    <col min="284" max="284" width="18.140625" style="53" customWidth="1"/>
    <col min="285" max="285" width="13.42578125" style="53" customWidth="1"/>
    <col min="286" max="286" width="13.140625" style="53" customWidth="1"/>
    <col min="287" max="518" width="9.140625" style="53"/>
    <col min="519" max="519" width="2.140625" style="53" customWidth="1"/>
    <col min="520" max="520" width="0" style="53" hidden="1" customWidth="1"/>
    <col min="521" max="521" width="3.5703125" style="53" bestFit="1" customWidth="1"/>
    <col min="522" max="522" width="6" style="53" customWidth="1"/>
    <col min="523" max="523" width="4.42578125" style="53" customWidth="1"/>
    <col min="524" max="524" width="16.42578125" style="53" customWidth="1"/>
    <col min="525" max="525" width="0.140625" style="53" customWidth="1"/>
    <col min="526" max="528" width="0" style="53" hidden="1" customWidth="1"/>
    <col min="529" max="529" width="12.85546875" style="53" customWidth="1"/>
    <col min="530" max="530" width="13.140625" style="53" customWidth="1"/>
    <col min="531" max="531" width="16" style="53" customWidth="1"/>
    <col min="532" max="532" width="0" style="53" hidden="1" customWidth="1"/>
    <col min="533" max="533" width="13.42578125" style="53" customWidth="1"/>
    <col min="534" max="534" width="12.7109375" style="53" customWidth="1"/>
    <col min="535" max="539" width="13.140625" style="53" customWidth="1"/>
    <col min="540" max="540" width="18.140625" style="53" customWidth="1"/>
    <col min="541" max="541" width="13.42578125" style="53" customWidth="1"/>
    <col min="542" max="542" width="13.140625" style="53" customWidth="1"/>
    <col min="543" max="774" width="9.140625" style="53"/>
    <col min="775" max="775" width="2.140625" style="53" customWidth="1"/>
    <col min="776" max="776" width="0" style="53" hidden="1" customWidth="1"/>
    <col min="777" max="777" width="3.5703125" style="53" bestFit="1" customWidth="1"/>
    <col min="778" max="778" width="6" style="53" customWidth="1"/>
    <col min="779" max="779" width="4.42578125" style="53" customWidth="1"/>
    <col min="780" max="780" width="16.42578125" style="53" customWidth="1"/>
    <col min="781" max="781" width="0.140625" style="53" customWidth="1"/>
    <col min="782" max="784" width="0" style="53" hidden="1" customWidth="1"/>
    <col min="785" max="785" width="12.85546875" style="53" customWidth="1"/>
    <col min="786" max="786" width="13.140625" style="53" customWidth="1"/>
    <col min="787" max="787" width="16" style="53" customWidth="1"/>
    <col min="788" max="788" width="0" style="53" hidden="1" customWidth="1"/>
    <col min="789" max="789" width="13.42578125" style="53" customWidth="1"/>
    <col min="790" max="790" width="12.7109375" style="53" customWidth="1"/>
    <col min="791" max="795" width="13.140625" style="53" customWidth="1"/>
    <col min="796" max="796" width="18.140625" style="53" customWidth="1"/>
    <col min="797" max="797" width="13.42578125" style="53" customWidth="1"/>
    <col min="798" max="798" width="13.140625" style="53" customWidth="1"/>
    <col min="799" max="1030" width="9.140625" style="53"/>
    <col min="1031" max="1031" width="2.140625" style="53" customWidth="1"/>
    <col min="1032" max="1032" width="0" style="53" hidden="1" customWidth="1"/>
    <col min="1033" max="1033" width="3.5703125" style="53" bestFit="1" customWidth="1"/>
    <col min="1034" max="1034" width="6" style="53" customWidth="1"/>
    <col min="1035" max="1035" width="4.42578125" style="53" customWidth="1"/>
    <col min="1036" max="1036" width="16.42578125" style="53" customWidth="1"/>
    <col min="1037" max="1037" width="0.140625" style="53" customWidth="1"/>
    <col min="1038" max="1040" width="0" style="53" hidden="1" customWidth="1"/>
    <col min="1041" max="1041" width="12.85546875" style="53" customWidth="1"/>
    <col min="1042" max="1042" width="13.140625" style="53" customWidth="1"/>
    <col min="1043" max="1043" width="16" style="53" customWidth="1"/>
    <col min="1044" max="1044" width="0" style="53" hidden="1" customWidth="1"/>
    <col min="1045" max="1045" width="13.42578125" style="53" customWidth="1"/>
    <col min="1046" max="1046" width="12.7109375" style="53" customWidth="1"/>
    <col min="1047" max="1051" width="13.140625" style="53" customWidth="1"/>
    <col min="1052" max="1052" width="18.140625" style="53" customWidth="1"/>
    <col min="1053" max="1053" width="13.42578125" style="53" customWidth="1"/>
    <col min="1054" max="1054" width="13.140625" style="53" customWidth="1"/>
    <col min="1055" max="1286" width="9.140625" style="53"/>
    <col min="1287" max="1287" width="2.140625" style="53" customWidth="1"/>
    <col min="1288" max="1288" width="0" style="53" hidden="1" customWidth="1"/>
    <col min="1289" max="1289" width="3.5703125" style="53" bestFit="1" customWidth="1"/>
    <col min="1290" max="1290" width="6" style="53" customWidth="1"/>
    <col min="1291" max="1291" width="4.42578125" style="53" customWidth="1"/>
    <col min="1292" max="1292" width="16.42578125" style="53" customWidth="1"/>
    <col min="1293" max="1293" width="0.140625" style="53" customWidth="1"/>
    <col min="1294" max="1296" width="0" style="53" hidden="1" customWidth="1"/>
    <col min="1297" max="1297" width="12.85546875" style="53" customWidth="1"/>
    <col min="1298" max="1298" width="13.140625" style="53" customWidth="1"/>
    <col min="1299" max="1299" width="16" style="53" customWidth="1"/>
    <col min="1300" max="1300" width="0" style="53" hidden="1" customWidth="1"/>
    <col min="1301" max="1301" width="13.42578125" style="53" customWidth="1"/>
    <col min="1302" max="1302" width="12.7109375" style="53" customWidth="1"/>
    <col min="1303" max="1307" width="13.140625" style="53" customWidth="1"/>
    <col min="1308" max="1308" width="18.140625" style="53" customWidth="1"/>
    <col min="1309" max="1309" width="13.42578125" style="53" customWidth="1"/>
    <col min="1310" max="1310" width="13.140625" style="53" customWidth="1"/>
    <col min="1311" max="1542" width="9.140625" style="53"/>
    <col min="1543" max="1543" width="2.140625" style="53" customWidth="1"/>
    <col min="1544" max="1544" width="0" style="53" hidden="1" customWidth="1"/>
    <col min="1545" max="1545" width="3.5703125" style="53" bestFit="1" customWidth="1"/>
    <col min="1546" max="1546" width="6" style="53" customWidth="1"/>
    <col min="1547" max="1547" width="4.42578125" style="53" customWidth="1"/>
    <col min="1548" max="1548" width="16.42578125" style="53" customWidth="1"/>
    <col min="1549" max="1549" width="0.140625" style="53" customWidth="1"/>
    <col min="1550" max="1552" width="0" style="53" hidden="1" customWidth="1"/>
    <col min="1553" max="1553" width="12.85546875" style="53" customWidth="1"/>
    <col min="1554" max="1554" width="13.140625" style="53" customWidth="1"/>
    <col min="1555" max="1555" width="16" style="53" customWidth="1"/>
    <col min="1556" max="1556" width="0" style="53" hidden="1" customWidth="1"/>
    <col min="1557" max="1557" width="13.42578125" style="53" customWidth="1"/>
    <col min="1558" max="1558" width="12.7109375" style="53" customWidth="1"/>
    <col min="1559" max="1563" width="13.140625" style="53" customWidth="1"/>
    <col min="1564" max="1564" width="18.140625" style="53" customWidth="1"/>
    <col min="1565" max="1565" width="13.42578125" style="53" customWidth="1"/>
    <col min="1566" max="1566" width="13.140625" style="53" customWidth="1"/>
    <col min="1567" max="1798" width="9.140625" style="53"/>
    <col min="1799" max="1799" width="2.140625" style="53" customWidth="1"/>
    <col min="1800" max="1800" width="0" style="53" hidden="1" customWidth="1"/>
    <col min="1801" max="1801" width="3.5703125" style="53" bestFit="1" customWidth="1"/>
    <col min="1802" max="1802" width="6" style="53" customWidth="1"/>
    <col min="1803" max="1803" width="4.42578125" style="53" customWidth="1"/>
    <col min="1804" max="1804" width="16.42578125" style="53" customWidth="1"/>
    <col min="1805" max="1805" width="0.140625" style="53" customWidth="1"/>
    <col min="1806" max="1808" width="0" style="53" hidden="1" customWidth="1"/>
    <col min="1809" max="1809" width="12.85546875" style="53" customWidth="1"/>
    <col min="1810" max="1810" width="13.140625" style="53" customWidth="1"/>
    <col min="1811" max="1811" width="16" style="53" customWidth="1"/>
    <col min="1812" max="1812" width="0" style="53" hidden="1" customWidth="1"/>
    <col min="1813" max="1813" width="13.42578125" style="53" customWidth="1"/>
    <col min="1814" max="1814" width="12.7109375" style="53" customWidth="1"/>
    <col min="1815" max="1819" width="13.140625" style="53" customWidth="1"/>
    <col min="1820" max="1820" width="18.140625" style="53" customWidth="1"/>
    <col min="1821" max="1821" width="13.42578125" style="53" customWidth="1"/>
    <col min="1822" max="1822" width="13.140625" style="53" customWidth="1"/>
    <col min="1823" max="2054" width="9.140625" style="53"/>
    <col min="2055" max="2055" width="2.140625" style="53" customWidth="1"/>
    <col min="2056" max="2056" width="0" style="53" hidden="1" customWidth="1"/>
    <col min="2057" max="2057" width="3.5703125" style="53" bestFit="1" customWidth="1"/>
    <col min="2058" max="2058" width="6" style="53" customWidth="1"/>
    <col min="2059" max="2059" width="4.42578125" style="53" customWidth="1"/>
    <col min="2060" max="2060" width="16.42578125" style="53" customWidth="1"/>
    <col min="2061" max="2061" width="0.140625" style="53" customWidth="1"/>
    <col min="2062" max="2064" width="0" style="53" hidden="1" customWidth="1"/>
    <col min="2065" max="2065" width="12.85546875" style="53" customWidth="1"/>
    <col min="2066" max="2066" width="13.140625" style="53" customWidth="1"/>
    <col min="2067" max="2067" width="16" style="53" customWidth="1"/>
    <col min="2068" max="2068" width="0" style="53" hidden="1" customWidth="1"/>
    <col min="2069" max="2069" width="13.42578125" style="53" customWidth="1"/>
    <col min="2070" max="2070" width="12.7109375" style="53" customWidth="1"/>
    <col min="2071" max="2075" width="13.140625" style="53" customWidth="1"/>
    <col min="2076" max="2076" width="18.140625" style="53" customWidth="1"/>
    <col min="2077" max="2077" width="13.42578125" style="53" customWidth="1"/>
    <col min="2078" max="2078" width="13.140625" style="53" customWidth="1"/>
    <col min="2079" max="2310" width="9.140625" style="53"/>
    <col min="2311" max="2311" width="2.140625" style="53" customWidth="1"/>
    <col min="2312" max="2312" width="0" style="53" hidden="1" customWidth="1"/>
    <col min="2313" max="2313" width="3.5703125" style="53" bestFit="1" customWidth="1"/>
    <col min="2314" max="2314" width="6" style="53" customWidth="1"/>
    <col min="2315" max="2315" width="4.42578125" style="53" customWidth="1"/>
    <col min="2316" max="2316" width="16.42578125" style="53" customWidth="1"/>
    <col min="2317" max="2317" width="0.140625" style="53" customWidth="1"/>
    <col min="2318" max="2320" width="0" style="53" hidden="1" customWidth="1"/>
    <col min="2321" max="2321" width="12.85546875" style="53" customWidth="1"/>
    <col min="2322" max="2322" width="13.140625" style="53" customWidth="1"/>
    <col min="2323" max="2323" width="16" style="53" customWidth="1"/>
    <col min="2324" max="2324" width="0" style="53" hidden="1" customWidth="1"/>
    <col min="2325" max="2325" width="13.42578125" style="53" customWidth="1"/>
    <col min="2326" max="2326" width="12.7109375" style="53" customWidth="1"/>
    <col min="2327" max="2331" width="13.140625" style="53" customWidth="1"/>
    <col min="2332" max="2332" width="18.140625" style="53" customWidth="1"/>
    <col min="2333" max="2333" width="13.42578125" style="53" customWidth="1"/>
    <col min="2334" max="2334" width="13.140625" style="53" customWidth="1"/>
    <col min="2335" max="2566" width="9.140625" style="53"/>
    <col min="2567" max="2567" width="2.140625" style="53" customWidth="1"/>
    <col min="2568" max="2568" width="0" style="53" hidden="1" customWidth="1"/>
    <col min="2569" max="2569" width="3.5703125" style="53" bestFit="1" customWidth="1"/>
    <col min="2570" max="2570" width="6" style="53" customWidth="1"/>
    <col min="2571" max="2571" width="4.42578125" style="53" customWidth="1"/>
    <col min="2572" max="2572" width="16.42578125" style="53" customWidth="1"/>
    <col min="2573" max="2573" width="0.140625" style="53" customWidth="1"/>
    <col min="2574" max="2576" width="0" style="53" hidden="1" customWidth="1"/>
    <col min="2577" max="2577" width="12.85546875" style="53" customWidth="1"/>
    <col min="2578" max="2578" width="13.140625" style="53" customWidth="1"/>
    <col min="2579" max="2579" width="16" style="53" customWidth="1"/>
    <col min="2580" max="2580" width="0" style="53" hidden="1" customWidth="1"/>
    <col min="2581" max="2581" width="13.42578125" style="53" customWidth="1"/>
    <col min="2582" max="2582" width="12.7109375" style="53" customWidth="1"/>
    <col min="2583" max="2587" width="13.140625" style="53" customWidth="1"/>
    <col min="2588" max="2588" width="18.140625" style="53" customWidth="1"/>
    <col min="2589" max="2589" width="13.42578125" style="53" customWidth="1"/>
    <col min="2590" max="2590" width="13.140625" style="53" customWidth="1"/>
    <col min="2591" max="2822" width="9.140625" style="53"/>
    <col min="2823" max="2823" width="2.140625" style="53" customWidth="1"/>
    <col min="2824" max="2824" width="0" style="53" hidden="1" customWidth="1"/>
    <col min="2825" max="2825" width="3.5703125" style="53" bestFit="1" customWidth="1"/>
    <col min="2826" max="2826" width="6" style="53" customWidth="1"/>
    <col min="2827" max="2827" width="4.42578125" style="53" customWidth="1"/>
    <col min="2828" max="2828" width="16.42578125" style="53" customWidth="1"/>
    <col min="2829" max="2829" width="0.140625" style="53" customWidth="1"/>
    <col min="2830" max="2832" width="0" style="53" hidden="1" customWidth="1"/>
    <col min="2833" max="2833" width="12.85546875" style="53" customWidth="1"/>
    <col min="2834" max="2834" width="13.140625" style="53" customWidth="1"/>
    <col min="2835" max="2835" width="16" style="53" customWidth="1"/>
    <col min="2836" max="2836" width="0" style="53" hidden="1" customWidth="1"/>
    <col min="2837" max="2837" width="13.42578125" style="53" customWidth="1"/>
    <col min="2838" max="2838" width="12.7109375" style="53" customWidth="1"/>
    <col min="2839" max="2843" width="13.140625" style="53" customWidth="1"/>
    <col min="2844" max="2844" width="18.140625" style="53" customWidth="1"/>
    <col min="2845" max="2845" width="13.42578125" style="53" customWidth="1"/>
    <col min="2846" max="2846" width="13.140625" style="53" customWidth="1"/>
    <col min="2847" max="3078" width="9.140625" style="53"/>
    <col min="3079" max="3079" width="2.140625" style="53" customWidth="1"/>
    <col min="3080" max="3080" width="0" style="53" hidden="1" customWidth="1"/>
    <col min="3081" max="3081" width="3.5703125" style="53" bestFit="1" customWidth="1"/>
    <col min="3082" max="3082" width="6" style="53" customWidth="1"/>
    <col min="3083" max="3083" width="4.42578125" style="53" customWidth="1"/>
    <col min="3084" max="3084" width="16.42578125" style="53" customWidth="1"/>
    <col min="3085" max="3085" width="0.140625" style="53" customWidth="1"/>
    <col min="3086" max="3088" width="0" style="53" hidden="1" customWidth="1"/>
    <col min="3089" max="3089" width="12.85546875" style="53" customWidth="1"/>
    <col min="3090" max="3090" width="13.140625" style="53" customWidth="1"/>
    <col min="3091" max="3091" width="16" style="53" customWidth="1"/>
    <col min="3092" max="3092" width="0" style="53" hidden="1" customWidth="1"/>
    <col min="3093" max="3093" width="13.42578125" style="53" customWidth="1"/>
    <col min="3094" max="3094" width="12.7109375" style="53" customWidth="1"/>
    <col min="3095" max="3099" width="13.140625" style="53" customWidth="1"/>
    <col min="3100" max="3100" width="18.140625" style="53" customWidth="1"/>
    <col min="3101" max="3101" width="13.42578125" style="53" customWidth="1"/>
    <col min="3102" max="3102" width="13.140625" style="53" customWidth="1"/>
    <col min="3103" max="3334" width="9.140625" style="53"/>
    <col min="3335" max="3335" width="2.140625" style="53" customWidth="1"/>
    <col min="3336" max="3336" width="0" style="53" hidden="1" customWidth="1"/>
    <col min="3337" max="3337" width="3.5703125" style="53" bestFit="1" customWidth="1"/>
    <col min="3338" max="3338" width="6" style="53" customWidth="1"/>
    <col min="3339" max="3339" width="4.42578125" style="53" customWidth="1"/>
    <col min="3340" max="3340" width="16.42578125" style="53" customWidth="1"/>
    <col min="3341" max="3341" width="0.140625" style="53" customWidth="1"/>
    <col min="3342" max="3344" width="0" style="53" hidden="1" customWidth="1"/>
    <col min="3345" max="3345" width="12.85546875" style="53" customWidth="1"/>
    <col min="3346" max="3346" width="13.140625" style="53" customWidth="1"/>
    <col min="3347" max="3347" width="16" style="53" customWidth="1"/>
    <col min="3348" max="3348" width="0" style="53" hidden="1" customWidth="1"/>
    <col min="3349" max="3349" width="13.42578125" style="53" customWidth="1"/>
    <col min="3350" max="3350" width="12.7109375" style="53" customWidth="1"/>
    <col min="3351" max="3355" width="13.140625" style="53" customWidth="1"/>
    <col min="3356" max="3356" width="18.140625" style="53" customWidth="1"/>
    <col min="3357" max="3357" width="13.42578125" style="53" customWidth="1"/>
    <col min="3358" max="3358" width="13.140625" style="53" customWidth="1"/>
    <col min="3359" max="3590" width="9.140625" style="53"/>
    <col min="3591" max="3591" width="2.140625" style="53" customWidth="1"/>
    <col min="3592" max="3592" width="0" style="53" hidden="1" customWidth="1"/>
    <col min="3593" max="3593" width="3.5703125" style="53" bestFit="1" customWidth="1"/>
    <col min="3594" max="3594" width="6" style="53" customWidth="1"/>
    <col min="3595" max="3595" width="4.42578125" style="53" customWidth="1"/>
    <col min="3596" max="3596" width="16.42578125" style="53" customWidth="1"/>
    <col min="3597" max="3597" width="0.140625" style="53" customWidth="1"/>
    <col min="3598" max="3600" width="0" style="53" hidden="1" customWidth="1"/>
    <col min="3601" max="3601" width="12.85546875" style="53" customWidth="1"/>
    <col min="3602" max="3602" width="13.140625" style="53" customWidth="1"/>
    <col min="3603" max="3603" width="16" style="53" customWidth="1"/>
    <col min="3604" max="3604" width="0" style="53" hidden="1" customWidth="1"/>
    <col min="3605" max="3605" width="13.42578125" style="53" customWidth="1"/>
    <col min="3606" max="3606" width="12.7109375" style="53" customWidth="1"/>
    <col min="3607" max="3611" width="13.140625" style="53" customWidth="1"/>
    <col min="3612" max="3612" width="18.140625" style="53" customWidth="1"/>
    <col min="3613" max="3613" width="13.42578125" style="53" customWidth="1"/>
    <col min="3614" max="3614" width="13.140625" style="53" customWidth="1"/>
    <col min="3615" max="3846" width="9.140625" style="53"/>
    <col min="3847" max="3847" width="2.140625" style="53" customWidth="1"/>
    <col min="3848" max="3848" width="0" style="53" hidden="1" customWidth="1"/>
    <col min="3849" max="3849" width="3.5703125" style="53" bestFit="1" customWidth="1"/>
    <col min="3850" max="3850" width="6" style="53" customWidth="1"/>
    <col min="3851" max="3851" width="4.42578125" style="53" customWidth="1"/>
    <col min="3852" max="3852" width="16.42578125" style="53" customWidth="1"/>
    <col min="3853" max="3853" width="0.140625" style="53" customWidth="1"/>
    <col min="3854" max="3856" width="0" style="53" hidden="1" customWidth="1"/>
    <col min="3857" max="3857" width="12.85546875" style="53" customWidth="1"/>
    <col min="3858" max="3858" width="13.140625" style="53" customWidth="1"/>
    <col min="3859" max="3859" width="16" style="53" customWidth="1"/>
    <col min="3860" max="3860" width="0" style="53" hidden="1" customWidth="1"/>
    <col min="3861" max="3861" width="13.42578125" style="53" customWidth="1"/>
    <col min="3862" max="3862" width="12.7109375" style="53" customWidth="1"/>
    <col min="3863" max="3867" width="13.140625" style="53" customWidth="1"/>
    <col min="3868" max="3868" width="18.140625" style="53" customWidth="1"/>
    <col min="3869" max="3869" width="13.42578125" style="53" customWidth="1"/>
    <col min="3870" max="3870" width="13.140625" style="53" customWidth="1"/>
    <col min="3871" max="4102" width="9.140625" style="53"/>
    <col min="4103" max="4103" width="2.140625" style="53" customWidth="1"/>
    <col min="4104" max="4104" width="0" style="53" hidden="1" customWidth="1"/>
    <col min="4105" max="4105" width="3.5703125" style="53" bestFit="1" customWidth="1"/>
    <col min="4106" max="4106" width="6" style="53" customWidth="1"/>
    <col min="4107" max="4107" width="4.42578125" style="53" customWidth="1"/>
    <col min="4108" max="4108" width="16.42578125" style="53" customWidth="1"/>
    <col min="4109" max="4109" width="0.140625" style="53" customWidth="1"/>
    <col min="4110" max="4112" width="0" style="53" hidden="1" customWidth="1"/>
    <col min="4113" max="4113" width="12.85546875" style="53" customWidth="1"/>
    <col min="4114" max="4114" width="13.140625" style="53" customWidth="1"/>
    <col min="4115" max="4115" width="16" style="53" customWidth="1"/>
    <col min="4116" max="4116" width="0" style="53" hidden="1" customWidth="1"/>
    <col min="4117" max="4117" width="13.42578125" style="53" customWidth="1"/>
    <col min="4118" max="4118" width="12.7109375" style="53" customWidth="1"/>
    <col min="4119" max="4123" width="13.140625" style="53" customWidth="1"/>
    <col min="4124" max="4124" width="18.140625" style="53" customWidth="1"/>
    <col min="4125" max="4125" width="13.42578125" style="53" customWidth="1"/>
    <col min="4126" max="4126" width="13.140625" style="53" customWidth="1"/>
    <col min="4127" max="4358" width="9.140625" style="53"/>
    <col min="4359" max="4359" width="2.140625" style="53" customWidth="1"/>
    <col min="4360" max="4360" width="0" style="53" hidden="1" customWidth="1"/>
    <col min="4361" max="4361" width="3.5703125" style="53" bestFit="1" customWidth="1"/>
    <col min="4362" max="4362" width="6" style="53" customWidth="1"/>
    <col min="4363" max="4363" width="4.42578125" style="53" customWidth="1"/>
    <col min="4364" max="4364" width="16.42578125" style="53" customWidth="1"/>
    <col min="4365" max="4365" width="0.140625" style="53" customWidth="1"/>
    <col min="4366" max="4368" width="0" style="53" hidden="1" customWidth="1"/>
    <col min="4369" max="4369" width="12.85546875" style="53" customWidth="1"/>
    <col min="4370" max="4370" width="13.140625" style="53" customWidth="1"/>
    <col min="4371" max="4371" width="16" style="53" customWidth="1"/>
    <col min="4372" max="4372" width="0" style="53" hidden="1" customWidth="1"/>
    <col min="4373" max="4373" width="13.42578125" style="53" customWidth="1"/>
    <col min="4374" max="4374" width="12.7109375" style="53" customWidth="1"/>
    <col min="4375" max="4379" width="13.140625" style="53" customWidth="1"/>
    <col min="4380" max="4380" width="18.140625" style="53" customWidth="1"/>
    <col min="4381" max="4381" width="13.42578125" style="53" customWidth="1"/>
    <col min="4382" max="4382" width="13.140625" style="53" customWidth="1"/>
    <col min="4383" max="4614" width="9.140625" style="53"/>
    <col min="4615" max="4615" width="2.140625" style="53" customWidth="1"/>
    <col min="4616" max="4616" width="0" style="53" hidden="1" customWidth="1"/>
    <col min="4617" max="4617" width="3.5703125" style="53" bestFit="1" customWidth="1"/>
    <col min="4618" max="4618" width="6" style="53" customWidth="1"/>
    <col min="4619" max="4619" width="4.42578125" style="53" customWidth="1"/>
    <col min="4620" max="4620" width="16.42578125" style="53" customWidth="1"/>
    <col min="4621" max="4621" width="0.140625" style="53" customWidth="1"/>
    <col min="4622" max="4624" width="0" style="53" hidden="1" customWidth="1"/>
    <col min="4625" max="4625" width="12.85546875" style="53" customWidth="1"/>
    <col min="4626" max="4626" width="13.140625" style="53" customWidth="1"/>
    <col min="4627" max="4627" width="16" style="53" customWidth="1"/>
    <col min="4628" max="4628" width="0" style="53" hidden="1" customWidth="1"/>
    <col min="4629" max="4629" width="13.42578125" style="53" customWidth="1"/>
    <col min="4630" max="4630" width="12.7109375" style="53" customWidth="1"/>
    <col min="4631" max="4635" width="13.140625" style="53" customWidth="1"/>
    <col min="4636" max="4636" width="18.140625" style="53" customWidth="1"/>
    <col min="4637" max="4637" width="13.42578125" style="53" customWidth="1"/>
    <col min="4638" max="4638" width="13.140625" style="53" customWidth="1"/>
    <col min="4639" max="4870" width="9.140625" style="53"/>
    <col min="4871" max="4871" width="2.140625" style="53" customWidth="1"/>
    <col min="4872" max="4872" width="0" style="53" hidden="1" customWidth="1"/>
    <col min="4873" max="4873" width="3.5703125" style="53" bestFit="1" customWidth="1"/>
    <col min="4874" max="4874" width="6" style="53" customWidth="1"/>
    <col min="4875" max="4875" width="4.42578125" style="53" customWidth="1"/>
    <col min="4876" max="4876" width="16.42578125" style="53" customWidth="1"/>
    <col min="4877" max="4877" width="0.140625" style="53" customWidth="1"/>
    <col min="4878" max="4880" width="0" style="53" hidden="1" customWidth="1"/>
    <col min="4881" max="4881" width="12.85546875" style="53" customWidth="1"/>
    <col min="4882" max="4882" width="13.140625" style="53" customWidth="1"/>
    <col min="4883" max="4883" width="16" style="53" customWidth="1"/>
    <col min="4884" max="4884" width="0" style="53" hidden="1" customWidth="1"/>
    <col min="4885" max="4885" width="13.42578125" style="53" customWidth="1"/>
    <col min="4886" max="4886" width="12.7109375" style="53" customWidth="1"/>
    <col min="4887" max="4891" width="13.140625" style="53" customWidth="1"/>
    <col min="4892" max="4892" width="18.140625" style="53" customWidth="1"/>
    <col min="4893" max="4893" width="13.42578125" style="53" customWidth="1"/>
    <col min="4894" max="4894" width="13.140625" style="53" customWidth="1"/>
    <col min="4895" max="5126" width="9.140625" style="53"/>
    <col min="5127" max="5127" width="2.140625" style="53" customWidth="1"/>
    <col min="5128" max="5128" width="0" style="53" hidden="1" customWidth="1"/>
    <col min="5129" max="5129" width="3.5703125" style="53" bestFit="1" customWidth="1"/>
    <col min="5130" max="5130" width="6" style="53" customWidth="1"/>
    <col min="5131" max="5131" width="4.42578125" style="53" customWidth="1"/>
    <col min="5132" max="5132" width="16.42578125" style="53" customWidth="1"/>
    <col min="5133" max="5133" width="0.140625" style="53" customWidth="1"/>
    <col min="5134" max="5136" width="0" style="53" hidden="1" customWidth="1"/>
    <col min="5137" max="5137" width="12.85546875" style="53" customWidth="1"/>
    <col min="5138" max="5138" width="13.140625" style="53" customWidth="1"/>
    <col min="5139" max="5139" width="16" style="53" customWidth="1"/>
    <col min="5140" max="5140" width="0" style="53" hidden="1" customWidth="1"/>
    <col min="5141" max="5141" width="13.42578125" style="53" customWidth="1"/>
    <col min="5142" max="5142" width="12.7109375" style="53" customWidth="1"/>
    <col min="5143" max="5147" width="13.140625" style="53" customWidth="1"/>
    <col min="5148" max="5148" width="18.140625" style="53" customWidth="1"/>
    <col min="5149" max="5149" width="13.42578125" style="53" customWidth="1"/>
    <col min="5150" max="5150" width="13.140625" style="53" customWidth="1"/>
    <col min="5151" max="5382" width="9.140625" style="53"/>
    <col min="5383" max="5383" width="2.140625" style="53" customWidth="1"/>
    <col min="5384" max="5384" width="0" style="53" hidden="1" customWidth="1"/>
    <col min="5385" max="5385" width="3.5703125" style="53" bestFit="1" customWidth="1"/>
    <col min="5386" max="5386" width="6" style="53" customWidth="1"/>
    <col min="5387" max="5387" width="4.42578125" style="53" customWidth="1"/>
    <col min="5388" max="5388" width="16.42578125" style="53" customWidth="1"/>
    <col min="5389" max="5389" width="0.140625" style="53" customWidth="1"/>
    <col min="5390" max="5392" width="0" style="53" hidden="1" customWidth="1"/>
    <col min="5393" max="5393" width="12.85546875" style="53" customWidth="1"/>
    <col min="5394" max="5394" width="13.140625" style="53" customWidth="1"/>
    <col min="5395" max="5395" width="16" style="53" customWidth="1"/>
    <col min="5396" max="5396" width="0" style="53" hidden="1" customWidth="1"/>
    <col min="5397" max="5397" width="13.42578125" style="53" customWidth="1"/>
    <col min="5398" max="5398" width="12.7109375" style="53" customWidth="1"/>
    <col min="5399" max="5403" width="13.140625" style="53" customWidth="1"/>
    <col min="5404" max="5404" width="18.140625" style="53" customWidth="1"/>
    <col min="5405" max="5405" width="13.42578125" style="53" customWidth="1"/>
    <col min="5406" max="5406" width="13.140625" style="53" customWidth="1"/>
    <col min="5407" max="5638" width="9.140625" style="53"/>
    <col min="5639" max="5639" width="2.140625" style="53" customWidth="1"/>
    <col min="5640" max="5640" width="0" style="53" hidden="1" customWidth="1"/>
    <col min="5641" max="5641" width="3.5703125" style="53" bestFit="1" customWidth="1"/>
    <col min="5642" max="5642" width="6" style="53" customWidth="1"/>
    <col min="5643" max="5643" width="4.42578125" style="53" customWidth="1"/>
    <col min="5644" max="5644" width="16.42578125" style="53" customWidth="1"/>
    <col min="5645" max="5645" width="0.140625" style="53" customWidth="1"/>
    <col min="5646" max="5648" width="0" style="53" hidden="1" customWidth="1"/>
    <col min="5649" max="5649" width="12.85546875" style="53" customWidth="1"/>
    <col min="5650" max="5650" width="13.140625" style="53" customWidth="1"/>
    <col min="5651" max="5651" width="16" style="53" customWidth="1"/>
    <col min="5652" max="5652" width="0" style="53" hidden="1" customWidth="1"/>
    <col min="5653" max="5653" width="13.42578125" style="53" customWidth="1"/>
    <col min="5654" max="5654" width="12.7109375" style="53" customWidth="1"/>
    <col min="5655" max="5659" width="13.140625" style="53" customWidth="1"/>
    <col min="5660" max="5660" width="18.140625" style="53" customWidth="1"/>
    <col min="5661" max="5661" width="13.42578125" style="53" customWidth="1"/>
    <col min="5662" max="5662" width="13.140625" style="53" customWidth="1"/>
    <col min="5663" max="5894" width="9.140625" style="53"/>
    <col min="5895" max="5895" width="2.140625" style="53" customWidth="1"/>
    <col min="5896" max="5896" width="0" style="53" hidden="1" customWidth="1"/>
    <col min="5897" max="5897" width="3.5703125" style="53" bestFit="1" customWidth="1"/>
    <col min="5898" max="5898" width="6" style="53" customWidth="1"/>
    <col min="5899" max="5899" width="4.42578125" style="53" customWidth="1"/>
    <col min="5900" max="5900" width="16.42578125" style="53" customWidth="1"/>
    <col min="5901" max="5901" width="0.140625" style="53" customWidth="1"/>
    <col min="5902" max="5904" width="0" style="53" hidden="1" customWidth="1"/>
    <col min="5905" max="5905" width="12.85546875" style="53" customWidth="1"/>
    <col min="5906" max="5906" width="13.140625" style="53" customWidth="1"/>
    <col min="5907" max="5907" width="16" style="53" customWidth="1"/>
    <col min="5908" max="5908" width="0" style="53" hidden="1" customWidth="1"/>
    <col min="5909" max="5909" width="13.42578125" style="53" customWidth="1"/>
    <col min="5910" max="5910" width="12.7109375" style="53" customWidth="1"/>
    <col min="5911" max="5915" width="13.140625" style="53" customWidth="1"/>
    <col min="5916" max="5916" width="18.140625" style="53" customWidth="1"/>
    <col min="5917" max="5917" width="13.42578125" style="53" customWidth="1"/>
    <col min="5918" max="5918" width="13.140625" style="53" customWidth="1"/>
    <col min="5919" max="6150" width="9.140625" style="53"/>
    <col min="6151" max="6151" width="2.140625" style="53" customWidth="1"/>
    <col min="6152" max="6152" width="0" style="53" hidden="1" customWidth="1"/>
    <col min="6153" max="6153" width="3.5703125" style="53" bestFit="1" customWidth="1"/>
    <col min="6154" max="6154" width="6" style="53" customWidth="1"/>
    <col min="6155" max="6155" width="4.42578125" style="53" customWidth="1"/>
    <col min="6156" max="6156" width="16.42578125" style="53" customWidth="1"/>
    <col min="6157" max="6157" width="0.140625" style="53" customWidth="1"/>
    <col min="6158" max="6160" width="0" style="53" hidden="1" customWidth="1"/>
    <col min="6161" max="6161" width="12.85546875" style="53" customWidth="1"/>
    <col min="6162" max="6162" width="13.140625" style="53" customWidth="1"/>
    <col min="6163" max="6163" width="16" style="53" customWidth="1"/>
    <col min="6164" max="6164" width="0" style="53" hidden="1" customWidth="1"/>
    <col min="6165" max="6165" width="13.42578125" style="53" customWidth="1"/>
    <col min="6166" max="6166" width="12.7109375" style="53" customWidth="1"/>
    <col min="6167" max="6171" width="13.140625" style="53" customWidth="1"/>
    <col min="6172" max="6172" width="18.140625" style="53" customWidth="1"/>
    <col min="6173" max="6173" width="13.42578125" style="53" customWidth="1"/>
    <col min="6174" max="6174" width="13.140625" style="53" customWidth="1"/>
    <col min="6175" max="6406" width="9.140625" style="53"/>
    <col min="6407" max="6407" width="2.140625" style="53" customWidth="1"/>
    <col min="6408" max="6408" width="0" style="53" hidden="1" customWidth="1"/>
    <col min="6409" max="6409" width="3.5703125" style="53" bestFit="1" customWidth="1"/>
    <col min="6410" max="6410" width="6" style="53" customWidth="1"/>
    <col min="6411" max="6411" width="4.42578125" style="53" customWidth="1"/>
    <col min="6412" max="6412" width="16.42578125" style="53" customWidth="1"/>
    <col min="6413" max="6413" width="0.140625" style="53" customWidth="1"/>
    <col min="6414" max="6416" width="0" style="53" hidden="1" customWidth="1"/>
    <col min="6417" max="6417" width="12.85546875" style="53" customWidth="1"/>
    <col min="6418" max="6418" width="13.140625" style="53" customWidth="1"/>
    <col min="6419" max="6419" width="16" style="53" customWidth="1"/>
    <col min="6420" max="6420" width="0" style="53" hidden="1" customWidth="1"/>
    <col min="6421" max="6421" width="13.42578125" style="53" customWidth="1"/>
    <col min="6422" max="6422" width="12.7109375" style="53" customWidth="1"/>
    <col min="6423" max="6427" width="13.140625" style="53" customWidth="1"/>
    <col min="6428" max="6428" width="18.140625" style="53" customWidth="1"/>
    <col min="6429" max="6429" width="13.42578125" style="53" customWidth="1"/>
    <col min="6430" max="6430" width="13.140625" style="53" customWidth="1"/>
    <col min="6431" max="6662" width="9.140625" style="53"/>
    <col min="6663" max="6663" width="2.140625" style="53" customWidth="1"/>
    <col min="6664" max="6664" width="0" style="53" hidden="1" customWidth="1"/>
    <col min="6665" max="6665" width="3.5703125" style="53" bestFit="1" customWidth="1"/>
    <col min="6666" max="6666" width="6" style="53" customWidth="1"/>
    <col min="6667" max="6667" width="4.42578125" style="53" customWidth="1"/>
    <col min="6668" max="6668" width="16.42578125" style="53" customWidth="1"/>
    <col min="6669" max="6669" width="0.140625" style="53" customWidth="1"/>
    <col min="6670" max="6672" width="0" style="53" hidden="1" customWidth="1"/>
    <col min="6673" max="6673" width="12.85546875" style="53" customWidth="1"/>
    <col min="6674" max="6674" width="13.140625" style="53" customWidth="1"/>
    <col min="6675" max="6675" width="16" style="53" customWidth="1"/>
    <col min="6676" max="6676" width="0" style="53" hidden="1" customWidth="1"/>
    <col min="6677" max="6677" width="13.42578125" style="53" customWidth="1"/>
    <col min="6678" max="6678" width="12.7109375" style="53" customWidth="1"/>
    <col min="6679" max="6683" width="13.140625" style="53" customWidth="1"/>
    <col min="6684" max="6684" width="18.140625" style="53" customWidth="1"/>
    <col min="6685" max="6685" width="13.42578125" style="53" customWidth="1"/>
    <col min="6686" max="6686" width="13.140625" style="53" customWidth="1"/>
    <col min="6687" max="6918" width="9.140625" style="53"/>
    <col min="6919" max="6919" width="2.140625" style="53" customWidth="1"/>
    <col min="6920" max="6920" width="0" style="53" hidden="1" customWidth="1"/>
    <col min="6921" max="6921" width="3.5703125" style="53" bestFit="1" customWidth="1"/>
    <col min="6922" max="6922" width="6" style="53" customWidth="1"/>
    <col min="6923" max="6923" width="4.42578125" style="53" customWidth="1"/>
    <col min="6924" max="6924" width="16.42578125" style="53" customWidth="1"/>
    <col min="6925" max="6925" width="0.140625" style="53" customWidth="1"/>
    <col min="6926" max="6928" width="0" style="53" hidden="1" customWidth="1"/>
    <col min="6929" max="6929" width="12.85546875" style="53" customWidth="1"/>
    <col min="6930" max="6930" width="13.140625" style="53" customWidth="1"/>
    <col min="6931" max="6931" width="16" style="53" customWidth="1"/>
    <col min="6932" max="6932" width="0" style="53" hidden="1" customWidth="1"/>
    <col min="6933" max="6933" width="13.42578125" style="53" customWidth="1"/>
    <col min="6934" max="6934" width="12.7109375" style="53" customWidth="1"/>
    <col min="6935" max="6939" width="13.140625" style="53" customWidth="1"/>
    <col min="6940" max="6940" width="18.140625" style="53" customWidth="1"/>
    <col min="6941" max="6941" width="13.42578125" style="53" customWidth="1"/>
    <col min="6942" max="6942" width="13.140625" style="53" customWidth="1"/>
    <col min="6943" max="7174" width="9.140625" style="53"/>
    <col min="7175" max="7175" width="2.140625" style="53" customWidth="1"/>
    <col min="7176" max="7176" width="0" style="53" hidden="1" customWidth="1"/>
    <col min="7177" max="7177" width="3.5703125" style="53" bestFit="1" customWidth="1"/>
    <col min="7178" max="7178" width="6" style="53" customWidth="1"/>
    <col min="7179" max="7179" width="4.42578125" style="53" customWidth="1"/>
    <col min="7180" max="7180" width="16.42578125" style="53" customWidth="1"/>
    <col min="7181" max="7181" width="0.140625" style="53" customWidth="1"/>
    <col min="7182" max="7184" width="0" style="53" hidden="1" customWidth="1"/>
    <col min="7185" max="7185" width="12.85546875" style="53" customWidth="1"/>
    <col min="7186" max="7186" width="13.140625" style="53" customWidth="1"/>
    <col min="7187" max="7187" width="16" style="53" customWidth="1"/>
    <col min="7188" max="7188" width="0" style="53" hidden="1" customWidth="1"/>
    <col min="7189" max="7189" width="13.42578125" style="53" customWidth="1"/>
    <col min="7190" max="7190" width="12.7109375" style="53" customWidth="1"/>
    <col min="7191" max="7195" width="13.140625" style="53" customWidth="1"/>
    <col min="7196" max="7196" width="18.140625" style="53" customWidth="1"/>
    <col min="7197" max="7197" width="13.42578125" style="53" customWidth="1"/>
    <col min="7198" max="7198" width="13.140625" style="53" customWidth="1"/>
    <col min="7199" max="7430" width="9.140625" style="53"/>
    <col min="7431" max="7431" width="2.140625" style="53" customWidth="1"/>
    <col min="7432" max="7432" width="0" style="53" hidden="1" customWidth="1"/>
    <col min="7433" max="7433" width="3.5703125" style="53" bestFit="1" customWidth="1"/>
    <col min="7434" max="7434" width="6" style="53" customWidth="1"/>
    <col min="7435" max="7435" width="4.42578125" style="53" customWidth="1"/>
    <col min="7436" max="7436" width="16.42578125" style="53" customWidth="1"/>
    <col min="7437" max="7437" width="0.140625" style="53" customWidth="1"/>
    <col min="7438" max="7440" width="0" style="53" hidden="1" customWidth="1"/>
    <col min="7441" max="7441" width="12.85546875" style="53" customWidth="1"/>
    <col min="7442" max="7442" width="13.140625" style="53" customWidth="1"/>
    <col min="7443" max="7443" width="16" style="53" customWidth="1"/>
    <col min="7444" max="7444" width="0" style="53" hidden="1" customWidth="1"/>
    <col min="7445" max="7445" width="13.42578125" style="53" customWidth="1"/>
    <col min="7446" max="7446" width="12.7109375" style="53" customWidth="1"/>
    <col min="7447" max="7451" width="13.140625" style="53" customWidth="1"/>
    <col min="7452" max="7452" width="18.140625" style="53" customWidth="1"/>
    <col min="7453" max="7453" width="13.42578125" style="53" customWidth="1"/>
    <col min="7454" max="7454" width="13.140625" style="53" customWidth="1"/>
    <col min="7455" max="7686" width="9.140625" style="53"/>
    <col min="7687" max="7687" width="2.140625" style="53" customWidth="1"/>
    <col min="7688" max="7688" width="0" style="53" hidden="1" customWidth="1"/>
    <col min="7689" max="7689" width="3.5703125" style="53" bestFit="1" customWidth="1"/>
    <col min="7690" max="7690" width="6" style="53" customWidth="1"/>
    <col min="7691" max="7691" width="4.42578125" style="53" customWidth="1"/>
    <col min="7692" max="7692" width="16.42578125" style="53" customWidth="1"/>
    <col min="7693" max="7693" width="0.140625" style="53" customWidth="1"/>
    <col min="7694" max="7696" width="0" style="53" hidden="1" customWidth="1"/>
    <col min="7697" max="7697" width="12.85546875" style="53" customWidth="1"/>
    <col min="7698" max="7698" width="13.140625" style="53" customWidth="1"/>
    <col min="7699" max="7699" width="16" style="53" customWidth="1"/>
    <col min="7700" max="7700" width="0" style="53" hidden="1" customWidth="1"/>
    <col min="7701" max="7701" width="13.42578125" style="53" customWidth="1"/>
    <col min="7702" max="7702" width="12.7109375" style="53" customWidth="1"/>
    <col min="7703" max="7707" width="13.140625" style="53" customWidth="1"/>
    <col min="7708" max="7708" width="18.140625" style="53" customWidth="1"/>
    <col min="7709" max="7709" width="13.42578125" style="53" customWidth="1"/>
    <col min="7710" max="7710" width="13.140625" style="53" customWidth="1"/>
    <col min="7711" max="7942" width="9.140625" style="53"/>
    <col min="7943" max="7943" width="2.140625" style="53" customWidth="1"/>
    <col min="7944" max="7944" width="0" style="53" hidden="1" customWidth="1"/>
    <col min="7945" max="7945" width="3.5703125" style="53" bestFit="1" customWidth="1"/>
    <col min="7946" max="7946" width="6" style="53" customWidth="1"/>
    <col min="7947" max="7947" width="4.42578125" style="53" customWidth="1"/>
    <col min="7948" max="7948" width="16.42578125" style="53" customWidth="1"/>
    <col min="7949" max="7949" width="0.140625" style="53" customWidth="1"/>
    <col min="7950" max="7952" width="0" style="53" hidden="1" customWidth="1"/>
    <col min="7953" max="7953" width="12.85546875" style="53" customWidth="1"/>
    <col min="7954" max="7954" width="13.140625" style="53" customWidth="1"/>
    <col min="7955" max="7955" width="16" style="53" customWidth="1"/>
    <col min="7956" max="7956" width="0" style="53" hidden="1" customWidth="1"/>
    <col min="7957" max="7957" width="13.42578125" style="53" customWidth="1"/>
    <col min="7958" max="7958" width="12.7109375" style="53" customWidth="1"/>
    <col min="7959" max="7963" width="13.140625" style="53" customWidth="1"/>
    <col min="7964" max="7964" width="18.140625" style="53" customWidth="1"/>
    <col min="7965" max="7965" width="13.42578125" style="53" customWidth="1"/>
    <col min="7966" max="7966" width="13.140625" style="53" customWidth="1"/>
    <col min="7967" max="8198" width="9.140625" style="53"/>
    <col min="8199" max="8199" width="2.140625" style="53" customWidth="1"/>
    <col min="8200" max="8200" width="0" style="53" hidden="1" customWidth="1"/>
    <col min="8201" max="8201" width="3.5703125" style="53" bestFit="1" customWidth="1"/>
    <col min="8202" max="8202" width="6" style="53" customWidth="1"/>
    <col min="8203" max="8203" width="4.42578125" style="53" customWidth="1"/>
    <col min="8204" max="8204" width="16.42578125" style="53" customWidth="1"/>
    <col min="8205" max="8205" width="0.140625" style="53" customWidth="1"/>
    <col min="8206" max="8208" width="0" style="53" hidden="1" customWidth="1"/>
    <col min="8209" max="8209" width="12.85546875" style="53" customWidth="1"/>
    <col min="8210" max="8210" width="13.140625" style="53" customWidth="1"/>
    <col min="8211" max="8211" width="16" style="53" customWidth="1"/>
    <col min="8212" max="8212" width="0" style="53" hidden="1" customWidth="1"/>
    <col min="8213" max="8213" width="13.42578125" style="53" customWidth="1"/>
    <col min="8214" max="8214" width="12.7109375" style="53" customWidth="1"/>
    <col min="8215" max="8219" width="13.140625" style="53" customWidth="1"/>
    <col min="8220" max="8220" width="18.140625" style="53" customWidth="1"/>
    <col min="8221" max="8221" width="13.42578125" style="53" customWidth="1"/>
    <col min="8222" max="8222" width="13.140625" style="53" customWidth="1"/>
    <col min="8223" max="8454" width="9.140625" style="53"/>
    <col min="8455" max="8455" width="2.140625" style="53" customWidth="1"/>
    <col min="8456" max="8456" width="0" style="53" hidden="1" customWidth="1"/>
    <col min="8457" max="8457" width="3.5703125" style="53" bestFit="1" customWidth="1"/>
    <col min="8458" max="8458" width="6" style="53" customWidth="1"/>
    <col min="8459" max="8459" width="4.42578125" style="53" customWidth="1"/>
    <col min="8460" max="8460" width="16.42578125" style="53" customWidth="1"/>
    <col min="8461" max="8461" width="0.140625" style="53" customWidth="1"/>
    <col min="8462" max="8464" width="0" style="53" hidden="1" customWidth="1"/>
    <col min="8465" max="8465" width="12.85546875" style="53" customWidth="1"/>
    <col min="8466" max="8466" width="13.140625" style="53" customWidth="1"/>
    <col min="8467" max="8467" width="16" style="53" customWidth="1"/>
    <col min="8468" max="8468" width="0" style="53" hidden="1" customWidth="1"/>
    <col min="8469" max="8469" width="13.42578125" style="53" customWidth="1"/>
    <col min="8470" max="8470" width="12.7109375" style="53" customWidth="1"/>
    <col min="8471" max="8475" width="13.140625" style="53" customWidth="1"/>
    <col min="8476" max="8476" width="18.140625" style="53" customWidth="1"/>
    <col min="8477" max="8477" width="13.42578125" style="53" customWidth="1"/>
    <col min="8478" max="8478" width="13.140625" style="53" customWidth="1"/>
    <col min="8479" max="8710" width="9.140625" style="53"/>
    <col min="8711" max="8711" width="2.140625" style="53" customWidth="1"/>
    <col min="8712" max="8712" width="0" style="53" hidden="1" customWidth="1"/>
    <col min="8713" max="8713" width="3.5703125" style="53" bestFit="1" customWidth="1"/>
    <col min="8714" max="8714" width="6" style="53" customWidth="1"/>
    <col min="8715" max="8715" width="4.42578125" style="53" customWidth="1"/>
    <col min="8716" max="8716" width="16.42578125" style="53" customWidth="1"/>
    <col min="8717" max="8717" width="0.140625" style="53" customWidth="1"/>
    <col min="8718" max="8720" width="0" style="53" hidden="1" customWidth="1"/>
    <col min="8721" max="8721" width="12.85546875" style="53" customWidth="1"/>
    <col min="8722" max="8722" width="13.140625" style="53" customWidth="1"/>
    <col min="8723" max="8723" width="16" style="53" customWidth="1"/>
    <col min="8724" max="8724" width="0" style="53" hidden="1" customWidth="1"/>
    <col min="8725" max="8725" width="13.42578125" style="53" customWidth="1"/>
    <col min="8726" max="8726" width="12.7109375" style="53" customWidth="1"/>
    <col min="8727" max="8731" width="13.140625" style="53" customWidth="1"/>
    <col min="8732" max="8732" width="18.140625" style="53" customWidth="1"/>
    <col min="8733" max="8733" width="13.42578125" style="53" customWidth="1"/>
    <col min="8734" max="8734" width="13.140625" style="53" customWidth="1"/>
    <col min="8735" max="8966" width="9.140625" style="53"/>
    <col min="8967" max="8967" width="2.140625" style="53" customWidth="1"/>
    <col min="8968" max="8968" width="0" style="53" hidden="1" customWidth="1"/>
    <col min="8969" max="8969" width="3.5703125" style="53" bestFit="1" customWidth="1"/>
    <col min="8970" max="8970" width="6" style="53" customWidth="1"/>
    <col min="8971" max="8971" width="4.42578125" style="53" customWidth="1"/>
    <col min="8972" max="8972" width="16.42578125" style="53" customWidth="1"/>
    <col min="8973" max="8973" width="0.140625" style="53" customWidth="1"/>
    <col min="8974" max="8976" width="0" style="53" hidden="1" customWidth="1"/>
    <col min="8977" max="8977" width="12.85546875" style="53" customWidth="1"/>
    <col min="8978" max="8978" width="13.140625" style="53" customWidth="1"/>
    <col min="8979" max="8979" width="16" style="53" customWidth="1"/>
    <col min="8980" max="8980" width="0" style="53" hidden="1" customWidth="1"/>
    <col min="8981" max="8981" width="13.42578125" style="53" customWidth="1"/>
    <col min="8982" max="8982" width="12.7109375" style="53" customWidth="1"/>
    <col min="8983" max="8987" width="13.140625" style="53" customWidth="1"/>
    <col min="8988" max="8988" width="18.140625" style="53" customWidth="1"/>
    <col min="8989" max="8989" width="13.42578125" style="53" customWidth="1"/>
    <col min="8990" max="8990" width="13.140625" style="53" customWidth="1"/>
    <col min="8991" max="9222" width="9.140625" style="53"/>
    <col min="9223" max="9223" width="2.140625" style="53" customWidth="1"/>
    <col min="9224" max="9224" width="0" style="53" hidden="1" customWidth="1"/>
    <col min="9225" max="9225" width="3.5703125" style="53" bestFit="1" customWidth="1"/>
    <col min="9226" max="9226" width="6" style="53" customWidth="1"/>
    <col min="9227" max="9227" width="4.42578125" style="53" customWidth="1"/>
    <col min="9228" max="9228" width="16.42578125" style="53" customWidth="1"/>
    <col min="9229" max="9229" width="0.140625" style="53" customWidth="1"/>
    <col min="9230" max="9232" width="0" style="53" hidden="1" customWidth="1"/>
    <col min="9233" max="9233" width="12.85546875" style="53" customWidth="1"/>
    <col min="9234" max="9234" width="13.140625" style="53" customWidth="1"/>
    <col min="9235" max="9235" width="16" style="53" customWidth="1"/>
    <col min="9236" max="9236" width="0" style="53" hidden="1" customWidth="1"/>
    <col min="9237" max="9237" width="13.42578125" style="53" customWidth="1"/>
    <col min="9238" max="9238" width="12.7109375" style="53" customWidth="1"/>
    <col min="9239" max="9243" width="13.140625" style="53" customWidth="1"/>
    <col min="9244" max="9244" width="18.140625" style="53" customWidth="1"/>
    <col min="9245" max="9245" width="13.42578125" style="53" customWidth="1"/>
    <col min="9246" max="9246" width="13.140625" style="53" customWidth="1"/>
    <col min="9247" max="9478" width="9.140625" style="53"/>
    <col min="9479" max="9479" width="2.140625" style="53" customWidth="1"/>
    <col min="9480" max="9480" width="0" style="53" hidden="1" customWidth="1"/>
    <col min="9481" max="9481" width="3.5703125" style="53" bestFit="1" customWidth="1"/>
    <col min="9482" max="9482" width="6" style="53" customWidth="1"/>
    <col min="9483" max="9483" width="4.42578125" style="53" customWidth="1"/>
    <col min="9484" max="9484" width="16.42578125" style="53" customWidth="1"/>
    <col min="9485" max="9485" width="0.140625" style="53" customWidth="1"/>
    <col min="9486" max="9488" width="0" style="53" hidden="1" customWidth="1"/>
    <col min="9489" max="9489" width="12.85546875" style="53" customWidth="1"/>
    <col min="9490" max="9490" width="13.140625" style="53" customWidth="1"/>
    <col min="9491" max="9491" width="16" style="53" customWidth="1"/>
    <col min="9492" max="9492" width="0" style="53" hidden="1" customWidth="1"/>
    <col min="9493" max="9493" width="13.42578125" style="53" customWidth="1"/>
    <col min="9494" max="9494" width="12.7109375" style="53" customWidth="1"/>
    <col min="9495" max="9499" width="13.140625" style="53" customWidth="1"/>
    <col min="9500" max="9500" width="18.140625" style="53" customWidth="1"/>
    <col min="9501" max="9501" width="13.42578125" style="53" customWidth="1"/>
    <col min="9502" max="9502" width="13.140625" style="53" customWidth="1"/>
    <col min="9503" max="9734" width="9.140625" style="53"/>
    <col min="9735" max="9735" width="2.140625" style="53" customWidth="1"/>
    <col min="9736" max="9736" width="0" style="53" hidden="1" customWidth="1"/>
    <col min="9737" max="9737" width="3.5703125" style="53" bestFit="1" customWidth="1"/>
    <col min="9738" max="9738" width="6" style="53" customWidth="1"/>
    <col min="9739" max="9739" width="4.42578125" style="53" customWidth="1"/>
    <col min="9740" max="9740" width="16.42578125" style="53" customWidth="1"/>
    <col min="9741" max="9741" width="0.140625" style="53" customWidth="1"/>
    <col min="9742" max="9744" width="0" style="53" hidden="1" customWidth="1"/>
    <col min="9745" max="9745" width="12.85546875" style="53" customWidth="1"/>
    <col min="9746" max="9746" width="13.140625" style="53" customWidth="1"/>
    <col min="9747" max="9747" width="16" style="53" customWidth="1"/>
    <col min="9748" max="9748" width="0" style="53" hidden="1" customWidth="1"/>
    <col min="9749" max="9749" width="13.42578125" style="53" customWidth="1"/>
    <col min="9750" max="9750" width="12.7109375" style="53" customWidth="1"/>
    <col min="9751" max="9755" width="13.140625" style="53" customWidth="1"/>
    <col min="9756" max="9756" width="18.140625" style="53" customWidth="1"/>
    <col min="9757" max="9757" width="13.42578125" style="53" customWidth="1"/>
    <col min="9758" max="9758" width="13.140625" style="53" customWidth="1"/>
    <col min="9759" max="9990" width="9.140625" style="53"/>
    <col min="9991" max="9991" width="2.140625" style="53" customWidth="1"/>
    <col min="9992" max="9992" width="0" style="53" hidden="1" customWidth="1"/>
    <col min="9993" max="9993" width="3.5703125" style="53" bestFit="1" customWidth="1"/>
    <col min="9994" max="9994" width="6" style="53" customWidth="1"/>
    <col min="9995" max="9995" width="4.42578125" style="53" customWidth="1"/>
    <col min="9996" max="9996" width="16.42578125" style="53" customWidth="1"/>
    <col min="9997" max="9997" width="0.140625" style="53" customWidth="1"/>
    <col min="9998" max="10000" width="0" style="53" hidden="1" customWidth="1"/>
    <col min="10001" max="10001" width="12.85546875" style="53" customWidth="1"/>
    <col min="10002" max="10002" width="13.140625" style="53" customWidth="1"/>
    <col min="10003" max="10003" width="16" style="53" customWidth="1"/>
    <col min="10004" max="10004" width="0" style="53" hidden="1" customWidth="1"/>
    <col min="10005" max="10005" width="13.42578125" style="53" customWidth="1"/>
    <col min="10006" max="10006" width="12.7109375" style="53" customWidth="1"/>
    <col min="10007" max="10011" width="13.140625" style="53" customWidth="1"/>
    <col min="10012" max="10012" width="18.140625" style="53" customWidth="1"/>
    <col min="10013" max="10013" width="13.42578125" style="53" customWidth="1"/>
    <col min="10014" max="10014" width="13.140625" style="53" customWidth="1"/>
    <col min="10015" max="10246" width="9.140625" style="53"/>
    <col min="10247" max="10247" width="2.140625" style="53" customWidth="1"/>
    <col min="10248" max="10248" width="0" style="53" hidden="1" customWidth="1"/>
    <col min="10249" max="10249" width="3.5703125" style="53" bestFit="1" customWidth="1"/>
    <col min="10250" max="10250" width="6" style="53" customWidth="1"/>
    <col min="10251" max="10251" width="4.42578125" style="53" customWidth="1"/>
    <col min="10252" max="10252" width="16.42578125" style="53" customWidth="1"/>
    <col min="10253" max="10253" width="0.140625" style="53" customWidth="1"/>
    <col min="10254" max="10256" width="0" style="53" hidden="1" customWidth="1"/>
    <col min="10257" max="10257" width="12.85546875" style="53" customWidth="1"/>
    <col min="10258" max="10258" width="13.140625" style="53" customWidth="1"/>
    <col min="10259" max="10259" width="16" style="53" customWidth="1"/>
    <col min="10260" max="10260" width="0" style="53" hidden="1" customWidth="1"/>
    <col min="10261" max="10261" width="13.42578125" style="53" customWidth="1"/>
    <col min="10262" max="10262" width="12.7109375" style="53" customWidth="1"/>
    <col min="10263" max="10267" width="13.140625" style="53" customWidth="1"/>
    <col min="10268" max="10268" width="18.140625" style="53" customWidth="1"/>
    <col min="10269" max="10269" width="13.42578125" style="53" customWidth="1"/>
    <col min="10270" max="10270" width="13.140625" style="53" customWidth="1"/>
    <col min="10271" max="10502" width="9.140625" style="53"/>
    <col min="10503" max="10503" width="2.140625" style="53" customWidth="1"/>
    <col min="10504" max="10504" width="0" style="53" hidden="1" customWidth="1"/>
    <col min="10505" max="10505" width="3.5703125" style="53" bestFit="1" customWidth="1"/>
    <col min="10506" max="10506" width="6" style="53" customWidth="1"/>
    <col min="10507" max="10507" width="4.42578125" style="53" customWidth="1"/>
    <col min="10508" max="10508" width="16.42578125" style="53" customWidth="1"/>
    <col min="10509" max="10509" width="0.140625" style="53" customWidth="1"/>
    <col min="10510" max="10512" width="0" style="53" hidden="1" customWidth="1"/>
    <col min="10513" max="10513" width="12.85546875" style="53" customWidth="1"/>
    <col min="10514" max="10514" width="13.140625" style="53" customWidth="1"/>
    <col min="10515" max="10515" width="16" style="53" customWidth="1"/>
    <col min="10516" max="10516" width="0" style="53" hidden="1" customWidth="1"/>
    <col min="10517" max="10517" width="13.42578125" style="53" customWidth="1"/>
    <col min="10518" max="10518" width="12.7109375" style="53" customWidth="1"/>
    <col min="10519" max="10523" width="13.140625" style="53" customWidth="1"/>
    <col min="10524" max="10524" width="18.140625" style="53" customWidth="1"/>
    <col min="10525" max="10525" width="13.42578125" style="53" customWidth="1"/>
    <col min="10526" max="10526" width="13.140625" style="53" customWidth="1"/>
    <col min="10527" max="10758" width="9.140625" style="53"/>
    <col min="10759" max="10759" width="2.140625" style="53" customWidth="1"/>
    <col min="10760" max="10760" width="0" style="53" hidden="1" customWidth="1"/>
    <col min="10761" max="10761" width="3.5703125" style="53" bestFit="1" customWidth="1"/>
    <col min="10762" max="10762" width="6" style="53" customWidth="1"/>
    <col min="10763" max="10763" width="4.42578125" style="53" customWidth="1"/>
    <col min="10764" max="10764" width="16.42578125" style="53" customWidth="1"/>
    <col min="10765" max="10765" width="0.140625" style="53" customWidth="1"/>
    <col min="10766" max="10768" width="0" style="53" hidden="1" customWidth="1"/>
    <col min="10769" max="10769" width="12.85546875" style="53" customWidth="1"/>
    <col min="10770" max="10770" width="13.140625" style="53" customWidth="1"/>
    <col min="10771" max="10771" width="16" style="53" customWidth="1"/>
    <col min="10772" max="10772" width="0" style="53" hidden="1" customWidth="1"/>
    <col min="10773" max="10773" width="13.42578125" style="53" customWidth="1"/>
    <col min="10774" max="10774" width="12.7109375" style="53" customWidth="1"/>
    <col min="10775" max="10779" width="13.140625" style="53" customWidth="1"/>
    <col min="10780" max="10780" width="18.140625" style="53" customWidth="1"/>
    <col min="10781" max="10781" width="13.42578125" style="53" customWidth="1"/>
    <col min="10782" max="10782" width="13.140625" style="53" customWidth="1"/>
    <col min="10783" max="11014" width="9.140625" style="53"/>
    <col min="11015" max="11015" width="2.140625" style="53" customWidth="1"/>
    <col min="11016" max="11016" width="0" style="53" hidden="1" customWidth="1"/>
    <col min="11017" max="11017" width="3.5703125" style="53" bestFit="1" customWidth="1"/>
    <col min="11018" max="11018" width="6" style="53" customWidth="1"/>
    <col min="11019" max="11019" width="4.42578125" style="53" customWidth="1"/>
    <col min="11020" max="11020" width="16.42578125" style="53" customWidth="1"/>
    <col min="11021" max="11021" width="0.140625" style="53" customWidth="1"/>
    <col min="11022" max="11024" width="0" style="53" hidden="1" customWidth="1"/>
    <col min="11025" max="11025" width="12.85546875" style="53" customWidth="1"/>
    <col min="11026" max="11026" width="13.140625" style="53" customWidth="1"/>
    <col min="11027" max="11027" width="16" style="53" customWidth="1"/>
    <col min="11028" max="11028" width="0" style="53" hidden="1" customWidth="1"/>
    <col min="11029" max="11029" width="13.42578125" style="53" customWidth="1"/>
    <col min="11030" max="11030" width="12.7109375" style="53" customWidth="1"/>
    <col min="11031" max="11035" width="13.140625" style="53" customWidth="1"/>
    <col min="11036" max="11036" width="18.140625" style="53" customWidth="1"/>
    <col min="11037" max="11037" width="13.42578125" style="53" customWidth="1"/>
    <col min="11038" max="11038" width="13.140625" style="53" customWidth="1"/>
    <col min="11039" max="11270" width="9.140625" style="53"/>
    <col min="11271" max="11271" width="2.140625" style="53" customWidth="1"/>
    <col min="11272" max="11272" width="0" style="53" hidden="1" customWidth="1"/>
    <col min="11273" max="11273" width="3.5703125" style="53" bestFit="1" customWidth="1"/>
    <col min="11274" max="11274" width="6" style="53" customWidth="1"/>
    <col min="11275" max="11275" width="4.42578125" style="53" customWidth="1"/>
    <col min="11276" max="11276" width="16.42578125" style="53" customWidth="1"/>
    <col min="11277" max="11277" width="0.140625" style="53" customWidth="1"/>
    <col min="11278" max="11280" width="0" style="53" hidden="1" customWidth="1"/>
    <col min="11281" max="11281" width="12.85546875" style="53" customWidth="1"/>
    <col min="11282" max="11282" width="13.140625" style="53" customWidth="1"/>
    <col min="11283" max="11283" width="16" style="53" customWidth="1"/>
    <col min="11284" max="11284" width="0" style="53" hidden="1" customWidth="1"/>
    <col min="11285" max="11285" width="13.42578125" style="53" customWidth="1"/>
    <col min="11286" max="11286" width="12.7109375" style="53" customWidth="1"/>
    <col min="11287" max="11291" width="13.140625" style="53" customWidth="1"/>
    <col min="11292" max="11292" width="18.140625" style="53" customWidth="1"/>
    <col min="11293" max="11293" width="13.42578125" style="53" customWidth="1"/>
    <col min="11294" max="11294" width="13.140625" style="53" customWidth="1"/>
    <col min="11295" max="11526" width="9.140625" style="53"/>
    <col min="11527" max="11527" width="2.140625" style="53" customWidth="1"/>
    <col min="11528" max="11528" width="0" style="53" hidden="1" customWidth="1"/>
    <col min="11529" max="11529" width="3.5703125" style="53" bestFit="1" customWidth="1"/>
    <col min="11530" max="11530" width="6" style="53" customWidth="1"/>
    <col min="11531" max="11531" width="4.42578125" style="53" customWidth="1"/>
    <col min="11532" max="11532" width="16.42578125" style="53" customWidth="1"/>
    <col min="11533" max="11533" width="0.140625" style="53" customWidth="1"/>
    <col min="11534" max="11536" width="0" style="53" hidden="1" customWidth="1"/>
    <col min="11537" max="11537" width="12.85546875" style="53" customWidth="1"/>
    <col min="11538" max="11538" width="13.140625" style="53" customWidth="1"/>
    <col min="11539" max="11539" width="16" style="53" customWidth="1"/>
    <col min="11540" max="11540" width="0" style="53" hidden="1" customWidth="1"/>
    <col min="11541" max="11541" width="13.42578125" style="53" customWidth="1"/>
    <col min="11542" max="11542" width="12.7109375" style="53" customWidth="1"/>
    <col min="11543" max="11547" width="13.140625" style="53" customWidth="1"/>
    <col min="11548" max="11548" width="18.140625" style="53" customWidth="1"/>
    <col min="11549" max="11549" width="13.42578125" style="53" customWidth="1"/>
    <col min="11550" max="11550" width="13.140625" style="53" customWidth="1"/>
    <col min="11551" max="11782" width="9.140625" style="53"/>
    <col min="11783" max="11783" width="2.140625" style="53" customWidth="1"/>
    <col min="11784" max="11784" width="0" style="53" hidden="1" customWidth="1"/>
    <col min="11785" max="11785" width="3.5703125" style="53" bestFit="1" customWidth="1"/>
    <col min="11786" max="11786" width="6" style="53" customWidth="1"/>
    <col min="11787" max="11787" width="4.42578125" style="53" customWidth="1"/>
    <col min="11788" max="11788" width="16.42578125" style="53" customWidth="1"/>
    <col min="11789" max="11789" width="0.140625" style="53" customWidth="1"/>
    <col min="11790" max="11792" width="0" style="53" hidden="1" customWidth="1"/>
    <col min="11793" max="11793" width="12.85546875" style="53" customWidth="1"/>
    <col min="11794" max="11794" width="13.140625" style="53" customWidth="1"/>
    <col min="11795" max="11795" width="16" style="53" customWidth="1"/>
    <col min="11796" max="11796" width="0" style="53" hidden="1" customWidth="1"/>
    <col min="11797" max="11797" width="13.42578125" style="53" customWidth="1"/>
    <col min="11798" max="11798" width="12.7109375" style="53" customWidth="1"/>
    <col min="11799" max="11803" width="13.140625" style="53" customWidth="1"/>
    <col min="11804" max="11804" width="18.140625" style="53" customWidth="1"/>
    <col min="11805" max="11805" width="13.42578125" style="53" customWidth="1"/>
    <col min="11806" max="11806" width="13.140625" style="53" customWidth="1"/>
    <col min="11807" max="12038" width="9.140625" style="53"/>
    <col min="12039" max="12039" width="2.140625" style="53" customWidth="1"/>
    <col min="12040" max="12040" width="0" style="53" hidden="1" customWidth="1"/>
    <col min="12041" max="12041" width="3.5703125" style="53" bestFit="1" customWidth="1"/>
    <col min="12042" max="12042" width="6" style="53" customWidth="1"/>
    <col min="12043" max="12043" width="4.42578125" style="53" customWidth="1"/>
    <col min="12044" max="12044" width="16.42578125" style="53" customWidth="1"/>
    <col min="12045" max="12045" width="0.140625" style="53" customWidth="1"/>
    <col min="12046" max="12048" width="0" style="53" hidden="1" customWidth="1"/>
    <col min="12049" max="12049" width="12.85546875" style="53" customWidth="1"/>
    <col min="12050" max="12050" width="13.140625" style="53" customWidth="1"/>
    <col min="12051" max="12051" width="16" style="53" customWidth="1"/>
    <col min="12052" max="12052" width="0" style="53" hidden="1" customWidth="1"/>
    <col min="12053" max="12053" width="13.42578125" style="53" customWidth="1"/>
    <col min="12054" max="12054" width="12.7109375" style="53" customWidth="1"/>
    <col min="12055" max="12059" width="13.140625" style="53" customWidth="1"/>
    <col min="12060" max="12060" width="18.140625" style="53" customWidth="1"/>
    <col min="12061" max="12061" width="13.42578125" style="53" customWidth="1"/>
    <col min="12062" max="12062" width="13.140625" style="53" customWidth="1"/>
    <col min="12063" max="12294" width="9.140625" style="53"/>
    <col min="12295" max="12295" width="2.140625" style="53" customWidth="1"/>
    <col min="12296" max="12296" width="0" style="53" hidden="1" customWidth="1"/>
    <col min="12297" max="12297" width="3.5703125" style="53" bestFit="1" customWidth="1"/>
    <col min="12298" max="12298" width="6" style="53" customWidth="1"/>
    <col min="12299" max="12299" width="4.42578125" style="53" customWidth="1"/>
    <col min="12300" max="12300" width="16.42578125" style="53" customWidth="1"/>
    <col min="12301" max="12301" width="0.140625" style="53" customWidth="1"/>
    <col min="12302" max="12304" width="0" style="53" hidden="1" customWidth="1"/>
    <col min="12305" max="12305" width="12.85546875" style="53" customWidth="1"/>
    <col min="12306" max="12306" width="13.140625" style="53" customWidth="1"/>
    <col min="12307" max="12307" width="16" style="53" customWidth="1"/>
    <col min="12308" max="12308" width="0" style="53" hidden="1" customWidth="1"/>
    <col min="12309" max="12309" width="13.42578125" style="53" customWidth="1"/>
    <col min="12310" max="12310" width="12.7109375" style="53" customWidth="1"/>
    <col min="12311" max="12315" width="13.140625" style="53" customWidth="1"/>
    <col min="12316" max="12316" width="18.140625" style="53" customWidth="1"/>
    <col min="12317" max="12317" width="13.42578125" style="53" customWidth="1"/>
    <col min="12318" max="12318" width="13.140625" style="53" customWidth="1"/>
    <col min="12319" max="12550" width="9.140625" style="53"/>
    <col min="12551" max="12551" width="2.140625" style="53" customWidth="1"/>
    <col min="12552" max="12552" width="0" style="53" hidden="1" customWidth="1"/>
    <col min="12553" max="12553" width="3.5703125" style="53" bestFit="1" customWidth="1"/>
    <col min="12554" max="12554" width="6" style="53" customWidth="1"/>
    <col min="12555" max="12555" width="4.42578125" style="53" customWidth="1"/>
    <col min="12556" max="12556" width="16.42578125" style="53" customWidth="1"/>
    <col min="12557" max="12557" width="0.140625" style="53" customWidth="1"/>
    <col min="12558" max="12560" width="0" style="53" hidden="1" customWidth="1"/>
    <col min="12561" max="12561" width="12.85546875" style="53" customWidth="1"/>
    <col min="12562" max="12562" width="13.140625" style="53" customWidth="1"/>
    <col min="12563" max="12563" width="16" style="53" customWidth="1"/>
    <col min="12564" max="12564" width="0" style="53" hidden="1" customWidth="1"/>
    <col min="12565" max="12565" width="13.42578125" style="53" customWidth="1"/>
    <col min="12566" max="12566" width="12.7109375" style="53" customWidth="1"/>
    <col min="12567" max="12571" width="13.140625" style="53" customWidth="1"/>
    <col min="12572" max="12572" width="18.140625" style="53" customWidth="1"/>
    <col min="12573" max="12573" width="13.42578125" style="53" customWidth="1"/>
    <col min="12574" max="12574" width="13.140625" style="53" customWidth="1"/>
    <col min="12575" max="12806" width="9.140625" style="53"/>
    <col min="12807" max="12807" width="2.140625" style="53" customWidth="1"/>
    <col min="12808" max="12808" width="0" style="53" hidden="1" customWidth="1"/>
    <col min="12809" max="12809" width="3.5703125" style="53" bestFit="1" customWidth="1"/>
    <col min="12810" max="12810" width="6" style="53" customWidth="1"/>
    <col min="12811" max="12811" width="4.42578125" style="53" customWidth="1"/>
    <col min="12812" max="12812" width="16.42578125" style="53" customWidth="1"/>
    <col min="12813" max="12813" width="0.140625" style="53" customWidth="1"/>
    <col min="12814" max="12816" width="0" style="53" hidden="1" customWidth="1"/>
    <col min="12817" max="12817" width="12.85546875" style="53" customWidth="1"/>
    <col min="12818" max="12818" width="13.140625" style="53" customWidth="1"/>
    <col min="12819" max="12819" width="16" style="53" customWidth="1"/>
    <col min="12820" max="12820" width="0" style="53" hidden="1" customWidth="1"/>
    <col min="12821" max="12821" width="13.42578125" style="53" customWidth="1"/>
    <col min="12822" max="12822" width="12.7109375" style="53" customWidth="1"/>
    <col min="12823" max="12827" width="13.140625" style="53" customWidth="1"/>
    <col min="12828" max="12828" width="18.140625" style="53" customWidth="1"/>
    <col min="12829" max="12829" width="13.42578125" style="53" customWidth="1"/>
    <col min="12830" max="12830" width="13.140625" style="53" customWidth="1"/>
    <col min="12831" max="13062" width="9.140625" style="53"/>
    <col min="13063" max="13063" width="2.140625" style="53" customWidth="1"/>
    <col min="13064" max="13064" width="0" style="53" hidden="1" customWidth="1"/>
    <col min="13065" max="13065" width="3.5703125" style="53" bestFit="1" customWidth="1"/>
    <col min="13066" max="13066" width="6" style="53" customWidth="1"/>
    <col min="13067" max="13067" width="4.42578125" style="53" customWidth="1"/>
    <col min="13068" max="13068" width="16.42578125" style="53" customWidth="1"/>
    <col min="13069" max="13069" width="0.140625" style="53" customWidth="1"/>
    <col min="13070" max="13072" width="0" style="53" hidden="1" customWidth="1"/>
    <col min="13073" max="13073" width="12.85546875" style="53" customWidth="1"/>
    <col min="13074" max="13074" width="13.140625" style="53" customWidth="1"/>
    <col min="13075" max="13075" width="16" style="53" customWidth="1"/>
    <col min="13076" max="13076" width="0" style="53" hidden="1" customWidth="1"/>
    <col min="13077" max="13077" width="13.42578125" style="53" customWidth="1"/>
    <col min="13078" max="13078" width="12.7109375" style="53" customWidth="1"/>
    <col min="13079" max="13083" width="13.140625" style="53" customWidth="1"/>
    <col min="13084" max="13084" width="18.140625" style="53" customWidth="1"/>
    <col min="13085" max="13085" width="13.42578125" style="53" customWidth="1"/>
    <col min="13086" max="13086" width="13.140625" style="53" customWidth="1"/>
    <col min="13087" max="13318" width="9.140625" style="53"/>
    <col min="13319" max="13319" width="2.140625" style="53" customWidth="1"/>
    <col min="13320" max="13320" width="0" style="53" hidden="1" customWidth="1"/>
    <col min="13321" max="13321" width="3.5703125" style="53" bestFit="1" customWidth="1"/>
    <col min="13322" max="13322" width="6" style="53" customWidth="1"/>
    <col min="13323" max="13323" width="4.42578125" style="53" customWidth="1"/>
    <col min="13324" max="13324" width="16.42578125" style="53" customWidth="1"/>
    <col min="13325" max="13325" width="0.140625" style="53" customWidth="1"/>
    <col min="13326" max="13328" width="0" style="53" hidden="1" customWidth="1"/>
    <col min="13329" max="13329" width="12.85546875" style="53" customWidth="1"/>
    <col min="13330" max="13330" width="13.140625" style="53" customWidth="1"/>
    <col min="13331" max="13331" width="16" style="53" customWidth="1"/>
    <col min="13332" max="13332" width="0" style="53" hidden="1" customWidth="1"/>
    <col min="13333" max="13333" width="13.42578125" style="53" customWidth="1"/>
    <col min="13334" max="13334" width="12.7109375" style="53" customWidth="1"/>
    <col min="13335" max="13339" width="13.140625" style="53" customWidth="1"/>
    <col min="13340" max="13340" width="18.140625" style="53" customWidth="1"/>
    <col min="13341" max="13341" width="13.42578125" style="53" customWidth="1"/>
    <col min="13342" max="13342" width="13.140625" style="53" customWidth="1"/>
    <col min="13343" max="13574" width="9.140625" style="53"/>
    <col min="13575" max="13575" width="2.140625" style="53" customWidth="1"/>
    <col min="13576" max="13576" width="0" style="53" hidden="1" customWidth="1"/>
    <col min="13577" max="13577" width="3.5703125" style="53" bestFit="1" customWidth="1"/>
    <col min="13578" max="13578" width="6" style="53" customWidth="1"/>
    <col min="13579" max="13579" width="4.42578125" style="53" customWidth="1"/>
    <col min="13580" max="13580" width="16.42578125" style="53" customWidth="1"/>
    <col min="13581" max="13581" width="0.140625" style="53" customWidth="1"/>
    <col min="13582" max="13584" width="0" style="53" hidden="1" customWidth="1"/>
    <col min="13585" max="13585" width="12.85546875" style="53" customWidth="1"/>
    <col min="13586" max="13586" width="13.140625" style="53" customWidth="1"/>
    <col min="13587" max="13587" width="16" style="53" customWidth="1"/>
    <col min="13588" max="13588" width="0" style="53" hidden="1" customWidth="1"/>
    <col min="13589" max="13589" width="13.42578125" style="53" customWidth="1"/>
    <col min="13590" max="13590" width="12.7109375" style="53" customWidth="1"/>
    <col min="13591" max="13595" width="13.140625" style="53" customWidth="1"/>
    <col min="13596" max="13596" width="18.140625" style="53" customWidth="1"/>
    <col min="13597" max="13597" width="13.42578125" style="53" customWidth="1"/>
    <col min="13598" max="13598" width="13.140625" style="53" customWidth="1"/>
    <col min="13599" max="13830" width="9.140625" style="53"/>
    <col min="13831" max="13831" width="2.140625" style="53" customWidth="1"/>
    <col min="13832" max="13832" width="0" style="53" hidden="1" customWidth="1"/>
    <col min="13833" max="13833" width="3.5703125" style="53" bestFit="1" customWidth="1"/>
    <col min="13834" max="13834" width="6" style="53" customWidth="1"/>
    <col min="13835" max="13835" width="4.42578125" style="53" customWidth="1"/>
    <col min="13836" max="13836" width="16.42578125" style="53" customWidth="1"/>
    <col min="13837" max="13837" width="0.140625" style="53" customWidth="1"/>
    <col min="13838" max="13840" width="0" style="53" hidden="1" customWidth="1"/>
    <col min="13841" max="13841" width="12.85546875" style="53" customWidth="1"/>
    <col min="13842" max="13842" width="13.140625" style="53" customWidth="1"/>
    <col min="13843" max="13843" width="16" style="53" customWidth="1"/>
    <col min="13844" max="13844" width="0" style="53" hidden="1" customWidth="1"/>
    <col min="13845" max="13845" width="13.42578125" style="53" customWidth="1"/>
    <col min="13846" max="13846" width="12.7109375" style="53" customWidth="1"/>
    <col min="13847" max="13851" width="13.140625" style="53" customWidth="1"/>
    <col min="13852" max="13852" width="18.140625" style="53" customWidth="1"/>
    <col min="13853" max="13853" width="13.42578125" style="53" customWidth="1"/>
    <col min="13854" max="13854" width="13.140625" style="53" customWidth="1"/>
    <col min="13855" max="14086" width="9.140625" style="53"/>
    <col min="14087" max="14087" width="2.140625" style="53" customWidth="1"/>
    <col min="14088" max="14088" width="0" style="53" hidden="1" customWidth="1"/>
    <col min="14089" max="14089" width="3.5703125" style="53" bestFit="1" customWidth="1"/>
    <col min="14090" max="14090" width="6" style="53" customWidth="1"/>
    <col min="14091" max="14091" width="4.42578125" style="53" customWidth="1"/>
    <col min="14092" max="14092" width="16.42578125" style="53" customWidth="1"/>
    <col min="14093" max="14093" width="0.140625" style="53" customWidth="1"/>
    <col min="14094" max="14096" width="0" style="53" hidden="1" customWidth="1"/>
    <col min="14097" max="14097" width="12.85546875" style="53" customWidth="1"/>
    <col min="14098" max="14098" width="13.140625" style="53" customWidth="1"/>
    <col min="14099" max="14099" width="16" style="53" customWidth="1"/>
    <col min="14100" max="14100" width="0" style="53" hidden="1" customWidth="1"/>
    <col min="14101" max="14101" width="13.42578125" style="53" customWidth="1"/>
    <col min="14102" max="14102" width="12.7109375" style="53" customWidth="1"/>
    <col min="14103" max="14107" width="13.140625" style="53" customWidth="1"/>
    <col min="14108" max="14108" width="18.140625" style="53" customWidth="1"/>
    <col min="14109" max="14109" width="13.42578125" style="53" customWidth="1"/>
    <col min="14110" max="14110" width="13.140625" style="53" customWidth="1"/>
    <col min="14111" max="14342" width="9.140625" style="53"/>
    <col min="14343" max="14343" width="2.140625" style="53" customWidth="1"/>
    <col min="14344" max="14344" width="0" style="53" hidden="1" customWidth="1"/>
    <col min="14345" max="14345" width="3.5703125" style="53" bestFit="1" customWidth="1"/>
    <col min="14346" max="14346" width="6" style="53" customWidth="1"/>
    <col min="14347" max="14347" width="4.42578125" style="53" customWidth="1"/>
    <col min="14348" max="14348" width="16.42578125" style="53" customWidth="1"/>
    <col min="14349" max="14349" width="0.140625" style="53" customWidth="1"/>
    <col min="14350" max="14352" width="0" style="53" hidden="1" customWidth="1"/>
    <col min="14353" max="14353" width="12.85546875" style="53" customWidth="1"/>
    <col min="14354" max="14354" width="13.140625" style="53" customWidth="1"/>
    <col min="14355" max="14355" width="16" style="53" customWidth="1"/>
    <col min="14356" max="14356" width="0" style="53" hidden="1" customWidth="1"/>
    <col min="14357" max="14357" width="13.42578125" style="53" customWidth="1"/>
    <col min="14358" max="14358" width="12.7109375" style="53" customWidth="1"/>
    <col min="14359" max="14363" width="13.140625" style="53" customWidth="1"/>
    <col min="14364" max="14364" width="18.140625" style="53" customWidth="1"/>
    <col min="14365" max="14365" width="13.42578125" style="53" customWidth="1"/>
    <col min="14366" max="14366" width="13.140625" style="53" customWidth="1"/>
    <col min="14367" max="14598" width="9.140625" style="53"/>
    <col min="14599" max="14599" width="2.140625" style="53" customWidth="1"/>
    <col min="14600" max="14600" width="0" style="53" hidden="1" customWidth="1"/>
    <col min="14601" max="14601" width="3.5703125" style="53" bestFit="1" customWidth="1"/>
    <col min="14602" max="14602" width="6" style="53" customWidth="1"/>
    <col min="14603" max="14603" width="4.42578125" style="53" customWidth="1"/>
    <col min="14604" max="14604" width="16.42578125" style="53" customWidth="1"/>
    <col min="14605" max="14605" width="0.140625" style="53" customWidth="1"/>
    <col min="14606" max="14608" width="0" style="53" hidden="1" customWidth="1"/>
    <col min="14609" max="14609" width="12.85546875" style="53" customWidth="1"/>
    <col min="14610" max="14610" width="13.140625" style="53" customWidth="1"/>
    <col min="14611" max="14611" width="16" style="53" customWidth="1"/>
    <col min="14612" max="14612" width="0" style="53" hidden="1" customWidth="1"/>
    <col min="14613" max="14613" width="13.42578125" style="53" customWidth="1"/>
    <col min="14614" max="14614" width="12.7109375" style="53" customWidth="1"/>
    <col min="14615" max="14619" width="13.140625" style="53" customWidth="1"/>
    <col min="14620" max="14620" width="18.140625" style="53" customWidth="1"/>
    <col min="14621" max="14621" width="13.42578125" style="53" customWidth="1"/>
    <col min="14622" max="14622" width="13.140625" style="53" customWidth="1"/>
    <col min="14623" max="14854" width="9.140625" style="53"/>
    <col min="14855" max="14855" width="2.140625" style="53" customWidth="1"/>
    <col min="14856" max="14856" width="0" style="53" hidden="1" customWidth="1"/>
    <col min="14857" max="14857" width="3.5703125" style="53" bestFit="1" customWidth="1"/>
    <col min="14858" max="14858" width="6" style="53" customWidth="1"/>
    <col min="14859" max="14859" width="4.42578125" style="53" customWidth="1"/>
    <col min="14860" max="14860" width="16.42578125" style="53" customWidth="1"/>
    <col min="14861" max="14861" width="0.140625" style="53" customWidth="1"/>
    <col min="14862" max="14864" width="0" style="53" hidden="1" customWidth="1"/>
    <col min="14865" max="14865" width="12.85546875" style="53" customWidth="1"/>
    <col min="14866" max="14866" width="13.140625" style="53" customWidth="1"/>
    <col min="14867" max="14867" width="16" style="53" customWidth="1"/>
    <col min="14868" max="14868" width="0" style="53" hidden="1" customWidth="1"/>
    <col min="14869" max="14869" width="13.42578125" style="53" customWidth="1"/>
    <col min="14870" max="14870" width="12.7109375" style="53" customWidth="1"/>
    <col min="14871" max="14875" width="13.140625" style="53" customWidth="1"/>
    <col min="14876" max="14876" width="18.140625" style="53" customWidth="1"/>
    <col min="14877" max="14877" width="13.42578125" style="53" customWidth="1"/>
    <col min="14878" max="14878" width="13.140625" style="53" customWidth="1"/>
    <col min="14879" max="15110" width="9.140625" style="53"/>
    <col min="15111" max="15111" width="2.140625" style="53" customWidth="1"/>
    <col min="15112" max="15112" width="0" style="53" hidden="1" customWidth="1"/>
    <col min="15113" max="15113" width="3.5703125" style="53" bestFit="1" customWidth="1"/>
    <col min="15114" max="15114" width="6" style="53" customWidth="1"/>
    <col min="15115" max="15115" width="4.42578125" style="53" customWidth="1"/>
    <col min="15116" max="15116" width="16.42578125" style="53" customWidth="1"/>
    <col min="15117" max="15117" width="0.140625" style="53" customWidth="1"/>
    <col min="15118" max="15120" width="0" style="53" hidden="1" customWidth="1"/>
    <col min="15121" max="15121" width="12.85546875" style="53" customWidth="1"/>
    <col min="15122" max="15122" width="13.140625" style="53" customWidth="1"/>
    <col min="15123" max="15123" width="16" style="53" customWidth="1"/>
    <col min="15124" max="15124" width="0" style="53" hidden="1" customWidth="1"/>
    <col min="15125" max="15125" width="13.42578125" style="53" customWidth="1"/>
    <col min="15126" max="15126" width="12.7109375" style="53" customWidth="1"/>
    <col min="15127" max="15131" width="13.140625" style="53" customWidth="1"/>
    <col min="15132" max="15132" width="18.140625" style="53" customWidth="1"/>
    <col min="15133" max="15133" width="13.42578125" style="53" customWidth="1"/>
    <col min="15134" max="15134" width="13.140625" style="53" customWidth="1"/>
    <col min="15135" max="15366" width="9.140625" style="53"/>
    <col min="15367" max="15367" width="2.140625" style="53" customWidth="1"/>
    <col min="15368" max="15368" width="0" style="53" hidden="1" customWidth="1"/>
    <col min="15369" max="15369" width="3.5703125" style="53" bestFit="1" customWidth="1"/>
    <col min="15370" max="15370" width="6" style="53" customWidth="1"/>
    <col min="15371" max="15371" width="4.42578125" style="53" customWidth="1"/>
    <col min="15372" max="15372" width="16.42578125" style="53" customWidth="1"/>
    <col min="15373" max="15373" width="0.140625" style="53" customWidth="1"/>
    <col min="15374" max="15376" width="0" style="53" hidden="1" customWidth="1"/>
    <col min="15377" max="15377" width="12.85546875" style="53" customWidth="1"/>
    <col min="15378" max="15378" width="13.140625" style="53" customWidth="1"/>
    <col min="15379" max="15379" width="16" style="53" customWidth="1"/>
    <col min="15380" max="15380" width="0" style="53" hidden="1" customWidth="1"/>
    <col min="15381" max="15381" width="13.42578125" style="53" customWidth="1"/>
    <col min="15382" max="15382" width="12.7109375" style="53" customWidth="1"/>
    <col min="15383" max="15387" width="13.140625" style="53" customWidth="1"/>
    <col min="15388" max="15388" width="18.140625" style="53" customWidth="1"/>
    <col min="15389" max="15389" width="13.42578125" style="53" customWidth="1"/>
    <col min="15390" max="15390" width="13.140625" style="53" customWidth="1"/>
    <col min="15391" max="15622" width="9.140625" style="53"/>
    <col min="15623" max="15623" width="2.140625" style="53" customWidth="1"/>
    <col min="15624" max="15624" width="0" style="53" hidden="1" customWidth="1"/>
    <col min="15625" max="15625" width="3.5703125" style="53" bestFit="1" customWidth="1"/>
    <col min="15626" max="15626" width="6" style="53" customWidth="1"/>
    <col min="15627" max="15627" width="4.42578125" style="53" customWidth="1"/>
    <col min="15628" max="15628" width="16.42578125" style="53" customWidth="1"/>
    <col min="15629" max="15629" width="0.140625" style="53" customWidth="1"/>
    <col min="15630" max="15632" width="0" style="53" hidden="1" customWidth="1"/>
    <col min="15633" max="15633" width="12.85546875" style="53" customWidth="1"/>
    <col min="15634" max="15634" width="13.140625" style="53" customWidth="1"/>
    <col min="15635" max="15635" width="16" style="53" customWidth="1"/>
    <col min="15636" max="15636" width="0" style="53" hidden="1" customWidth="1"/>
    <col min="15637" max="15637" width="13.42578125" style="53" customWidth="1"/>
    <col min="15638" max="15638" width="12.7109375" style="53" customWidth="1"/>
    <col min="15639" max="15643" width="13.140625" style="53" customWidth="1"/>
    <col min="15644" max="15644" width="18.140625" style="53" customWidth="1"/>
    <col min="15645" max="15645" width="13.42578125" style="53" customWidth="1"/>
    <col min="15646" max="15646" width="13.140625" style="53" customWidth="1"/>
    <col min="15647" max="15878" width="9.140625" style="53"/>
    <col min="15879" max="15879" width="2.140625" style="53" customWidth="1"/>
    <col min="15880" max="15880" width="0" style="53" hidden="1" customWidth="1"/>
    <col min="15881" max="15881" width="3.5703125" style="53" bestFit="1" customWidth="1"/>
    <col min="15882" max="15882" width="6" style="53" customWidth="1"/>
    <col min="15883" max="15883" width="4.42578125" style="53" customWidth="1"/>
    <col min="15884" max="15884" width="16.42578125" style="53" customWidth="1"/>
    <col min="15885" max="15885" width="0.140625" style="53" customWidth="1"/>
    <col min="15886" max="15888" width="0" style="53" hidden="1" customWidth="1"/>
    <col min="15889" max="15889" width="12.85546875" style="53" customWidth="1"/>
    <col min="15890" max="15890" width="13.140625" style="53" customWidth="1"/>
    <col min="15891" max="15891" width="16" style="53" customWidth="1"/>
    <col min="15892" max="15892" width="0" style="53" hidden="1" customWidth="1"/>
    <col min="15893" max="15893" width="13.42578125" style="53" customWidth="1"/>
    <col min="15894" max="15894" width="12.7109375" style="53" customWidth="1"/>
    <col min="15895" max="15899" width="13.140625" style="53" customWidth="1"/>
    <col min="15900" max="15900" width="18.140625" style="53" customWidth="1"/>
    <col min="15901" max="15901" width="13.42578125" style="53" customWidth="1"/>
    <col min="15902" max="15902" width="13.140625" style="53" customWidth="1"/>
    <col min="15903" max="16134" width="9.140625" style="53"/>
    <col min="16135" max="16135" width="2.140625" style="53" customWidth="1"/>
    <col min="16136" max="16136" width="0" style="53" hidden="1" customWidth="1"/>
    <col min="16137" max="16137" width="3.5703125" style="53" bestFit="1" customWidth="1"/>
    <col min="16138" max="16138" width="6" style="53" customWidth="1"/>
    <col min="16139" max="16139" width="4.42578125" style="53" customWidth="1"/>
    <col min="16140" max="16140" width="16.42578125" style="53" customWidth="1"/>
    <col min="16141" max="16141" width="0.140625" style="53" customWidth="1"/>
    <col min="16142" max="16144" width="0" style="53" hidden="1" customWidth="1"/>
    <col min="16145" max="16145" width="12.85546875" style="53" customWidth="1"/>
    <col min="16146" max="16146" width="13.140625" style="53" customWidth="1"/>
    <col min="16147" max="16147" width="16" style="53" customWidth="1"/>
    <col min="16148" max="16148" width="0" style="53" hidden="1" customWidth="1"/>
    <col min="16149" max="16149" width="13.42578125" style="53" customWidth="1"/>
    <col min="16150" max="16150" width="12.7109375" style="53" customWidth="1"/>
    <col min="16151" max="16155" width="13.140625" style="53" customWidth="1"/>
    <col min="16156" max="16156" width="18.140625" style="53" customWidth="1"/>
    <col min="16157" max="16157" width="13.42578125" style="53" customWidth="1"/>
    <col min="16158" max="16158" width="13.140625" style="53" customWidth="1"/>
    <col min="16159" max="16384" width="9.140625" style="53"/>
  </cols>
  <sheetData>
    <row r="1" spans="1:30" ht="15">
      <c r="A1" s="420" t="s">
        <v>116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row>
    <row r="2" spans="1:30" ht="15">
      <c r="A2" s="420" t="s">
        <v>503</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row>
    <row r="3" spans="1:30" ht="13.5" thickBot="1">
      <c r="H3" s="421"/>
      <c r="I3" s="421"/>
    </row>
    <row r="4" spans="1:30" s="76" customFormat="1" ht="54" customHeight="1" thickBot="1">
      <c r="A4" s="133" t="s">
        <v>0</v>
      </c>
      <c r="B4" s="75" t="s">
        <v>117</v>
      </c>
      <c r="C4" s="66"/>
      <c r="D4" s="66"/>
      <c r="E4" s="67"/>
      <c r="F4" s="59" t="s">
        <v>118</v>
      </c>
      <c r="G4" s="59" t="s">
        <v>119</v>
      </c>
      <c r="H4" s="59" t="s">
        <v>120</v>
      </c>
      <c r="I4" s="59" t="s">
        <v>302</v>
      </c>
      <c r="J4" s="166" t="s">
        <v>303</v>
      </c>
      <c r="K4" s="166" t="s">
        <v>258</v>
      </c>
      <c r="L4" s="166" t="s">
        <v>236</v>
      </c>
      <c r="M4" s="166" t="s">
        <v>237</v>
      </c>
      <c r="N4" s="166" t="s">
        <v>238</v>
      </c>
      <c r="O4" s="166" t="s">
        <v>259</v>
      </c>
      <c r="P4" s="166" t="s">
        <v>250</v>
      </c>
      <c r="Q4" s="59" t="s">
        <v>314</v>
      </c>
      <c r="R4" s="59" t="s">
        <v>371</v>
      </c>
      <c r="S4" s="59" t="s">
        <v>315</v>
      </c>
      <c r="T4" s="59" t="s">
        <v>496</v>
      </c>
      <c r="U4" s="59" t="s">
        <v>236</v>
      </c>
      <c r="V4" s="59" t="s">
        <v>497</v>
      </c>
      <c r="W4" s="59" t="s">
        <v>238</v>
      </c>
      <c r="X4" s="59" t="s">
        <v>498</v>
      </c>
      <c r="Y4" s="59" t="s">
        <v>615</v>
      </c>
      <c r="Z4" s="59" t="s">
        <v>438</v>
      </c>
      <c r="AA4" s="59" t="s">
        <v>439</v>
      </c>
      <c r="AB4" s="59" t="s">
        <v>623</v>
      </c>
      <c r="AC4" s="59" t="s">
        <v>441</v>
      </c>
      <c r="AD4" s="59" t="s">
        <v>3</v>
      </c>
    </row>
    <row r="5" spans="1:30" s="76" customFormat="1" ht="19.5" customHeight="1" thickBot="1">
      <c r="A5" s="68" t="s">
        <v>131</v>
      </c>
      <c r="B5" s="54" t="s">
        <v>132</v>
      </c>
      <c r="C5" s="69"/>
      <c r="D5" s="69"/>
      <c r="E5" s="70"/>
      <c r="F5" s="54" t="s">
        <v>121</v>
      </c>
      <c r="G5" s="54" t="s">
        <v>126</v>
      </c>
      <c r="H5" s="54" t="s">
        <v>133</v>
      </c>
      <c r="I5" s="54" t="s">
        <v>122</v>
      </c>
      <c r="J5" s="167" t="s">
        <v>304</v>
      </c>
      <c r="K5" s="167" t="s">
        <v>123</v>
      </c>
      <c r="L5" s="167" t="s">
        <v>124</v>
      </c>
      <c r="M5" s="167" t="s">
        <v>125</v>
      </c>
      <c r="N5" s="167" t="s">
        <v>307</v>
      </c>
      <c r="O5" s="167" t="s">
        <v>140</v>
      </c>
      <c r="P5" s="167" t="s">
        <v>309</v>
      </c>
      <c r="Q5" s="54" t="s">
        <v>309</v>
      </c>
      <c r="R5" s="54" t="s">
        <v>375</v>
      </c>
      <c r="S5" s="54" t="s">
        <v>376</v>
      </c>
      <c r="T5" s="54" t="s">
        <v>123</v>
      </c>
      <c r="U5" s="54" t="s">
        <v>124</v>
      </c>
      <c r="V5" s="54" t="s">
        <v>125</v>
      </c>
      <c r="W5" s="54" t="s">
        <v>307</v>
      </c>
      <c r="X5" s="54" t="s">
        <v>140</v>
      </c>
      <c r="Y5" s="54"/>
      <c r="Z5" s="54" t="s">
        <v>499</v>
      </c>
      <c r="AA5" s="54" t="s">
        <v>375</v>
      </c>
      <c r="AB5" s="54" t="s">
        <v>376</v>
      </c>
      <c r="AC5" s="54" t="s">
        <v>123</v>
      </c>
      <c r="AD5" s="54" t="s">
        <v>124</v>
      </c>
    </row>
    <row r="6" spans="1:30" s="76" customFormat="1" ht="34.5" customHeight="1">
      <c r="A6" s="71">
        <v>1</v>
      </c>
      <c r="B6" s="422" t="s">
        <v>134</v>
      </c>
      <c r="C6" s="422"/>
      <c r="D6" s="422"/>
      <c r="E6" s="422"/>
      <c r="F6" s="79">
        <f>ΠΙΝ1_ΑΔΙΑΘ.ΥΠΟΛΟΙΠΑ!E102</f>
        <v>12953770.91</v>
      </c>
      <c r="G6" s="79">
        <f>ΠΙΝ1_ΑΔΙΑΘ.ΥΠΟΛΟΙΠΑ!F102</f>
        <v>7109958.3300000001</v>
      </c>
      <c r="H6" s="79">
        <f>ΠΙΝ1_ΑΔΙΑΘ.ΥΠΟΛΟΙΠΑ!G102</f>
        <v>12540459.890000001</v>
      </c>
      <c r="I6" s="79" t="e">
        <f>[1]ΠΙΝ1_ΑΔΙΑΘ.ΥΠΟΛΟΙΠΑ!H102</f>
        <v>#REF!</v>
      </c>
      <c r="J6" s="168" t="e">
        <f>[1]ΠΙΝ1_ΑΔΙΑΘ.ΥΠΟΛΟΙΠΑ!I102</f>
        <v>#REF!</v>
      </c>
      <c r="K6" s="168" t="e">
        <f>[1]ΠΙΝ1_ΑΔΙΑΘ.ΥΠΟΛΟΙΠΑ!J102</f>
        <v>#REF!</v>
      </c>
      <c r="L6" s="168" t="e">
        <f>[1]ΠΙΝ1_ΑΔΙΑΘ.ΥΠΟΛΟΙΠΑ!K102</f>
        <v>#REF!</v>
      </c>
      <c r="M6" s="168" t="e">
        <f>[1]ΠΙΝ1_ΑΔΙΑΘ.ΥΠΟΛΟΙΠΑ!L102</f>
        <v>#REF!</v>
      </c>
      <c r="N6" s="168" t="e">
        <f>[1]ΠΙΝ1_ΑΔΙΑΘ.ΥΠΟΛΟΙΠΑ!M102</f>
        <v>#REF!</v>
      </c>
      <c r="O6" s="168" t="e">
        <f>[1]ΠΙΝ1_ΑΔΙΑΘ.ΥΠΟΛΟΙΠΑ!N102</f>
        <v>#REF!</v>
      </c>
      <c r="P6" s="168" t="e">
        <f>[1]ΠΙΝ1_ΑΔΙΑΘ.ΥΠΟΛΟΙΠΑ!O102</f>
        <v>#REF!</v>
      </c>
      <c r="Q6" s="79" t="e">
        <f>[1]ΠΙΝ1_ΑΔΙΑΘ.ΥΠΟΛΟΙΠΑ!P102</f>
        <v>#REF!</v>
      </c>
      <c r="R6" s="79">
        <f>[1]ΠΙΝ1_ΑΔΙΑΘ.ΥΠΟΛΟΙΠΑ!Q102</f>
        <v>2886320.52</v>
      </c>
      <c r="S6" s="79">
        <f>H6-R6</f>
        <v>9654139.370000001</v>
      </c>
      <c r="T6" s="150">
        <f>[1]ΠΙΝ1_ΑΔΙΑΘ.ΥΠΟΛΟΙΠΑ!S102</f>
        <v>161044.63</v>
      </c>
      <c r="U6" s="150">
        <f>[1]ΠΙΝ1_ΑΔΙΑΘ.ΥΠΟΛΟΙΠΑ!T102</f>
        <v>310721.13</v>
      </c>
      <c r="V6" s="150">
        <f>[1]ΠΙΝ1_ΑΔΙΑΘ.ΥΠΟΛΟΙΠΑ!U102</f>
        <v>0</v>
      </c>
      <c r="W6" s="79">
        <f>T6+U6+V6</f>
        <v>471765.76000000001</v>
      </c>
      <c r="X6" s="150">
        <f>[1]ΠΙΝ1_ΑΔΙΑΘ.ΥΠΟΛΟΙΠΑ!W102</f>
        <v>354034.3</v>
      </c>
      <c r="Y6" s="150">
        <f>[1]ΠΙΝ1_ΑΔΙΑΘ.ΥΠΟΛΟΙΠΑ!X102</f>
        <v>73812.789999999994</v>
      </c>
      <c r="Z6" s="79">
        <f>W6+X6</f>
        <v>825800.06</v>
      </c>
      <c r="AA6" s="79">
        <f>ΠΙΝ1_ΑΔΙΑΘ.ΥΠΟΛΟΙΠΑ!Z102</f>
        <v>3121177.94</v>
      </c>
      <c r="AB6" s="79">
        <f>ΠΙΝ1_ΑΔΙΑΘ.ΥΠΟΛΟΙΠΑ!AA102</f>
        <v>9419281.9499999993</v>
      </c>
      <c r="AC6" s="150">
        <f>ΠΙΝ1_ΑΔΙΑΘ.ΥΠΟΛΟΙΠΑ!AC102</f>
        <v>4310000</v>
      </c>
      <c r="AD6" s="80" t="s">
        <v>310</v>
      </c>
    </row>
    <row r="7" spans="1:30" s="76" customFormat="1" ht="57" customHeight="1">
      <c r="A7" s="72">
        <v>2</v>
      </c>
      <c r="B7" s="149" t="s">
        <v>305</v>
      </c>
      <c r="C7" s="56"/>
      <c r="D7" s="56"/>
      <c r="E7" s="56"/>
      <c r="F7" s="55">
        <f>'ΠΙΝ 2 ΣΑΕΠ_067 &amp; 0672'!E41</f>
        <v>16644063.510000002</v>
      </c>
      <c r="G7" s="55">
        <f>'ΠΙΝ 2 ΣΑΕΠ_067 &amp; 0672'!F41</f>
        <v>11122736.09</v>
      </c>
      <c r="H7" s="55">
        <f>'ΠΙΝ 2 ΣΑΕΠ_067 &amp; 0672'!G41</f>
        <v>16644063.510000002</v>
      </c>
      <c r="I7" s="55" t="e">
        <f>#REF!</f>
        <v>#REF!</v>
      </c>
      <c r="J7" s="169" t="e">
        <f>#REF!</f>
        <v>#REF!</v>
      </c>
      <c r="K7" s="169" t="e">
        <f>#REF!</f>
        <v>#REF!</v>
      </c>
      <c r="L7" s="169" t="e">
        <f>#REF!</f>
        <v>#REF!</v>
      </c>
      <c r="M7" s="169" t="e">
        <f>#REF!</f>
        <v>#REF!</v>
      </c>
      <c r="N7" s="169" t="e">
        <f>#REF!</f>
        <v>#REF!</v>
      </c>
      <c r="O7" s="169" t="e">
        <f>#REF!</f>
        <v>#REF!</v>
      </c>
      <c r="P7" s="169" t="e">
        <f>#REF!</f>
        <v>#REF!</v>
      </c>
      <c r="Q7" s="55" t="e">
        <f>#REF!</f>
        <v>#REF!</v>
      </c>
      <c r="R7" s="55">
        <f>'[1]ΠΙΝ 2 ΣΑΕΠ_067 &amp; 0672'!Q40</f>
        <v>3139514.4800000004</v>
      </c>
      <c r="S7" s="55">
        <f t="shared" ref="S7:S8" si="0">H7-R7</f>
        <v>13504549.030000001</v>
      </c>
      <c r="T7" s="55">
        <f>'[1]ΠΙΝ 2 ΣΑΕΠ_067 &amp; 0672'!S40</f>
        <v>150822.72</v>
      </c>
      <c r="U7" s="55">
        <f>'[1]ΠΙΝ 2 ΣΑΕΠ_067 &amp; 0672'!T40</f>
        <v>217472.2</v>
      </c>
      <c r="V7" s="55">
        <f>'[1]ΠΙΝ 2 ΣΑΕΠ_067 &amp; 0672'!U40</f>
        <v>0</v>
      </c>
      <c r="W7" s="55">
        <f t="shared" ref="W7:W8" si="1">T7+U7+V7</f>
        <v>368294.92000000004</v>
      </c>
      <c r="X7" s="55">
        <f>'[1]ΠΙΝ 2 ΣΑΕΠ_067 &amp; 0672'!W40</f>
        <v>377454</v>
      </c>
      <c r="Y7" s="55">
        <f>'[1]ΠΙΝ 2 ΣΑΕΠ_067 &amp; 0672'!X40</f>
        <v>746854.55</v>
      </c>
      <c r="Z7" s="55">
        <f t="shared" ref="Z7:Z8" si="2">W7+X7</f>
        <v>745748.92</v>
      </c>
      <c r="AA7" s="55">
        <f>'ΠΙΝ 2 ΣΑΕΠ_067 &amp; 0672'!Z41</f>
        <v>4037191.7500000005</v>
      </c>
      <c r="AB7" s="55">
        <f>'ΠΙΝ 2 ΣΑΕΠ_067 &amp; 0672'!AA41</f>
        <v>12606871.759999998</v>
      </c>
      <c r="AC7" s="55">
        <f>'ΠΙΝ 2 ΣΑΕΠ_067 &amp; 0672'!AC41</f>
        <v>3497797.23</v>
      </c>
      <c r="AD7" s="81" t="s">
        <v>311</v>
      </c>
    </row>
    <row r="8" spans="1:30" s="76" customFormat="1" ht="80.25" customHeight="1">
      <c r="A8" s="72">
        <v>3</v>
      </c>
      <c r="B8" s="149" t="s">
        <v>306</v>
      </c>
      <c r="C8" s="56"/>
      <c r="D8" s="56"/>
      <c r="E8" s="56"/>
      <c r="F8" s="55">
        <f>'ΠΙΝ 3 ΣΑΕΠ 0678 &amp; ΣΑΝΑ 0288'!E9</f>
        <v>9423498.7799999993</v>
      </c>
      <c r="G8" s="55">
        <f>'ΠΙΝ 3 ΣΑΕΠ 0678 &amp; ΣΑΝΑ 0288'!F9</f>
        <v>9371885.0899999999</v>
      </c>
      <c r="H8" s="55">
        <f>'ΠΙΝ 3 ΣΑΕΠ 0678 &amp; ΣΑΝΑ 0288'!G9</f>
        <v>9423498.7799999993</v>
      </c>
      <c r="I8" s="55">
        <f>'[1]ΠΙΝ 3 ΣΑΕΠ 0678 &amp; ΣΑΝΑ 0288'!H9</f>
        <v>8319637.6900000004</v>
      </c>
      <c r="J8" s="169">
        <f>'[1]ΠΙΝ 3 ΣΑΕΠ 0678 &amp; ΣΑΝΑ 0288'!I9</f>
        <v>1103861.0899999999</v>
      </c>
      <c r="K8" s="169">
        <f>'[1]ΠΙΝ 3 ΣΑΕΠ 0678 &amp; ΣΑΝΑ 0288'!J9</f>
        <v>192199.71000000002</v>
      </c>
      <c r="L8" s="169">
        <f>'[1]ΠΙΝ 3 ΣΑΕΠ 0678 &amp; ΣΑΝΑ 0288'!K9</f>
        <v>37950.31</v>
      </c>
      <c r="M8" s="169">
        <f>'[1]ΠΙΝ 3 ΣΑΕΠ 0678 &amp; ΣΑΝΑ 0288'!L9</f>
        <v>0</v>
      </c>
      <c r="N8" s="169">
        <f>'[1]ΠΙΝ 3 ΣΑΕΠ 0678 &amp; ΣΑΝΑ 0288'!M9</f>
        <v>230150.02000000002</v>
      </c>
      <c r="O8" s="169">
        <f>'[1]ΠΙΝ 3 ΣΑΕΠ 0678 &amp; ΣΑΝΑ 0288'!N9</f>
        <v>5790.79</v>
      </c>
      <c r="P8" s="169">
        <f>'[1]ΠΙΝ 3 ΣΑΕΠ 0678 &amp; ΣΑΝΑ 0288'!O9</f>
        <v>235940.81</v>
      </c>
      <c r="Q8" s="55">
        <f>'[1]ΠΙΝ 3 ΣΑΕΠ 0678 &amp; ΣΑΝΑ 0288'!P9</f>
        <v>256681.03000000003</v>
      </c>
      <c r="R8" s="55">
        <f>'[1]ΠΙΝ 3 ΣΑΕΠ 0678 &amp; ΣΑΝΑ 0288'!Q9</f>
        <v>8576318.7200000007</v>
      </c>
      <c r="S8" s="55">
        <f t="shared" si="0"/>
        <v>847180.05999999866</v>
      </c>
      <c r="T8" s="182">
        <f>'[1]ΠΙΝ 3 ΣΑΕΠ 0678 &amp; ΣΑΝΑ 0288'!S9</f>
        <v>181678.11</v>
      </c>
      <c r="U8" s="182">
        <f>'[1]ΠΙΝ 3 ΣΑΕΠ 0678 &amp; ΣΑΝΑ 0288'!T9</f>
        <v>0</v>
      </c>
      <c r="V8" s="182">
        <f>'[1]ΠΙΝ 3 ΣΑΕΠ 0678 &amp; ΣΑΝΑ 0288'!U9</f>
        <v>36020.83</v>
      </c>
      <c r="W8" s="279">
        <f t="shared" si="1"/>
        <v>217698.94</v>
      </c>
      <c r="X8" s="182">
        <f>'[1]ΠΙΝ 3 ΣΑΕΠ 0678 &amp; ΣΑΝΑ 0288'!W9</f>
        <v>0</v>
      </c>
      <c r="Y8" s="182">
        <f>'[1]ΠΙΝ 3 ΣΑΕΠ 0678 &amp; ΣΑΝΑ 0288'!X9</f>
        <v>0</v>
      </c>
      <c r="Z8" s="279">
        <f t="shared" si="2"/>
        <v>217698.94</v>
      </c>
      <c r="AA8" s="55">
        <f>'ΠΙΝ 3 ΣΑΕΠ 0678 &amp; ΣΑΝΑ 0288'!Z9</f>
        <v>8794017.6600000001</v>
      </c>
      <c r="AB8" s="279">
        <f>'ΠΙΝ 3 ΣΑΕΠ 0678 &amp; ΣΑΝΑ 0288'!AA9</f>
        <v>629481.11999999965</v>
      </c>
      <c r="AC8" s="55">
        <f>'ΠΙΝ 3 ΣΑΕΠ 0678 &amp; ΣΑΝΑ 0288'!AC9</f>
        <v>394501.30000000005</v>
      </c>
      <c r="AD8" s="81" t="s">
        <v>311</v>
      </c>
    </row>
    <row r="9" spans="1:30" s="76" customFormat="1" ht="15.75" customHeight="1" thickBot="1">
      <c r="A9" s="418" t="s">
        <v>135</v>
      </c>
      <c r="B9" s="419"/>
      <c r="C9" s="73"/>
      <c r="D9" s="73"/>
      <c r="E9" s="73"/>
      <c r="F9" s="74">
        <f>SUM(F6:F8)</f>
        <v>39021333.200000003</v>
      </c>
      <c r="G9" s="74">
        <f t="shared" ref="G9:AC9" si="3">SUM(G6:G8)</f>
        <v>27604579.510000002</v>
      </c>
      <c r="H9" s="74">
        <f t="shared" si="3"/>
        <v>38608022.18</v>
      </c>
      <c r="I9" s="74" t="e">
        <f t="shared" si="3"/>
        <v>#REF!</v>
      </c>
      <c r="J9" s="170" t="e">
        <f t="shared" si="3"/>
        <v>#REF!</v>
      </c>
      <c r="K9" s="170" t="e">
        <f t="shared" si="3"/>
        <v>#REF!</v>
      </c>
      <c r="L9" s="170" t="e">
        <f t="shared" si="3"/>
        <v>#REF!</v>
      </c>
      <c r="M9" s="170" t="e">
        <f t="shared" si="3"/>
        <v>#REF!</v>
      </c>
      <c r="N9" s="170" t="e">
        <f t="shared" si="3"/>
        <v>#REF!</v>
      </c>
      <c r="O9" s="170" t="e">
        <f t="shared" si="3"/>
        <v>#REF!</v>
      </c>
      <c r="P9" s="170" t="e">
        <f t="shared" si="3"/>
        <v>#REF!</v>
      </c>
      <c r="Q9" s="74" t="e">
        <f t="shared" si="3"/>
        <v>#REF!</v>
      </c>
      <c r="R9" s="74">
        <f t="shared" si="3"/>
        <v>14602153.720000001</v>
      </c>
      <c r="S9" s="74">
        <f t="shared" si="3"/>
        <v>24005868.460000001</v>
      </c>
      <c r="T9" s="74">
        <f t="shared" si="3"/>
        <v>493545.45999999996</v>
      </c>
      <c r="U9" s="74">
        <f t="shared" si="3"/>
        <v>528193.33000000007</v>
      </c>
      <c r="V9" s="74">
        <f t="shared" si="3"/>
        <v>36020.83</v>
      </c>
      <c r="W9" s="74">
        <f t="shared" si="3"/>
        <v>1057759.6200000001</v>
      </c>
      <c r="X9" s="74">
        <f t="shared" si="3"/>
        <v>731488.3</v>
      </c>
      <c r="Y9" s="74">
        <f t="shared" si="3"/>
        <v>820667.34000000008</v>
      </c>
      <c r="Z9" s="74">
        <f t="shared" si="3"/>
        <v>1789247.92</v>
      </c>
      <c r="AA9" s="74">
        <f t="shared" si="3"/>
        <v>15952387.350000001</v>
      </c>
      <c r="AB9" s="74">
        <f t="shared" si="3"/>
        <v>22655634.829999998</v>
      </c>
      <c r="AC9" s="74">
        <f t="shared" si="3"/>
        <v>8202298.5300000003</v>
      </c>
      <c r="AD9" s="82"/>
    </row>
    <row r="10" spans="1:30" s="76" customFormat="1" ht="11.25" thickBot="1">
      <c r="A10" s="57"/>
      <c r="B10" s="57"/>
      <c r="C10" s="57"/>
      <c r="D10" s="57"/>
      <c r="E10" s="57"/>
      <c r="F10" s="57"/>
      <c r="G10" s="57"/>
      <c r="H10" s="57"/>
      <c r="I10" s="57"/>
      <c r="J10" s="171"/>
      <c r="K10" s="171"/>
      <c r="L10" s="172"/>
      <c r="M10" s="172"/>
      <c r="N10" s="172"/>
      <c r="O10" s="172"/>
      <c r="P10" s="172"/>
      <c r="Q10" s="77"/>
      <c r="R10" s="77"/>
      <c r="S10" s="77"/>
      <c r="T10" s="77"/>
      <c r="U10" s="77"/>
      <c r="V10" s="77"/>
      <c r="W10" s="77"/>
      <c r="X10" s="77"/>
      <c r="Y10" s="77"/>
      <c r="Z10" s="77"/>
      <c r="AA10" s="77"/>
      <c r="AB10" s="77"/>
      <c r="AC10" s="77"/>
      <c r="AD10" s="77"/>
    </row>
    <row r="11" spans="1:30" s="76" customFormat="1" ht="64.5" customHeight="1">
      <c r="A11" s="58">
        <v>4</v>
      </c>
      <c r="B11" s="364" t="s">
        <v>138</v>
      </c>
      <c r="C11" s="78"/>
      <c r="D11" s="78"/>
      <c r="E11" s="78"/>
      <c r="F11" s="79">
        <f>'ΠΙΝ 4 ΥΠΟΛΟΓΟΣ ΠΤΑ'!F100</f>
        <v>34887241.100000001</v>
      </c>
      <c r="G11" s="79">
        <f>'ΠΙΝ 4 ΥΠΟΛΟΓΟΣ ΠΤΑ'!G100</f>
        <v>22020765.530000001</v>
      </c>
      <c r="H11" s="79">
        <f>'ΠΙΝ 4 ΥΠΟΛΟΓΟΣ ΠΤΑ'!F100</f>
        <v>34887241.100000001</v>
      </c>
      <c r="I11" s="79">
        <f>'[1]ΠΙΝ 4 ΥΠΟΛΟΓΟΣ ΠΤΑ'!I100</f>
        <v>13250589.750000002</v>
      </c>
      <c r="J11" s="79">
        <f>'[1]ΠΙΝ 4 ΥΠΟΛΟΓΟΣ ΠΤΑ'!J100</f>
        <v>495856.16000000003</v>
      </c>
      <c r="K11" s="79">
        <f>'[1]ΠΙΝ 4 ΥΠΟΛΟΓΟΣ ΠΤΑ'!K100</f>
        <v>0</v>
      </c>
      <c r="L11" s="79">
        <f>'[1]ΠΙΝ 4 ΥΠΟΛΟΓΟΣ ΠΤΑ'!L100</f>
        <v>0</v>
      </c>
      <c r="M11" s="79">
        <f>'[1]ΠΙΝ 4 ΥΠΟΛΟΓΟΣ ΠΤΑ'!M100</f>
        <v>495856.16000000003</v>
      </c>
      <c r="N11" s="79">
        <f>'[1]ΠΙΝ 4 ΥΠΟΛΟΓΟΣ ΠΤΑ'!N100</f>
        <v>2262882.85</v>
      </c>
      <c r="O11" s="79">
        <f>'[1]ΠΙΝ 4 ΥΠΟΛΟΓΟΣ ΠΤΑ'!O100</f>
        <v>2758739.0100000002</v>
      </c>
      <c r="P11" s="79">
        <f>'[1]ΠΙΝ 4 ΥΠΟΛΟΓΟΣ ΠΤΑ'!P100</f>
        <v>2429499.8600000003</v>
      </c>
      <c r="Q11" s="79">
        <f>'[1]ΠΙΝ 4 ΥΠΟΛΟΓΟΣ ΠΤΑ'!Q100</f>
        <v>10972155.59</v>
      </c>
      <c r="R11" s="79">
        <f>'[1]ΠΙΝ 4 ΥΠΟΛΟΓΟΣ ΠΤΑ'!Q100</f>
        <v>10972155.59</v>
      </c>
      <c r="S11" s="79">
        <f>H11-R11</f>
        <v>23915085.510000002</v>
      </c>
      <c r="T11" s="79">
        <f>'[1]ΠΙΝ 4 ΥΠΟΛΟΓΟΣ ΠΤΑ'!S100</f>
        <v>693583.94000000006</v>
      </c>
      <c r="U11" s="79">
        <f>'[1]ΠΙΝ 4 ΥΠΟΛΟΓΟΣ ΠΤΑ'!T100</f>
        <v>137433.31</v>
      </c>
      <c r="V11" s="79">
        <f>'[1]ΠΙΝ 4 ΥΠΟΛΟΓΟΣ ΠΤΑ'!U100</f>
        <v>1227.08</v>
      </c>
      <c r="W11" s="79">
        <f t="shared" ref="W11" si="4">T11+U11+V11</f>
        <v>832244.33</v>
      </c>
      <c r="X11" s="79">
        <f>'[1]ΠΙΝ 4 ΥΠΟΛΟΓΟΣ ΠΤΑ'!W100</f>
        <v>728068.34000000008</v>
      </c>
      <c r="Y11" s="79">
        <f>'[1]ΠΙΝ 4 ΥΠΟΛΟΓΟΣ ΠΤΑ'!X100</f>
        <v>1838808.7700000005</v>
      </c>
      <c r="Z11" s="79">
        <f t="shared" ref="Z11" si="5">W11+X11</f>
        <v>1560312.67</v>
      </c>
      <c r="AA11" s="79">
        <f>'ΠΙΝ 4 ΥΠΟΛΟΓΟΣ ΠΤΑ'!Z100</f>
        <v>13504548.300000001</v>
      </c>
      <c r="AB11" s="79">
        <f>'ΠΙΝ 4 ΥΠΟΛΟΓΟΣ ΠΤΑ'!AA100</f>
        <v>21382692.800000001</v>
      </c>
      <c r="AC11" s="79">
        <f>'ΠΙΝ 4 ΥΠΟΛΟΓΟΣ ΠΤΑ'!AC100</f>
        <v>13194978.750000002</v>
      </c>
      <c r="AD11" s="365" t="s">
        <v>311</v>
      </c>
    </row>
    <row r="12" spans="1:30" s="76" customFormat="1" ht="15.75" customHeight="1" thickBot="1">
      <c r="A12" s="418" t="s">
        <v>136</v>
      </c>
      <c r="B12" s="419"/>
      <c r="C12" s="73"/>
      <c r="D12" s="73"/>
      <c r="E12" s="73"/>
      <c r="F12" s="74">
        <f>SUM(F11)</f>
        <v>34887241.100000001</v>
      </c>
      <c r="G12" s="74">
        <f t="shared" ref="G12:AC12" si="6">SUM(G11)</f>
        <v>22020765.530000001</v>
      </c>
      <c r="H12" s="74">
        <f t="shared" si="6"/>
        <v>34887241.100000001</v>
      </c>
      <c r="I12" s="74">
        <f t="shared" si="6"/>
        <v>13250589.750000002</v>
      </c>
      <c r="J12" s="170">
        <f t="shared" si="6"/>
        <v>495856.16000000003</v>
      </c>
      <c r="K12" s="170">
        <f t="shared" si="6"/>
        <v>0</v>
      </c>
      <c r="L12" s="170">
        <f t="shared" si="6"/>
        <v>0</v>
      </c>
      <c r="M12" s="170">
        <f t="shared" si="6"/>
        <v>495856.16000000003</v>
      </c>
      <c r="N12" s="170">
        <f t="shared" si="6"/>
        <v>2262882.85</v>
      </c>
      <c r="O12" s="170">
        <f t="shared" si="6"/>
        <v>2758739.0100000002</v>
      </c>
      <c r="P12" s="170">
        <f t="shared" si="6"/>
        <v>2429499.8600000003</v>
      </c>
      <c r="Q12" s="74"/>
      <c r="R12" s="74">
        <f t="shared" si="6"/>
        <v>10972155.59</v>
      </c>
      <c r="S12" s="74">
        <f t="shared" si="6"/>
        <v>23915085.510000002</v>
      </c>
      <c r="T12" s="74">
        <f t="shared" si="6"/>
        <v>693583.94000000006</v>
      </c>
      <c r="U12" s="74">
        <f t="shared" si="6"/>
        <v>137433.31</v>
      </c>
      <c r="V12" s="74">
        <f t="shared" si="6"/>
        <v>1227.08</v>
      </c>
      <c r="W12" s="74">
        <f t="shared" si="6"/>
        <v>832244.33</v>
      </c>
      <c r="X12" s="74">
        <f t="shared" si="6"/>
        <v>728068.34000000008</v>
      </c>
      <c r="Y12" s="74">
        <f t="shared" si="6"/>
        <v>1838808.7700000005</v>
      </c>
      <c r="Z12" s="74">
        <f t="shared" si="6"/>
        <v>1560312.67</v>
      </c>
      <c r="AA12" s="74">
        <f t="shared" si="6"/>
        <v>13504548.300000001</v>
      </c>
      <c r="AB12" s="74">
        <f t="shared" si="6"/>
        <v>21382692.800000001</v>
      </c>
      <c r="AC12" s="74">
        <f t="shared" si="6"/>
        <v>13194978.750000002</v>
      </c>
      <c r="AD12" s="82"/>
    </row>
    <row r="13" spans="1:30" s="76" customFormat="1" ht="11.25" thickBot="1">
      <c r="A13" s="57"/>
      <c r="B13" s="57"/>
      <c r="C13" s="57"/>
      <c r="D13" s="57"/>
      <c r="E13" s="57"/>
      <c r="F13" s="57"/>
      <c r="G13" s="57"/>
      <c r="H13" s="57"/>
      <c r="I13" s="57"/>
      <c r="J13" s="171"/>
      <c r="K13" s="171"/>
      <c r="L13" s="172"/>
      <c r="M13" s="172"/>
      <c r="N13" s="172"/>
      <c r="O13" s="172"/>
      <c r="P13" s="172"/>
      <c r="Q13" s="77"/>
      <c r="R13" s="77"/>
      <c r="S13" s="77"/>
      <c r="T13" s="77"/>
      <c r="U13" s="77"/>
      <c r="V13" s="77"/>
      <c r="W13" s="77"/>
      <c r="X13" s="77"/>
      <c r="Y13" s="77"/>
      <c r="Z13" s="77"/>
      <c r="AA13" s="77"/>
      <c r="AB13" s="77"/>
      <c r="AC13" s="77"/>
      <c r="AD13" s="77"/>
    </row>
    <row r="14" spans="1:30" s="76" customFormat="1" ht="49.5" customHeight="1">
      <c r="A14" s="71">
        <v>5</v>
      </c>
      <c r="B14" s="364" t="s">
        <v>139</v>
      </c>
      <c r="C14" s="364"/>
      <c r="D14" s="364"/>
      <c r="E14" s="364"/>
      <c r="F14" s="79">
        <f>'ΠΙΝ 5 ΧΡΗΜΑΤΟΔΟΤΗΣΗ ΤΡΙΤΟΥΣ'!D14</f>
        <v>2688259.42</v>
      </c>
      <c r="G14" s="79">
        <f>'ΠΙΝ 5 ΧΡΗΜΑΤΟΔΟΤΗΣΗ ΤΡΙΤΟΥΣ'!E14</f>
        <v>2130532.04</v>
      </c>
      <c r="H14" s="79">
        <f>'ΠΙΝ 5 ΧΡΗΜΑΤΟΔΟΤΗΣΗ ΤΡΙΤΟΥΣ'!F14</f>
        <v>2688259.42</v>
      </c>
      <c r="I14" s="79">
        <v>675882.24</v>
      </c>
      <c r="J14" s="168">
        <v>1512183.01</v>
      </c>
      <c r="K14" s="168">
        <v>0</v>
      </c>
      <c r="L14" s="168">
        <v>0</v>
      </c>
      <c r="M14" s="168">
        <v>0</v>
      </c>
      <c r="N14" s="168">
        <v>0</v>
      </c>
      <c r="O14" s="168">
        <v>79611.38</v>
      </c>
      <c r="P14" s="168">
        <v>79611.38</v>
      </c>
      <c r="Q14" s="79">
        <v>0</v>
      </c>
      <c r="R14" s="79">
        <f>'[1]ΠΙΝ 5 ΧΡΗΜΑΤΟΔΟΤΗΣΗ ΤΡΙΤΟΥΣ'!P14</f>
        <v>568108.89</v>
      </c>
      <c r="S14" s="79">
        <f>'[1]ΠΙΝ 5 ΧΡΗΜΑΤΟΔΟΤΗΣΗ ΤΡΙΤΟΥΣ'!Q14</f>
        <v>2120150.5300000003</v>
      </c>
      <c r="T14" s="79">
        <f>'[1]ΠΙΝ 5 ΧΡΗΜΑΤΟΔΟΤΗΣΗ ΤΡΙΤΟΥΣ'!R14</f>
        <v>61111.96</v>
      </c>
      <c r="U14" s="79">
        <f>'[1]ΠΙΝ 5 ΧΡΗΜΑΤΟΔΟΤΗΣΗ ΤΡΙΤΟΥΣ'!S14</f>
        <v>8382.4</v>
      </c>
      <c r="V14" s="79">
        <f>'[1]ΠΙΝ 5 ΧΡΗΜΑΤΟΔΟΤΗΣΗ ΤΡΙΤΟΥΣ'!T14</f>
        <v>0</v>
      </c>
      <c r="W14" s="79">
        <f t="shared" ref="W14" si="7">T14+U14+V14</f>
        <v>69494.36</v>
      </c>
      <c r="X14" s="79">
        <f>'[1]ΠΙΝ 5 ΧΡΗΜΑΤΟΔΟΤΗΣΗ ΤΡΙΤΟΥΣ'!V14</f>
        <v>0</v>
      </c>
      <c r="Y14" s="79">
        <f>'[1]ΠΙΝ 5 ΧΡΗΜΑΤΟΔΟΤΗΣΗ ΤΡΙΤΟΥΣ'!W14</f>
        <v>77762.25</v>
      </c>
      <c r="Z14" s="79">
        <f t="shared" ref="Z14" si="8">W14+X14</f>
        <v>69494.36</v>
      </c>
      <c r="AA14" s="79">
        <f>'ΠΙΝ 5 ΧΡΗΜΑΤΟΔΟΤΗΣΗ ΤΡΙΤΟΥΣ'!Y14</f>
        <v>706983.1</v>
      </c>
      <c r="AB14" s="79">
        <f>'ΠΙΝ 5 ΧΡΗΜΑΤΟΔΟΤΗΣΗ ΤΡΙΤΟΥΣ'!Z14</f>
        <v>1981276.32</v>
      </c>
      <c r="AC14" s="79">
        <f>'ΠΙΝ 5 ΧΡΗΜΑΤΟΔΟΤΗΣΗ ΤΡΙΤΟΥΣ'!AB14</f>
        <v>1474276.32</v>
      </c>
      <c r="AD14" s="365" t="s">
        <v>312</v>
      </c>
    </row>
    <row r="15" spans="1:30" s="76" customFormat="1" ht="17.25" customHeight="1" thickBot="1">
      <c r="A15" s="416" t="s">
        <v>137</v>
      </c>
      <c r="B15" s="417"/>
      <c r="C15" s="372"/>
      <c r="D15" s="372"/>
      <c r="E15" s="372"/>
      <c r="F15" s="373">
        <f>SUM(F14)</f>
        <v>2688259.42</v>
      </c>
      <c r="G15" s="373">
        <f t="shared" ref="G15:AC15" si="9">SUM(G14)</f>
        <v>2130532.04</v>
      </c>
      <c r="H15" s="373">
        <f t="shared" si="9"/>
        <v>2688259.42</v>
      </c>
      <c r="I15" s="373">
        <f t="shared" si="9"/>
        <v>675882.24</v>
      </c>
      <c r="J15" s="374">
        <f t="shared" si="9"/>
        <v>1512183.01</v>
      </c>
      <c r="K15" s="374">
        <f t="shared" si="9"/>
        <v>0</v>
      </c>
      <c r="L15" s="374">
        <f t="shared" si="9"/>
        <v>0</v>
      </c>
      <c r="M15" s="374">
        <f t="shared" si="9"/>
        <v>0</v>
      </c>
      <c r="N15" s="374">
        <f t="shared" si="9"/>
        <v>0</v>
      </c>
      <c r="O15" s="374">
        <f t="shared" si="9"/>
        <v>79611.38</v>
      </c>
      <c r="P15" s="374">
        <f t="shared" si="9"/>
        <v>79611.38</v>
      </c>
      <c r="Q15" s="373">
        <f t="shared" si="9"/>
        <v>0</v>
      </c>
      <c r="R15" s="373">
        <f t="shared" si="9"/>
        <v>568108.89</v>
      </c>
      <c r="S15" s="373">
        <f t="shared" si="9"/>
        <v>2120150.5300000003</v>
      </c>
      <c r="T15" s="373">
        <f t="shared" si="9"/>
        <v>61111.96</v>
      </c>
      <c r="U15" s="373">
        <f t="shared" si="9"/>
        <v>8382.4</v>
      </c>
      <c r="V15" s="373">
        <f t="shared" si="9"/>
        <v>0</v>
      </c>
      <c r="W15" s="373">
        <f t="shared" si="9"/>
        <v>69494.36</v>
      </c>
      <c r="X15" s="373">
        <f t="shared" si="9"/>
        <v>0</v>
      </c>
      <c r="Y15" s="373">
        <f t="shared" si="9"/>
        <v>77762.25</v>
      </c>
      <c r="Z15" s="373">
        <f t="shared" si="9"/>
        <v>69494.36</v>
      </c>
      <c r="AA15" s="373">
        <f t="shared" si="9"/>
        <v>706983.1</v>
      </c>
      <c r="AB15" s="373">
        <f t="shared" si="9"/>
        <v>1981276.32</v>
      </c>
      <c r="AC15" s="373">
        <f t="shared" si="9"/>
        <v>1474276.32</v>
      </c>
      <c r="AD15" s="82"/>
    </row>
    <row r="16" spans="1:30" s="76" customFormat="1" ht="11.25" thickBot="1">
      <c r="A16" s="57"/>
      <c r="B16" s="57"/>
      <c r="C16" s="57"/>
      <c r="D16" s="57"/>
      <c r="E16" s="57"/>
      <c r="F16" s="57"/>
      <c r="G16" s="57"/>
      <c r="H16" s="57"/>
      <c r="I16" s="57"/>
      <c r="J16" s="171"/>
      <c r="K16" s="171"/>
      <c r="L16" s="172"/>
      <c r="M16" s="172"/>
      <c r="N16" s="172"/>
      <c r="O16" s="172"/>
      <c r="P16" s="172"/>
      <c r="Q16" s="77"/>
      <c r="R16" s="77"/>
      <c r="S16" s="77"/>
      <c r="T16" s="77"/>
      <c r="U16" s="77"/>
      <c r="V16" s="77"/>
      <c r="W16" s="77"/>
      <c r="X16" s="77"/>
      <c r="Y16" s="77"/>
      <c r="Z16" s="77"/>
      <c r="AA16" s="77"/>
      <c r="AB16" s="77"/>
      <c r="AC16" s="77"/>
      <c r="AD16" s="77"/>
    </row>
    <row r="17" spans="1:30" s="76" customFormat="1" ht="54.75" customHeight="1">
      <c r="A17" s="71">
        <v>6</v>
      </c>
      <c r="B17" s="364" t="s">
        <v>616</v>
      </c>
      <c r="C17" s="364"/>
      <c r="D17" s="364"/>
      <c r="E17" s="364"/>
      <c r="F17" s="79">
        <f>'ΠΙΝ 6 ΙΔΙΩΤΙΚΕΣ ΕΠΕΝΔΥΣΕΙΣ'!D10</f>
        <v>763500</v>
      </c>
      <c r="G17" s="79">
        <f>'ΠΙΝ 6 ΙΔΙΩΤΙΚΕΣ ΕΠΕΝΔΥΣΕΙΣ'!E10</f>
        <v>763500</v>
      </c>
      <c r="H17" s="79">
        <f>'ΠΙΝ 6 ΙΔΙΩΤΙΚΕΣ ΕΠΕΝΔΥΣΕΙΣ'!F10</f>
        <v>763500</v>
      </c>
      <c r="I17" s="79">
        <v>675882.24</v>
      </c>
      <c r="J17" s="168">
        <v>1512183.01</v>
      </c>
      <c r="K17" s="168">
        <v>0</v>
      </c>
      <c r="L17" s="168">
        <v>0</v>
      </c>
      <c r="M17" s="168">
        <v>0</v>
      </c>
      <c r="N17" s="168">
        <v>0</v>
      </c>
      <c r="O17" s="168">
        <v>79611.38</v>
      </c>
      <c r="P17" s="168">
        <v>79611.38</v>
      </c>
      <c r="Q17" s="79">
        <v>0</v>
      </c>
      <c r="R17" s="79">
        <f>'[1]ΠΙΝ 6 ΙΔΙΩΤΙΚΕΣ ΕΠΕΝΔΥΣΕΙΣ'!P10</f>
        <v>0</v>
      </c>
      <c r="S17" s="79">
        <f>H17-R17</f>
        <v>763500</v>
      </c>
      <c r="T17" s="79">
        <v>0</v>
      </c>
      <c r="U17" s="79">
        <v>0</v>
      </c>
      <c r="V17" s="79">
        <v>0</v>
      </c>
      <c r="W17" s="79">
        <v>0</v>
      </c>
      <c r="X17" s="79">
        <v>0</v>
      </c>
      <c r="Y17" s="79">
        <f>'[1]ΠΙΝ 6 ΙΔΙΩΤΙΚΕΣ ΕΠΕΝΔΥΣΕΙΣ'!Q10</f>
        <v>68863.899999999994</v>
      </c>
      <c r="Z17" s="79">
        <v>0</v>
      </c>
      <c r="AA17" s="79">
        <f>'ΠΙΝ 6 ΙΔΙΩΤΙΚΕΣ ΕΠΕΝΔΥΣΕΙΣ'!R10</f>
        <v>68863.899999999994</v>
      </c>
      <c r="AB17" s="79">
        <f>'ΠΙΝ 6 ΙΔΙΩΤΙΚΕΣ ΕΠΕΝΔΥΣΕΙΣ'!S10</f>
        <v>694636.1</v>
      </c>
      <c r="AC17" s="79">
        <f>'ΠΙΝ 6 ΙΔΙΩΤΙΚΕΣ ΕΠΕΝΔΥΣΕΙΣ'!U10</f>
        <v>694636.1</v>
      </c>
      <c r="AD17" s="365"/>
    </row>
    <row r="18" spans="1:30" s="76" customFormat="1" ht="17.25" customHeight="1" thickBot="1">
      <c r="A18" s="416" t="s">
        <v>313</v>
      </c>
      <c r="B18" s="417"/>
      <c r="C18" s="372"/>
      <c r="D18" s="372"/>
      <c r="E18" s="372"/>
      <c r="F18" s="373">
        <f>SUM(F17)</f>
        <v>763500</v>
      </c>
      <c r="G18" s="373">
        <f t="shared" ref="G18:AC18" si="10">SUM(G17)</f>
        <v>763500</v>
      </c>
      <c r="H18" s="373">
        <f t="shared" si="10"/>
        <v>763500</v>
      </c>
      <c r="I18" s="373">
        <f t="shared" si="10"/>
        <v>675882.24</v>
      </c>
      <c r="J18" s="374">
        <f t="shared" si="10"/>
        <v>1512183.01</v>
      </c>
      <c r="K18" s="374">
        <f t="shared" si="10"/>
        <v>0</v>
      </c>
      <c r="L18" s="374">
        <f t="shared" si="10"/>
        <v>0</v>
      </c>
      <c r="M18" s="374">
        <f t="shared" si="10"/>
        <v>0</v>
      </c>
      <c r="N18" s="374">
        <f t="shared" si="10"/>
        <v>0</v>
      </c>
      <c r="O18" s="374">
        <f t="shared" si="10"/>
        <v>79611.38</v>
      </c>
      <c r="P18" s="374">
        <f t="shared" si="10"/>
        <v>79611.38</v>
      </c>
      <c r="Q18" s="373">
        <f t="shared" si="10"/>
        <v>0</v>
      </c>
      <c r="R18" s="373">
        <f t="shared" si="10"/>
        <v>0</v>
      </c>
      <c r="S18" s="373">
        <f t="shared" si="10"/>
        <v>763500</v>
      </c>
      <c r="T18" s="373">
        <f t="shared" si="10"/>
        <v>0</v>
      </c>
      <c r="U18" s="373">
        <f t="shared" si="10"/>
        <v>0</v>
      </c>
      <c r="V18" s="373">
        <f t="shared" si="10"/>
        <v>0</v>
      </c>
      <c r="W18" s="373">
        <f t="shared" si="10"/>
        <v>0</v>
      </c>
      <c r="X18" s="373">
        <f t="shared" si="10"/>
        <v>0</v>
      </c>
      <c r="Y18" s="373">
        <f t="shared" si="10"/>
        <v>68863.899999999994</v>
      </c>
      <c r="Z18" s="373">
        <f t="shared" si="10"/>
        <v>0</v>
      </c>
      <c r="AA18" s="373">
        <f t="shared" si="10"/>
        <v>68863.899999999994</v>
      </c>
      <c r="AB18" s="373">
        <f t="shared" si="10"/>
        <v>694636.1</v>
      </c>
      <c r="AC18" s="373">
        <f t="shared" si="10"/>
        <v>694636.1</v>
      </c>
      <c r="AD18" s="82"/>
    </row>
    <row r="19" spans="1:30" s="76" customFormat="1" ht="20.25" customHeight="1" thickBot="1">
      <c r="A19" s="418" t="s">
        <v>617</v>
      </c>
      <c r="B19" s="419"/>
      <c r="C19" s="73"/>
      <c r="D19" s="73"/>
      <c r="E19" s="73"/>
      <c r="F19" s="74">
        <f>F9+F12+F15+F18</f>
        <v>77360333.720000014</v>
      </c>
      <c r="G19" s="74">
        <f t="shared" ref="G19:AC19" si="11">G9+G12+G15+G18</f>
        <v>52519377.080000006</v>
      </c>
      <c r="H19" s="74">
        <f t="shared" si="11"/>
        <v>76947022.700000003</v>
      </c>
      <c r="I19" s="74" t="e">
        <f t="shared" si="11"/>
        <v>#REF!</v>
      </c>
      <c r="J19" s="74" t="e">
        <f t="shared" si="11"/>
        <v>#REF!</v>
      </c>
      <c r="K19" s="74" t="e">
        <f t="shared" si="11"/>
        <v>#REF!</v>
      </c>
      <c r="L19" s="74" t="e">
        <f t="shared" si="11"/>
        <v>#REF!</v>
      </c>
      <c r="M19" s="74" t="e">
        <f t="shared" si="11"/>
        <v>#REF!</v>
      </c>
      <c r="N19" s="74" t="e">
        <f t="shared" si="11"/>
        <v>#REF!</v>
      </c>
      <c r="O19" s="74" t="e">
        <f t="shared" si="11"/>
        <v>#REF!</v>
      </c>
      <c r="P19" s="74" t="e">
        <f t="shared" si="11"/>
        <v>#REF!</v>
      </c>
      <c r="Q19" s="74" t="e">
        <f t="shared" si="11"/>
        <v>#REF!</v>
      </c>
      <c r="R19" s="74">
        <f t="shared" si="11"/>
        <v>26142418.200000003</v>
      </c>
      <c r="S19" s="74">
        <f t="shared" si="11"/>
        <v>50804604.5</v>
      </c>
      <c r="T19" s="74">
        <f t="shared" si="11"/>
        <v>1248241.3599999999</v>
      </c>
      <c r="U19" s="74">
        <f t="shared" si="11"/>
        <v>674009.04000000015</v>
      </c>
      <c r="V19" s="74">
        <f t="shared" si="11"/>
        <v>37247.910000000003</v>
      </c>
      <c r="W19" s="74">
        <f t="shared" si="11"/>
        <v>1959498.3100000003</v>
      </c>
      <c r="X19" s="74">
        <f t="shared" si="11"/>
        <v>1459556.6400000001</v>
      </c>
      <c r="Y19" s="74">
        <f t="shared" si="11"/>
        <v>2806102.2600000002</v>
      </c>
      <c r="Z19" s="74">
        <f t="shared" si="11"/>
        <v>3419054.9499999997</v>
      </c>
      <c r="AA19" s="74">
        <f t="shared" si="11"/>
        <v>30232782.650000002</v>
      </c>
      <c r="AB19" s="74">
        <f t="shared" si="11"/>
        <v>46714240.049999997</v>
      </c>
      <c r="AC19" s="74">
        <f t="shared" si="11"/>
        <v>23566189.700000003</v>
      </c>
      <c r="AD19" s="82"/>
    </row>
  </sheetData>
  <mergeCells count="9">
    <mergeCell ref="A15:B15"/>
    <mergeCell ref="A18:B18"/>
    <mergeCell ref="A19:B19"/>
    <mergeCell ref="A1:AD1"/>
    <mergeCell ref="A2:AD2"/>
    <mergeCell ref="H3:I3"/>
    <mergeCell ref="B6:E6"/>
    <mergeCell ref="A9:B9"/>
    <mergeCell ref="A12:B12"/>
  </mergeCells>
  <printOptions horizontalCentered="1" verticalCentered="1"/>
  <pageMargins left="0.70866141732283472" right="0.70866141732283472" top="0.78740157480314965" bottom="0.74803149606299213" header="0.31496062992125984" footer="0.31496062992125984"/>
  <pageSetup paperSize="9" scale="85" orientation="landscape" r:id="rId1"/>
  <headerFooter>
    <oddHeader>&amp;LΠΕΡΙΦΕΡΕΙΑ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dimension ref="A1:AD21"/>
  <sheetViews>
    <sheetView topLeftCell="A19" workbookViewId="0">
      <selection activeCell="AC20" sqref="AC20"/>
    </sheetView>
  </sheetViews>
  <sheetFormatPr defaultRowHeight="12.75"/>
  <cols>
    <col min="1" max="1" width="5.42578125" style="53" customWidth="1"/>
    <col min="2" max="2" width="24.42578125" style="53" customWidth="1"/>
    <col min="3" max="3" width="0.140625" style="53" hidden="1" customWidth="1"/>
    <col min="4" max="4" width="1.28515625" style="53" hidden="1" customWidth="1"/>
    <col min="5" max="5" width="0.85546875" style="53" hidden="1" customWidth="1"/>
    <col min="6" max="6" width="16.28515625" style="53" customWidth="1"/>
    <col min="7" max="7" width="15.5703125" style="53" customWidth="1"/>
    <col min="8" max="8" width="14.5703125" style="53" bestFit="1" customWidth="1"/>
    <col min="9" max="9" width="12.7109375" style="53" hidden="1" customWidth="1"/>
    <col min="10" max="10" width="12.7109375" style="173" hidden="1" customWidth="1"/>
    <col min="11" max="11" width="11.7109375" style="165" hidden="1" customWidth="1"/>
    <col min="12" max="12" width="11.28515625" style="165" hidden="1" customWidth="1"/>
    <col min="13" max="13" width="13.5703125" style="165" hidden="1" customWidth="1"/>
    <col min="14" max="14" width="14.5703125" style="165" hidden="1" customWidth="1"/>
    <col min="15" max="15" width="14.140625" style="165" hidden="1" customWidth="1"/>
    <col min="16" max="16" width="15" style="165" hidden="1" customWidth="1"/>
    <col min="17" max="17" width="15" style="53" hidden="1" customWidth="1"/>
    <col min="18" max="18" width="13.7109375" style="53" hidden="1" customWidth="1"/>
    <col min="19" max="21" width="12.7109375" style="53" hidden="1" customWidth="1"/>
    <col min="22" max="22" width="13.140625" style="53" hidden="1" customWidth="1"/>
    <col min="23" max="23" width="15.140625" style="53" hidden="1" customWidth="1"/>
    <col min="24" max="25" width="14.5703125" style="53" hidden="1" customWidth="1"/>
    <col min="26" max="26" width="12.7109375" style="53" hidden="1" customWidth="1"/>
    <col min="27" max="27" width="12.7109375" style="53" customWidth="1"/>
    <col min="28" max="29" width="14.28515625" style="53" bestFit="1" customWidth="1"/>
    <col min="30" max="30" width="18.85546875" style="53" customWidth="1"/>
    <col min="31" max="262" width="9.140625" style="53"/>
    <col min="263" max="263" width="2.140625" style="53" customWidth="1"/>
    <col min="264" max="264" width="0" style="53" hidden="1" customWidth="1"/>
    <col min="265" max="265" width="3.5703125" style="53" bestFit="1" customWidth="1"/>
    <col min="266" max="266" width="6" style="53" customWidth="1"/>
    <col min="267" max="267" width="4.42578125" style="53" customWidth="1"/>
    <col min="268" max="268" width="16.42578125" style="53" customWidth="1"/>
    <col min="269" max="269" width="0.140625" style="53" customWidth="1"/>
    <col min="270" max="272" width="0" style="53" hidden="1" customWidth="1"/>
    <col min="273" max="273" width="12.85546875" style="53" customWidth="1"/>
    <col min="274" max="274" width="13.140625" style="53" customWidth="1"/>
    <col min="275" max="275" width="16" style="53" customWidth="1"/>
    <col min="276" max="276" width="0" style="53" hidden="1" customWidth="1"/>
    <col min="277" max="277" width="13.42578125" style="53" customWidth="1"/>
    <col min="278" max="278" width="12.7109375" style="53" customWidth="1"/>
    <col min="279" max="283" width="13.140625" style="53" customWidth="1"/>
    <col min="284" max="284" width="18.140625" style="53" customWidth="1"/>
    <col min="285" max="285" width="13.42578125" style="53" customWidth="1"/>
    <col min="286" max="286" width="13.140625" style="53" customWidth="1"/>
    <col min="287" max="518" width="9.140625" style="53"/>
    <col min="519" max="519" width="2.140625" style="53" customWidth="1"/>
    <col min="520" max="520" width="0" style="53" hidden="1" customWidth="1"/>
    <col min="521" max="521" width="3.5703125" style="53" bestFit="1" customWidth="1"/>
    <col min="522" max="522" width="6" style="53" customWidth="1"/>
    <col min="523" max="523" width="4.42578125" style="53" customWidth="1"/>
    <col min="524" max="524" width="16.42578125" style="53" customWidth="1"/>
    <col min="525" max="525" width="0.140625" style="53" customWidth="1"/>
    <col min="526" max="528" width="0" style="53" hidden="1" customWidth="1"/>
    <col min="529" max="529" width="12.85546875" style="53" customWidth="1"/>
    <col min="530" max="530" width="13.140625" style="53" customWidth="1"/>
    <col min="531" max="531" width="16" style="53" customWidth="1"/>
    <col min="532" max="532" width="0" style="53" hidden="1" customWidth="1"/>
    <col min="533" max="533" width="13.42578125" style="53" customWidth="1"/>
    <col min="534" max="534" width="12.7109375" style="53" customWidth="1"/>
    <col min="535" max="539" width="13.140625" style="53" customWidth="1"/>
    <col min="540" max="540" width="18.140625" style="53" customWidth="1"/>
    <col min="541" max="541" width="13.42578125" style="53" customWidth="1"/>
    <col min="542" max="542" width="13.140625" style="53" customWidth="1"/>
    <col min="543" max="774" width="9.140625" style="53"/>
    <col min="775" max="775" width="2.140625" style="53" customWidth="1"/>
    <col min="776" max="776" width="0" style="53" hidden="1" customWidth="1"/>
    <col min="777" max="777" width="3.5703125" style="53" bestFit="1" customWidth="1"/>
    <col min="778" max="778" width="6" style="53" customWidth="1"/>
    <col min="779" max="779" width="4.42578125" style="53" customWidth="1"/>
    <col min="780" max="780" width="16.42578125" style="53" customWidth="1"/>
    <col min="781" max="781" width="0.140625" style="53" customWidth="1"/>
    <col min="782" max="784" width="0" style="53" hidden="1" customWidth="1"/>
    <col min="785" max="785" width="12.85546875" style="53" customWidth="1"/>
    <col min="786" max="786" width="13.140625" style="53" customWidth="1"/>
    <col min="787" max="787" width="16" style="53" customWidth="1"/>
    <col min="788" max="788" width="0" style="53" hidden="1" customWidth="1"/>
    <col min="789" max="789" width="13.42578125" style="53" customWidth="1"/>
    <col min="790" max="790" width="12.7109375" style="53" customWidth="1"/>
    <col min="791" max="795" width="13.140625" style="53" customWidth="1"/>
    <col min="796" max="796" width="18.140625" style="53" customWidth="1"/>
    <col min="797" max="797" width="13.42578125" style="53" customWidth="1"/>
    <col min="798" max="798" width="13.140625" style="53" customWidth="1"/>
    <col min="799" max="1030" width="9.140625" style="53"/>
    <col min="1031" max="1031" width="2.140625" style="53" customWidth="1"/>
    <col min="1032" max="1032" width="0" style="53" hidden="1" customWidth="1"/>
    <col min="1033" max="1033" width="3.5703125" style="53" bestFit="1" customWidth="1"/>
    <col min="1034" max="1034" width="6" style="53" customWidth="1"/>
    <col min="1035" max="1035" width="4.42578125" style="53" customWidth="1"/>
    <col min="1036" max="1036" width="16.42578125" style="53" customWidth="1"/>
    <col min="1037" max="1037" width="0.140625" style="53" customWidth="1"/>
    <col min="1038" max="1040" width="0" style="53" hidden="1" customWidth="1"/>
    <col min="1041" max="1041" width="12.85546875" style="53" customWidth="1"/>
    <col min="1042" max="1042" width="13.140625" style="53" customWidth="1"/>
    <col min="1043" max="1043" width="16" style="53" customWidth="1"/>
    <col min="1044" max="1044" width="0" style="53" hidden="1" customWidth="1"/>
    <col min="1045" max="1045" width="13.42578125" style="53" customWidth="1"/>
    <col min="1046" max="1046" width="12.7109375" style="53" customWidth="1"/>
    <col min="1047" max="1051" width="13.140625" style="53" customWidth="1"/>
    <col min="1052" max="1052" width="18.140625" style="53" customWidth="1"/>
    <col min="1053" max="1053" width="13.42578125" style="53" customWidth="1"/>
    <col min="1054" max="1054" width="13.140625" style="53" customWidth="1"/>
    <col min="1055" max="1286" width="9.140625" style="53"/>
    <col min="1287" max="1287" width="2.140625" style="53" customWidth="1"/>
    <col min="1288" max="1288" width="0" style="53" hidden="1" customWidth="1"/>
    <col min="1289" max="1289" width="3.5703125" style="53" bestFit="1" customWidth="1"/>
    <col min="1290" max="1290" width="6" style="53" customWidth="1"/>
    <col min="1291" max="1291" width="4.42578125" style="53" customWidth="1"/>
    <col min="1292" max="1292" width="16.42578125" style="53" customWidth="1"/>
    <col min="1293" max="1293" width="0.140625" style="53" customWidth="1"/>
    <col min="1294" max="1296" width="0" style="53" hidden="1" customWidth="1"/>
    <col min="1297" max="1297" width="12.85546875" style="53" customWidth="1"/>
    <col min="1298" max="1298" width="13.140625" style="53" customWidth="1"/>
    <col min="1299" max="1299" width="16" style="53" customWidth="1"/>
    <col min="1300" max="1300" width="0" style="53" hidden="1" customWidth="1"/>
    <col min="1301" max="1301" width="13.42578125" style="53" customWidth="1"/>
    <col min="1302" max="1302" width="12.7109375" style="53" customWidth="1"/>
    <col min="1303" max="1307" width="13.140625" style="53" customWidth="1"/>
    <col min="1308" max="1308" width="18.140625" style="53" customWidth="1"/>
    <col min="1309" max="1309" width="13.42578125" style="53" customWidth="1"/>
    <col min="1310" max="1310" width="13.140625" style="53" customWidth="1"/>
    <col min="1311" max="1542" width="9.140625" style="53"/>
    <col min="1543" max="1543" width="2.140625" style="53" customWidth="1"/>
    <col min="1544" max="1544" width="0" style="53" hidden="1" customWidth="1"/>
    <col min="1545" max="1545" width="3.5703125" style="53" bestFit="1" customWidth="1"/>
    <col min="1546" max="1546" width="6" style="53" customWidth="1"/>
    <col min="1547" max="1547" width="4.42578125" style="53" customWidth="1"/>
    <col min="1548" max="1548" width="16.42578125" style="53" customWidth="1"/>
    <col min="1549" max="1549" width="0.140625" style="53" customWidth="1"/>
    <col min="1550" max="1552" width="0" style="53" hidden="1" customWidth="1"/>
    <col min="1553" max="1553" width="12.85546875" style="53" customWidth="1"/>
    <col min="1554" max="1554" width="13.140625" style="53" customWidth="1"/>
    <col min="1555" max="1555" width="16" style="53" customWidth="1"/>
    <col min="1556" max="1556" width="0" style="53" hidden="1" customWidth="1"/>
    <col min="1557" max="1557" width="13.42578125" style="53" customWidth="1"/>
    <col min="1558" max="1558" width="12.7109375" style="53" customWidth="1"/>
    <col min="1559" max="1563" width="13.140625" style="53" customWidth="1"/>
    <col min="1564" max="1564" width="18.140625" style="53" customWidth="1"/>
    <col min="1565" max="1565" width="13.42578125" style="53" customWidth="1"/>
    <col min="1566" max="1566" width="13.140625" style="53" customWidth="1"/>
    <col min="1567" max="1798" width="9.140625" style="53"/>
    <col min="1799" max="1799" width="2.140625" style="53" customWidth="1"/>
    <col min="1800" max="1800" width="0" style="53" hidden="1" customWidth="1"/>
    <col min="1801" max="1801" width="3.5703125" style="53" bestFit="1" customWidth="1"/>
    <col min="1802" max="1802" width="6" style="53" customWidth="1"/>
    <col min="1803" max="1803" width="4.42578125" style="53" customWidth="1"/>
    <col min="1804" max="1804" width="16.42578125" style="53" customWidth="1"/>
    <col min="1805" max="1805" width="0.140625" style="53" customWidth="1"/>
    <col min="1806" max="1808" width="0" style="53" hidden="1" customWidth="1"/>
    <col min="1809" max="1809" width="12.85546875" style="53" customWidth="1"/>
    <col min="1810" max="1810" width="13.140625" style="53" customWidth="1"/>
    <col min="1811" max="1811" width="16" style="53" customWidth="1"/>
    <col min="1812" max="1812" width="0" style="53" hidden="1" customWidth="1"/>
    <col min="1813" max="1813" width="13.42578125" style="53" customWidth="1"/>
    <col min="1814" max="1814" width="12.7109375" style="53" customWidth="1"/>
    <col min="1815" max="1819" width="13.140625" style="53" customWidth="1"/>
    <col min="1820" max="1820" width="18.140625" style="53" customWidth="1"/>
    <col min="1821" max="1821" width="13.42578125" style="53" customWidth="1"/>
    <col min="1822" max="1822" width="13.140625" style="53" customWidth="1"/>
    <col min="1823" max="2054" width="9.140625" style="53"/>
    <col min="2055" max="2055" width="2.140625" style="53" customWidth="1"/>
    <col min="2056" max="2056" width="0" style="53" hidden="1" customWidth="1"/>
    <col min="2057" max="2057" width="3.5703125" style="53" bestFit="1" customWidth="1"/>
    <col min="2058" max="2058" width="6" style="53" customWidth="1"/>
    <col min="2059" max="2059" width="4.42578125" style="53" customWidth="1"/>
    <col min="2060" max="2060" width="16.42578125" style="53" customWidth="1"/>
    <col min="2061" max="2061" width="0.140625" style="53" customWidth="1"/>
    <col min="2062" max="2064" width="0" style="53" hidden="1" customWidth="1"/>
    <col min="2065" max="2065" width="12.85546875" style="53" customWidth="1"/>
    <col min="2066" max="2066" width="13.140625" style="53" customWidth="1"/>
    <col min="2067" max="2067" width="16" style="53" customWidth="1"/>
    <col min="2068" max="2068" width="0" style="53" hidden="1" customWidth="1"/>
    <col min="2069" max="2069" width="13.42578125" style="53" customWidth="1"/>
    <col min="2070" max="2070" width="12.7109375" style="53" customWidth="1"/>
    <col min="2071" max="2075" width="13.140625" style="53" customWidth="1"/>
    <col min="2076" max="2076" width="18.140625" style="53" customWidth="1"/>
    <col min="2077" max="2077" width="13.42578125" style="53" customWidth="1"/>
    <col min="2078" max="2078" width="13.140625" style="53" customWidth="1"/>
    <col min="2079" max="2310" width="9.140625" style="53"/>
    <col min="2311" max="2311" width="2.140625" style="53" customWidth="1"/>
    <col min="2312" max="2312" width="0" style="53" hidden="1" customWidth="1"/>
    <col min="2313" max="2313" width="3.5703125" style="53" bestFit="1" customWidth="1"/>
    <col min="2314" max="2314" width="6" style="53" customWidth="1"/>
    <col min="2315" max="2315" width="4.42578125" style="53" customWidth="1"/>
    <col min="2316" max="2316" width="16.42578125" style="53" customWidth="1"/>
    <col min="2317" max="2317" width="0.140625" style="53" customWidth="1"/>
    <col min="2318" max="2320" width="0" style="53" hidden="1" customWidth="1"/>
    <col min="2321" max="2321" width="12.85546875" style="53" customWidth="1"/>
    <col min="2322" max="2322" width="13.140625" style="53" customWidth="1"/>
    <col min="2323" max="2323" width="16" style="53" customWidth="1"/>
    <col min="2324" max="2324" width="0" style="53" hidden="1" customWidth="1"/>
    <col min="2325" max="2325" width="13.42578125" style="53" customWidth="1"/>
    <col min="2326" max="2326" width="12.7109375" style="53" customWidth="1"/>
    <col min="2327" max="2331" width="13.140625" style="53" customWidth="1"/>
    <col min="2332" max="2332" width="18.140625" style="53" customWidth="1"/>
    <col min="2333" max="2333" width="13.42578125" style="53" customWidth="1"/>
    <col min="2334" max="2334" width="13.140625" style="53" customWidth="1"/>
    <col min="2335" max="2566" width="9.140625" style="53"/>
    <col min="2567" max="2567" width="2.140625" style="53" customWidth="1"/>
    <col min="2568" max="2568" width="0" style="53" hidden="1" customWidth="1"/>
    <col min="2569" max="2569" width="3.5703125" style="53" bestFit="1" customWidth="1"/>
    <col min="2570" max="2570" width="6" style="53" customWidth="1"/>
    <col min="2571" max="2571" width="4.42578125" style="53" customWidth="1"/>
    <col min="2572" max="2572" width="16.42578125" style="53" customWidth="1"/>
    <col min="2573" max="2573" width="0.140625" style="53" customWidth="1"/>
    <col min="2574" max="2576" width="0" style="53" hidden="1" customWidth="1"/>
    <col min="2577" max="2577" width="12.85546875" style="53" customWidth="1"/>
    <col min="2578" max="2578" width="13.140625" style="53" customWidth="1"/>
    <col min="2579" max="2579" width="16" style="53" customWidth="1"/>
    <col min="2580" max="2580" width="0" style="53" hidden="1" customWidth="1"/>
    <col min="2581" max="2581" width="13.42578125" style="53" customWidth="1"/>
    <col min="2582" max="2582" width="12.7109375" style="53" customWidth="1"/>
    <col min="2583" max="2587" width="13.140625" style="53" customWidth="1"/>
    <col min="2588" max="2588" width="18.140625" style="53" customWidth="1"/>
    <col min="2589" max="2589" width="13.42578125" style="53" customWidth="1"/>
    <col min="2590" max="2590" width="13.140625" style="53" customWidth="1"/>
    <col min="2591" max="2822" width="9.140625" style="53"/>
    <col min="2823" max="2823" width="2.140625" style="53" customWidth="1"/>
    <col min="2824" max="2824" width="0" style="53" hidden="1" customWidth="1"/>
    <col min="2825" max="2825" width="3.5703125" style="53" bestFit="1" customWidth="1"/>
    <col min="2826" max="2826" width="6" style="53" customWidth="1"/>
    <col min="2827" max="2827" width="4.42578125" style="53" customWidth="1"/>
    <col min="2828" max="2828" width="16.42578125" style="53" customWidth="1"/>
    <col min="2829" max="2829" width="0.140625" style="53" customWidth="1"/>
    <col min="2830" max="2832" width="0" style="53" hidden="1" customWidth="1"/>
    <col min="2833" max="2833" width="12.85546875" style="53" customWidth="1"/>
    <col min="2834" max="2834" width="13.140625" style="53" customWidth="1"/>
    <col min="2835" max="2835" width="16" style="53" customWidth="1"/>
    <col min="2836" max="2836" width="0" style="53" hidden="1" customWidth="1"/>
    <col min="2837" max="2837" width="13.42578125" style="53" customWidth="1"/>
    <col min="2838" max="2838" width="12.7109375" style="53" customWidth="1"/>
    <col min="2839" max="2843" width="13.140625" style="53" customWidth="1"/>
    <col min="2844" max="2844" width="18.140625" style="53" customWidth="1"/>
    <col min="2845" max="2845" width="13.42578125" style="53" customWidth="1"/>
    <col min="2846" max="2846" width="13.140625" style="53" customWidth="1"/>
    <col min="2847" max="3078" width="9.140625" style="53"/>
    <col min="3079" max="3079" width="2.140625" style="53" customWidth="1"/>
    <col min="3080" max="3080" width="0" style="53" hidden="1" customWidth="1"/>
    <col min="3081" max="3081" width="3.5703125" style="53" bestFit="1" customWidth="1"/>
    <col min="3082" max="3082" width="6" style="53" customWidth="1"/>
    <col min="3083" max="3083" width="4.42578125" style="53" customWidth="1"/>
    <col min="3084" max="3084" width="16.42578125" style="53" customWidth="1"/>
    <col min="3085" max="3085" width="0.140625" style="53" customWidth="1"/>
    <col min="3086" max="3088" width="0" style="53" hidden="1" customWidth="1"/>
    <col min="3089" max="3089" width="12.85546875" style="53" customWidth="1"/>
    <col min="3090" max="3090" width="13.140625" style="53" customWidth="1"/>
    <col min="3091" max="3091" width="16" style="53" customWidth="1"/>
    <col min="3092" max="3092" width="0" style="53" hidden="1" customWidth="1"/>
    <col min="3093" max="3093" width="13.42578125" style="53" customWidth="1"/>
    <col min="3094" max="3094" width="12.7109375" style="53" customWidth="1"/>
    <col min="3095" max="3099" width="13.140625" style="53" customWidth="1"/>
    <col min="3100" max="3100" width="18.140625" style="53" customWidth="1"/>
    <col min="3101" max="3101" width="13.42578125" style="53" customWidth="1"/>
    <col min="3102" max="3102" width="13.140625" style="53" customWidth="1"/>
    <col min="3103" max="3334" width="9.140625" style="53"/>
    <col min="3335" max="3335" width="2.140625" style="53" customWidth="1"/>
    <col min="3336" max="3336" width="0" style="53" hidden="1" customWidth="1"/>
    <col min="3337" max="3337" width="3.5703125" style="53" bestFit="1" customWidth="1"/>
    <col min="3338" max="3338" width="6" style="53" customWidth="1"/>
    <col min="3339" max="3339" width="4.42578125" style="53" customWidth="1"/>
    <col min="3340" max="3340" width="16.42578125" style="53" customWidth="1"/>
    <col min="3341" max="3341" width="0.140625" style="53" customWidth="1"/>
    <col min="3342" max="3344" width="0" style="53" hidden="1" customWidth="1"/>
    <col min="3345" max="3345" width="12.85546875" style="53" customWidth="1"/>
    <col min="3346" max="3346" width="13.140625" style="53" customWidth="1"/>
    <col min="3347" max="3347" width="16" style="53" customWidth="1"/>
    <col min="3348" max="3348" width="0" style="53" hidden="1" customWidth="1"/>
    <col min="3349" max="3349" width="13.42578125" style="53" customWidth="1"/>
    <col min="3350" max="3350" width="12.7109375" style="53" customWidth="1"/>
    <col min="3351" max="3355" width="13.140625" style="53" customWidth="1"/>
    <col min="3356" max="3356" width="18.140625" style="53" customWidth="1"/>
    <col min="3357" max="3357" width="13.42578125" style="53" customWidth="1"/>
    <col min="3358" max="3358" width="13.140625" style="53" customWidth="1"/>
    <col min="3359" max="3590" width="9.140625" style="53"/>
    <col min="3591" max="3591" width="2.140625" style="53" customWidth="1"/>
    <col min="3592" max="3592" width="0" style="53" hidden="1" customWidth="1"/>
    <col min="3593" max="3593" width="3.5703125" style="53" bestFit="1" customWidth="1"/>
    <col min="3594" max="3594" width="6" style="53" customWidth="1"/>
    <col min="3595" max="3595" width="4.42578125" style="53" customWidth="1"/>
    <col min="3596" max="3596" width="16.42578125" style="53" customWidth="1"/>
    <col min="3597" max="3597" width="0.140625" style="53" customWidth="1"/>
    <col min="3598" max="3600" width="0" style="53" hidden="1" customWidth="1"/>
    <col min="3601" max="3601" width="12.85546875" style="53" customWidth="1"/>
    <col min="3602" max="3602" width="13.140625" style="53" customWidth="1"/>
    <col min="3603" max="3603" width="16" style="53" customWidth="1"/>
    <col min="3604" max="3604" width="0" style="53" hidden="1" customWidth="1"/>
    <col min="3605" max="3605" width="13.42578125" style="53" customWidth="1"/>
    <col min="3606" max="3606" width="12.7109375" style="53" customWidth="1"/>
    <col min="3607" max="3611" width="13.140625" style="53" customWidth="1"/>
    <col min="3612" max="3612" width="18.140625" style="53" customWidth="1"/>
    <col min="3613" max="3613" width="13.42578125" style="53" customWidth="1"/>
    <col min="3614" max="3614" width="13.140625" style="53" customWidth="1"/>
    <col min="3615" max="3846" width="9.140625" style="53"/>
    <col min="3847" max="3847" width="2.140625" style="53" customWidth="1"/>
    <col min="3848" max="3848" width="0" style="53" hidden="1" customWidth="1"/>
    <col min="3849" max="3849" width="3.5703125" style="53" bestFit="1" customWidth="1"/>
    <col min="3850" max="3850" width="6" style="53" customWidth="1"/>
    <col min="3851" max="3851" width="4.42578125" style="53" customWidth="1"/>
    <col min="3852" max="3852" width="16.42578125" style="53" customWidth="1"/>
    <col min="3853" max="3853" width="0.140625" style="53" customWidth="1"/>
    <col min="3854" max="3856" width="0" style="53" hidden="1" customWidth="1"/>
    <col min="3857" max="3857" width="12.85546875" style="53" customWidth="1"/>
    <col min="3858" max="3858" width="13.140625" style="53" customWidth="1"/>
    <col min="3859" max="3859" width="16" style="53" customWidth="1"/>
    <col min="3860" max="3860" width="0" style="53" hidden="1" customWidth="1"/>
    <col min="3861" max="3861" width="13.42578125" style="53" customWidth="1"/>
    <col min="3862" max="3862" width="12.7109375" style="53" customWidth="1"/>
    <col min="3863" max="3867" width="13.140625" style="53" customWidth="1"/>
    <col min="3868" max="3868" width="18.140625" style="53" customWidth="1"/>
    <col min="3869" max="3869" width="13.42578125" style="53" customWidth="1"/>
    <col min="3870" max="3870" width="13.140625" style="53" customWidth="1"/>
    <col min="3871" max="4102" width="9.140625" style="53"/>
    <col min="4103" max="4103" width="2.140625" style="53" customWidth="1"/>
    <col min="4104" max="4104" width="0" style="53" hidden="1" customWidth="1"/>
    <col min="4105" max="4105" width="3.5703125" style="53" bestFit="1" customWidth="1"/>
    <col min="4106" max="4106" width="6" style="53" customWidth="1"/>
    <col min="4107" max="4107" width="4.42578125" style="53" customWidth="1"/>
    <col min="4108" max="4108" width="16.42578125" style="53" customWidth="1"/>
    <col min="4109" max="4109" width="0.140625" style="53" customWidth="1"/>
    <col min="4110" max="4112" width="0" style="53" hidden="1" customWidth="1"/>
    <col min="4113" max="4113" width="12.85546875" style="53" customWidth="1"/>
    <col min="4114" max="4114" width="13.140625" style="53" customWidth="1"/>
    <col min="4115" max="4115" width="16" style="53" customWidth="1"/>
    <col min="4116" max="4116" width="0" style="53" hidden="1" customWidth="1"/>
    <col min="4117" max="4117" width="13.42578125" style="53" customWidth="1"/>
    <col min="4118" max="4118" width="12.7109375" style="53" customWidth="1"/>
    <col min="4119" max="4123" width="13.140625" style="53" customWidth="1"/>
    <col min="4124" max="4124" width="18.140625" style="53" customWidth="1"/>
    <col min="4125" max="4125" width="13.42578125" style="53" customWidth="1"/>
    <col min="4126" max="4126" width="13.140625" style="53" customWidth="1"/>
    <col min="4127" max="4358" width="9.140625" style="53"/>
    <col min="4359" max="4359" width="2.140625" style="53" customWidth="1"/>
    <col min="4360" max="4360" width="0" style="53" hidden="1" customWidth="1"/>
    <col min="4361" max="4361" width="3.5703125" style="53" bestFit="1" customWidth="1"/>
    <col min="4362" max="4362" width="6" style="53" customWidth="1"/>
    <col min="4363" max="4363" width="4.42578125" style="53" customWidth="1"/>
    <col min="4364" max="4364" width="16.42578125" style="53" customWidth="1"/>
    <col min="4365" max="4365" width="0.140625" style="53" customWidth="1"/>
    <col min="4366" max="4368" width="0" style="53" hidden="1" customWidth="1"/>
    <col min="4369" max="4369" width="12.85546875" style="53" customWidth="1"/>
    <col min="4370" max="4370" width="13.140625" style="53" customWidth="1"/>
    <col min="4371" max="4371" width="16" style="53" customWidth="1"/>
    <col min="4372" max="4372" width="0" style="53" hidden="1" customWidth="1"/>
    <col min="4373" max="4373" width="13.42578125" style="53" customWidth="1"/>
    <col min="4374" max="4374" width="12.7109375" style="53" customWidth="1"/>
    <col min="4375" max="4379" width="13.140625" style="53" customWidth="1"/>
    <col min="4380" max="4380" width="18.140625" style="53" customWidth="1"/>
    <col min="4381" max="4381" width="13.42578125" style="53" customWidth="1"/>
    <col min="4382" max="4382" width="13.140625" style="53" customWidth="1"/>
    <col min="4383" max="4614" width="9.140625" style="53"/>
    <col min="4615" max="4615" width="2.140625" style="53" customWidth="1"/>
    <col min="4616" max="4616" width="0" style="53" hidden="1" customWidth="1"/>
    <col min="4617" max="4617" width="3.5703125" style="53" bestFit="1" customWidth="1"/>
    <col min="4618" max="4618" width="6" style="53" customWidth="1"/>
    <col min="4619" max="4619" width="4.42578125" style="53" customWidth="1"/>
    <col min="4620" max="4620" width="16.42578125" style="53" customWidth="1"/>
    <col min="4621" max="4621" width="0.140625" style="53" customWidth="1"/>
    <col min="4622" max="4624" width="0" style="53" hidden="1" customWidth="1"/>
    <col min="4625" max="4625" width="12.85546875" style="53" customWidth="1"/>
    <col min="4626" max="4626" width="13.140625" style="53" customWidth="1"/>
    <col min="4627" max="4627" width="16" style="53" customWidth="1"/>
    <col min="4628" max="4628" width="0" style="53" hidden="1" customWidth="1"/>
    <col min="4629" max="4629" width="13.42578125" style="53" customWidth="1"/>
    <col min="4630" max="4630" width="12.7109375" style="53" customWidth="1"/>
    <col min="4631" max="4635" width="13.140625" style="53" customWidth="1"/>
    <col min="4636" max="4636" width="18.140625" style="53" customWidth="1"/>
    <col min="4637" max="4637" width="13.42578125" style="53" customWidth="1"/>
    <col min="4638" max="4638" width="13.140625" style="53" customWidth="1"/>
    <col min="4639" max="4870" width="9.140625" style="53"/>
    <col min="4871" max="4871" width="2.140625" style="53" customWidth="1"/>
    <col min="4872" max="4872" width="0" style="53" hidden="1" customWidth="1"/>
    <col min="4873" max="4873" width="3.5703125" style="53" bestFit="1" customWidth="1"/>
    <col min="4874" max="4874" width="6" style="53" customWidth="1"/>
    <col min="4875" max="4875" width="4.42578125" style="53" customWidth="1"/>
    <col min="4876" max="4876" width="16.42578125" style="53" customWidth="1"/>
    <col min="4877" max="4877" width="0.140625" style="53" customWidth="1"/>
    <col min="4878" max="4880" width="0" style="53" hidden="1" customWidth="1"/>
    <col min="4881" max="4881" width="12.85546875" style="53" customWidth="1"/>
    <col min="4882" max="4882" width="13.140625" style="53" customWidth="1"/>
    <col min="4883" max="4883" width="16" style="53" customWidth="1"/>
    <col min="4884" max="4884" width="0" style="53" hidden="1" customWidth="1"/>
    <col min="4885" max="4885" width="13.42578125" style="53" customWidth="1"/>
    <col min="4886" max="4886" width="12.7109375" style="53" customWidth="1"/>
    <col min="4887" max="4891" width="13.140625" style="53" customWidth="1"/>
    <col min="4892" max="4892" width="18.140625" style="53" customWidth="1"/>
    <col min="4893" max="4893" width="13.42578125" style="53" customWidth="1"/>
    <col min="4894" max="4894" width="13.140625" style="53" customWidth="1"/>
    <col min="4895" max="5126" width="9.140625" style="53"/>
    <col min="5127" max="5127" width="2.140625" style="53" customWidth="1"/>
    <col min="5128" max="5128" width="0" style="53" hidden="1" customWidth="1"/>
    <col min="5129" max="5129" width="3.5703125" style="53" bestFit="1" customWidth="1"/>
    <col min="5130" max="5130" width="6" style="53" customWidth="1"/>
    <col min="5131" max="5131" width="4.42578125" style="53" customWidth="1"/>
    <col min="5132" max="5132" width="16.42578125" style="53" customWidth="1"/>
    <col min="5133" max="5133" width="0.140625" style="53" customWidth="1"/>
    <col min="5134" max="5136" width="0" style="53" hidden="1" customWidth="1"/>
    <col min="5137" max="5137" width="12.85546875" style="53" customWidth="1"/>
    <col min="5138" max="5138" width="13.140625" style="53" customWidth="1"/>
    <col min="5139" max="5139" width="16" style="53" customWidth="1"/>
    <col min="5140" max="5140" width="0" style="53" hidden="1" customWidth="1"/>
    <col min="5141" max="5141" width="13.42578125" style="53" customWidth="1"/>
    <col min="5142" max="5142" width="12.7109375" style="53" customWidth="1"/>
    <col min="5143" max="5147" width="13.140625" style="53" customWidth="1"/>
    <col min="5148" max="5148" width="18.140625" style="53" customWidth="1"/>
    <col min="5149" max="5149" width="13.42578125" style="53" customWidth="1"/>
    <col min="5150" max="5150" width="13.140625" style="53" customWidth="1"/>
    <col min="5151" max="5382" width="9.140625" style="53"/>
    <col min="5383" max="5383" width="2.140625" style="53" customWidth="1"/>
    <col min="5384" max="5384" width="0" style="53" hidden="1" customWidth="1"/>
    <col min="5385" max="5385" width="3.5703125" style="53" bestFit="1" customWidth="1"/>
    <col min="5386" max="5386" width="6" style="53" customWidth="1"/>
    <col min="5387" max="5387" width="4.42578125" style="53" customWidth="1"/>
    <col min="5388" max="5388" width="16.42578125" style="53" customWidth="1"/>
    <col min="5389" max="5389" width="0.140625" style="53" customWidth="1"/>
    <col min="5390" max="5392" width="0" style="53" hidden="1" customWidth="1"/>
    <col min="5393" max="5393" width="12.85546875" style="53" customWidth="1"/>
    <col min="5394" max="5394" width="13.140625" style="53" customWidth="1"/>
    <col min="5395" max="5395" width="16" style="53" customWidth="1"/>
    <col min="5396" max="5396" width="0" style="53" hidden="1" customWidth="1"/>
    <col min="5397" max="5397" width="13.42578125" style="53" customWidth="1"/>
    <col min="5398" max="5398" width="12.7109375" style="53" customWidth="1"/>
    <col min="5399" max="5403" width="13.140625" style="53" customWidth="1"/>
    <col min="5404" max="5404" width="18.140625" style="53" customWidth="1"/>
    <col min="5405" max="5405" width="13.42578125" style="53" customWidth="1"/>
    <col min="5406" max="5406" width="13.140625" style="53" customWidth="1"/>
    <col min="5407" max="5638" width="9.140625" style="53"/>
    <col min="5639" max="5639" width="2.140625" style="53" customWidth="1"/>
    <col min="5640" max="5640" width="0" style="53" hidden="1" customWidth="1"/>
    <col min="5641" max="5641" width="3.5703125" style="53" bestFit="1" customWidth="1"/>
    <col min="5642" max="5642" width="6" style="53" customWidth="1"/>
    <col min="5643" max="5643" width="4.42578125" style="53" customWidth="1"/>
    <col min="5644" max="5644" width="16.42578125" style="53" customWidth="1"/>
    <col min="5645" max="5645" width="0.140625" style="53" customWidth="1"/>
    <col min="5646" max="5648" width="0" style="53" hidden="1" customWidth="1"/>
    <col min="5649" max="5649" width="12.85546875" style="53" customWidth="1"/>
    <col min="5650" max="5650" width="13.140625" style="53" customWidth="1"/>
    <col min="5651" max="5651" width="16" style="53" customWidth="1"/>
    <col min="5652" max="5652" width="0" style="53" hidden="1" customWidth="1"/>
    <col min="5653" max="5653" width="13.42578125" style="53" customWidth="1"/>
    <col min="5654" max="5654" width="12.7109375" style="53" customWidth="1"/>
    <col min="5655" max="5659" width="13.140625" style="53" customWidth="1"/>
    <col min="5660" max="5660" width="18.140625" style="53" customWidth="1"/>
    <col min="5661" max="5661" width="13.42578125" style="53" customWidth="1"/>
    <col min="5662" max="5662" width="13.140625" style="53" customWidth="1"/>
    <col min="5663" max="5894" width="9.140625" style="53"/>
    <col min="5895" max="5895" width="2.140625" style="53" customWidth="1"/>
    <col min="5896" max="5896" width="0" style="53" hidden="1" customWidth="1"/>
    <col min="5897" max="5897" width="3.5703125" style="53" bestFit="1" customWidth="1"/>
    <col min="5898" max="5898" width="6" style="53" customWidth="1"/>
    <col min="5899" max="5899" width="4.42578125" style="53" customWidth="1"/>
    <col min="5900" max="5900" width="16.42578125" style="53" customWidth="1"/>
    <col min="5901" max="5901" width="0.140625" style="53" customWidth="1"/>
    <col min="5902" max="5904" width="0" style="53" hidden="1" customWidth="1"/>
    <col min="5905" max="5905" width="12.85546875" style="53" customWidth="1"/>
    <col min="5906" max="5906" width="13.140625" style="53" customWidth="1"/>
    <col min="5907" max="5907" width="16" style="53" customWidth="1"/>
    <col min="5908" max="5908" width="0" style="53" hidden="1" customWidth="1"/>
    <col min="5909" max="5909" width="13.42578125" style="53" customWidth="1"/>
    <col min="5910" max="5910" width="12.7109375" style="53" customWidth="1"/>
    <col min="5911" max="5915" width="13.140625" style="53" customWidth="1"/>
    <col min="5916" max="5916" width="18.140625" style="53" customWidth="1"/>
    <col min="5917" max="5917" width="13.42578125" style="53" customWidth="1"/>
    <col min="5918" max="5918" width="13.140625" style="53" customWidth="1"/>
    <col min="5919" max="6150" width="9.140625" style="53"/>
    <col min="6151" max="6151" width="2.140625" style="53" customWidth="1"/>
    <col min="6152" max="6152" width="0" style="53" hidden="1" customWidth="1"/>
    <col min="6153" max="6153" width="3.5703125" style="53" bestFit="1" customWidth="1"/>
    <col min="6154" max="6154" width="6" style="53" customWidth="1"/>
    <col min="6155" max="6155" width="4.42578125" style="53" customWidth="1"/>
    <col min="6156" max="6156" width="16.42578125" style="53" customWidth="1"/>
    <col min="6157" max="6157" width="0.140625" style="53" customWidth="1"/>
    <col min="6158" max="6160" width="0" style="53" hidden="1" customWidth="1"/>
    <col min="6161" max="6161" width="12.85546875" style="53" customWidth="1"/>
    <col min="6162" max="6162" width="13.140625" style="53" customWidth="1"/>
    <col min="6163" max="6163" width="16" style="53" customWidth="1"/>
    <col min="6164" max="6164" width="0" style="53" hidden="1" customWidth="1"/>
    <col min="6165" max="6165" width="13.42578125" style="53" customWidth="1"/>
    <col min="6166" max="6166" width="12.7109375" style="53" customWidth="1"/>
    <col min="6167" max="6171" width="13.140625" style="53" customWidth="1"/>
    <col min="6172" max="6172" width="18.140625" style="53" customWidth="1"/>
    <col min="6173" max="6173" width="13.42578125" style="53" customWidth="1"/>
    <col min="6174" max="6174" width="13.140625" style="53" customWidth="1"/>
    <col min="6175" max="6406" width="9.140625" style="53"/>
    <col min="6407" max="6407" width="2.140625" style="53" customWidth="1"/>
    <col min="6408" max="6408" width="0" style="53" hidden="1" customWidth="1"/>
    <col min="6409" max="6409" width="3.5703125" style="53" bestFit="1" customWidth="1"/>
    <col min="6410" max="6410" width="6" style="53" customWidth="1"/>
    <col min="6411" max="6411" width="4.42578125" style="53" customWidth="1"/>
    <col min="6412" max="6412" width="16.42578125" style="53" customWidth="1"/>
    <col min="6413" max="6413" width="0.140625" style="53" customWidth="1"/>
    <col min="6414" max="6416" width="0" style="53" hidden="1" customWidth="1"/>
    <col min="6417" max="6417" width="12.85546875" style="53" customWidth="1"/>
    <col min="6418" max="6418" width="13.140625" style="53" customWidth="1"/>
    <col min="6419" max="6419" width="16" style="53" customWidth="1"/>
    <col min="6420" max="6420" width="0" style="53" hidden="1" customWidth="1"/>
    <col min="6421" max="6421" width="13.42578125" style="53" customWidth="1"/>
    <col min="6422" max="6422" width="12.7109375" style="53" customWidth="1"/>
    <col min="6423" max="6427" width="13.140625" style="53" customWidth="1"/>
    <col min="6428" max="6428" width="18.140625" style="53" customWidth="1"/>
    <col min="6429" max="6429" width="13.42578125" style="53" customWidth="1"/>
    <col min="6430" max="6430" width="13.140625" style="53" customWidth="1"/>
    <col min="6431" max="6662" width="9.140625" style="53"/>
    <col min="6663" max="6663" width="2.140625" style="53" customWidth="1"/>
    <col min="6664" max="6664" width="0" style="53" hidden="1" customWidth="1"/>
    <col min="6665" max="6665" width="3.5703125" style="53" bestFit="1" customWidth="1"/>
    <col min="6666" max="6666" width="6" style="53" customWidth="1"/>
    <col min="6667" max="6667" width="4.42578125" style="53" customWidth="1"/>
    <col min="6668" max="6668" width="16.42578125" style="53" customWidth="1"/>
    <col min="6669" max="6669" width="0.140625" style="53" customWidth="1"/>
    <col min="6670" max="6672" width="0" style="53" hidden="1" customWidth="1"/>
    <col min="6673" max="6673" width="12.85546875" style="53" customWidth="1"/>
    <col min="6674" max="6674" width="13.140625" style="53" customWidth="1"/>
    <col min="6675" max="6675" width="16" style="53" customWidth="1"/>
    <col min="6676" max="6676" width="0" style="53" hidden="1" customWidth="1"/>
    <col min="6677" max="6677" width="13.42578125" style="53" customWidth="1"/>
    <col min="6678" max="6678" width="12.7109375" style="53" customWidth="1"/>
    <col min="6679" max="6683" width="13.140625" style="53" customWidth="1"/>
    <col min="6684" max="6684" width="18.140625" style="53" customWidth="1"/>
    <col min="6685" max="6685" width="13.42578125" style="53" customWidth="1"/>
    <col min="6686" max="6686" width="13.140625" style="53" customWidth="1"/>
    <col min="6687" max="6918" width="9.140625" style="53"/>
    <col min="6919" max="6919" width="2.140625" style="53" customWidth="1"/>
    <col min="6920" max="6920" width="0" style="53" hidden="1" customWidth="1"/>
    <col min="6921" max="6921" width="3.5703125" style="53" bestFit="1" customWidth="1"/>
    <col min="6922" max="6922" width="6" style="53" customWidth="1"/>
    <col min="6923" max="6923" width="4.42578125" style="53" customWidth="1"/>
    <col min="6924" max="6924" width="16.42578125" style="53" customWidth="1"/>
    <col min="6925" max="6925" width="0.140625" style="53" customWidth="1"/>
    <col min="6926" max="6928" width="0" style="53" hidden="1" customWidth="1"/>
    <col min="6929" max="6929" width="12.85546875" style="53" customWidth="1"/>
    <col min="6930" max="6930" width="13.140625" style="53" customWidth="1"/>
    <col min="6931" max="6931" width="16" style="53" customWidth="1"/>
    <col min="6932" max="6932" width="0" style="53" hidden="1" customWidth="1"/>
    <col min="6933" max="6933" width="13.42578125" style="53" customWidth="1"/>
    <col min="6934" max="6934" width="12.7109375" style="53" customWidth="1"/>
    <col min="6935" max="6939" width="13.140625" style="53" customWidth="1"/>
    <col min="6940" max="6940" width="18.140625" style="53" customWidth="1"/>
    <col min="6941" max="6941" width="13.42578125" style="53" customWidth="1"/>
    <col min="6942" max="6942" width="13.140625" style="53" customWidth="1"/>
    <col min="6943" max="7174" width="9.140625" style="53"/>
    <col min="7175" max="7175" width="2.140625" style="53" customWidth="1"/>
    <col min="7176" max="7176" width="0" style="53" hidden="1" customWidth="1"/>
    <col min="7177" max="7177" width="3.5703125" style="53" bestFit="1" customWidth="1"/>
    <col min="7178" max="7178" width="6" style="53" customWidth="1"/>
    <col min="7179" max="7179" width="4.42578125" style="53" customWidth="1"/>
    <col min="7180" max="7180" width="16.42578125" style="53" customWidth="1"/>
    <col min="7181" max="7181" width="0.140625" style="53" customWidth="1"/>
    <col min="7182" max="7184" width="0" style="53" hidden="1" customWidth="1"/>
    <col min="7185" max="7185" width="12.85546875" style="53" customWidth="1"/>
    <col min="7186" max="7186" width="13.140625" style="53" customWidth="1"/>
    <col min="7187" max="7187" width="16" style="53" customWidth="1"/>
    <col min="7188" max="7188" width="0" style="53" hidden="1" customWidth="1"/>
    <col min="7189" max="7189" width="13.42578125" style="53" customWidth="1"/>
    <col min="7190" max="7190" width="12.7109375" style="53" customWidth="1"/>
    <col min="7191" max="7195" width="13.140625" style="53" customWidth="1"/>
    <col min="7196" max="7196" width="18.140625" style="53" customWidth="1"/>
    <col min="7197" max="7197" width="13.42578125" style="53" customWidth="1"/>
    <col min="7198" max="7198" width="13.140625" style="53" customWidth="1"/>
    <col min="7199" max="7430" width="9.140625" style="53"/>
    <col min="7431" max="7431" width="2.140625" style="53" customWidth="1"/>
    <col min="7432" max="7432" width="0" style="53" hidden="1" customWidth="1"/>
    <col min="7433" max="7433" width="3.5703125" style="53" bestFit="1" customWidth="1"/>
    <col min="7434" max="7434" width="6" style="53" customWidth="1"/>
    <col min="7435" max="7435" width="4.42578125" style="53" customWidth="1"/>
    <col min="7436" max="7436" width="16.42578125" style="53" customWidth="1"/>
    <col min="7437" max="7437" width="0.140625" style="53" customWidth="1"/>
    <col min="7438" max="7440" width="0" style="53" hidden="1" customWidth="1"/>
    <col min="7441" max="7441" width="12.85546875" style="53" customWidth="1"/>
    <col min="7442" max="7442" width="13.140625" style="53" customWidth="1"/>
    <col min="7443" max="7443" width="16" style="53" customWidth="1"/>
    <col min="7444" max="7444" width="0" style="53" hidden="1" customWidth="1"/>
    <col min="7445" max="7445" width="13.42578125" style="53" customWidth="1"/>
    <col min="7446" max="7446" width="12.7109375" style="53" customWidth="1"/>
    <col min="7447" max="7451" width="13.140625" style="53" customWidth="1"/>
    <col min="7452" max="7452" width="18.140625" style="53" customWidth="1"/>
    <col min="7453" max="7453" width="13.42578125" style="53" customWidth="1"/>
    <col min="7454" max="7454" width="13.140625" style="53" customWidth="1"/>
    <col min="7455" max="7686" width="9.140625" style="53"/>
    <col min="7687" max="7687" width="2.140625" style="53" customWidth="1"/>
    <col min="7688" max="7688" width="0" style="53" hidden="1" customWidth="1"/>
    <col min="7689" max="7689" width="3.5703125" style="53" bestFit="1" customWidth="1"/>
    <col min="7690" max="7690" width="6" style="53" customWidth="1"/>
    <col min="7691" max="7691" width="4.42578125" style="53" customWidth="1"/>
    <col min="7692" max="7692" width="16.42578125" style="53" customWidth="1"/>
    <col min="7693" max="7693" width="0.140625" style="53" customWidth="1"/>
    <col min="7694" max="7696" width="0" style="53" hidden="1" customWidth="1"/>
    <col min="7697" max="7697" width="12.85546875" style="53" customWidth="1"/>
    <col min="7698" max="7698" width="13.140625" style="53" customWidth="1"/>
    <col min="7699" max="7699" width="16" style="53" customWidth="1"/>
    <col min="7700" max="7700" width="0" style="53" hidden="1" customWidth="1"/>
    <col min="7701" max="7701" width="13.42578125" style="53" customWidth="1"/>
    <col min="7702" max="7702" width="12.7109375" style="53" customWidth="1"/>
    <col min="7703" max="7707" width="13.140625" style="53" customWidth="1"/>
    <col min="7708" max="7708" width="18.140625" style="53" customWidth="1"/>
    <col min="7709" max="7709" width="13.42578125" style="53" customWidth="1"/>
    <col min="7710" max="7710" width="13.140625" style="53" customWidth="1"/>
    <col min="7711" max="7942" width="9.140625" style="53"/>
    <col min="7943" max="7943" width="2.140625" style="53" customWidth="1"/>
    <col min="7944" max="7944" width="0" style="53" hidden="1" customWidth="1"/>
    <col min="7945" max="7945" width="3.5703125" style="53" bestFit="1" customWidth="1"/>
    <col min="7946" max="7946" width="6" style="53" customWidth="1"/>
    <col min="7947" max="7947" width="4.42578125" style="53" customWidth="1"/>
    <col min="7948" max="7948" width="16.42578125" style="53" customWidth="1"/>
    <col min="7949" max="7949" width="0.140625" style="53" customWidth="1"/>
    <col min="7950" max="7952" width="0" style="53" hidden="1" customWidth="1"/>
    <col min="7953" max="7953" width="12.85546875" style="53" customWidth="1"/>
    <col min="7954" max="7954" width="13.140625" style="53" customWidth="1"/>
    <col min="7955" max="7955" width="16" style="53" customWidth="1"/>
    <col min="7956" max="7956" width="0" style="53" hidden="1" customWidth="1"/>
    <col min="7957" max="7957" width="13.42578125" style="53" customWidth="1"/>
    <col min="7958" max="7958" width="12.7109375" style="53" customWidth="1"/>
    <col min="7959" max="7963" width="13.140625" style="53" customWidth="1"/>
    <col min="7964" max="7964" width="18.140625" style="53" customWidth="1"/>
    <col min="7965" max="7965" width="13.42578125" style="53" customWidth="1"/>
    <col min="7966" max="7966" width="13.140625" style="53" customWidth="1"/>
    <col min="7967" max="8198" width="9.140625" style="53"/>
    <col min="8199" max="8199" width="2.140625" style="53" customWidth="1"/>
    <col min="8200" max="8200" width="0" style="53" hidden="1" customWidth="1"/>
    <col min="8201" max="8201" width="3.5703125" style="53" bestFit="1" customWidth="1"/>
    <col min="8202" max="8202" width="6" style="53" customWidth="1"/>
    <col min="8203" max="8203" width="4.42578125" style="53" customWidth="1"/>
    <col min="8204" max="8204" width="16.42578125" style="53" customWidth="1"/>
    <col min="8205" max="8205" width="0.140625" style="53" customWidth="1"/>
    <col min="8206" max="8208" width="0" style="53" hidden="1" customWidth="1"/>
    <col min="8209" max="8209" width="12.85546875" style="53" customWidth="1"/>
    <col min="8210" max="8210" width="13.140625" style="53" customWidth="1"/>
    <col min="8211" max="8211" width="16" style="53" customWidth="1"/>
    <col min="8212" max="8212" width="0" style="53" hidden="1" customWidth="1"/>
    <col min="8213" max="8213" width="13.42578125" style="53" customWidth="1"/>
    <col min="8214" max="8214" width="12.7109375" style="53" customWidth="1"/>
    <col min="8215" max="8219" width="13.140625" style="53" customWidth="1"/>
    <col min="8220" max="8220" width="18.140625" style="53" customWidth="1"/>
    <col min="8221" max="8221" width="13.42578125" style="53" customWidth="1"/>
    <col min="8222" max="8222" width="13.140625" style="53" customWidth="1"/>
    <col min="8223" max="8454" width="9.140625" style="53"/>
    <col min="8455" max="8455" width="2.140625" style="53" customWidth="1"/>
    <col min="8456" max="8456" width="0" style="53" hidden="1" customWidth="1"/>
    <col min="8457" max="8457" width="3.5703125" style="53" bestFit="1" customWidth="1"/>
    <col min="8458" max="8458" width="6" style="53" customWidth="1"/>
    <col min="8459" max="8459" width="4.42578125" style="53" customWidth="1"/>
    <col min="8460" max="8460" width="16.42578125" style="53" customWidth="1"/>
    <col min="8461" max="8461" width="0.140625" style="53" customWidth="1"/>
    <col min="8462" max="8464" width="0" style="53" hidden="1" customWidth="1"/>
    <col min="8465" max="8465" width="12.85546875" style="53" customWidth="1"/>
    <col min="8466" max="8466" width="13.140625" style="53" customWidth="1"/>
    <col min="8467" max="8467" width="16" style="53" customWidth="1"/>
    <col min="8468" max="8468" width="0" style="53" hidden="1" customWidth="1"/>
    <col min="8469" max="8469" width="13.42578125" style="53" customWidth="1"/>
    <col min="8470" max="8470" width="12.7109375" style="53" customWidth="1"/>
    <col min="8471" max="8475" width="13.140625" style="53" customWidth="1"/>
    <col min="8476" max="8476" width="18.140625" style="53" customWidth="1"/>
    <col min="8477" max="8477" width="13.42578125" style="53" customWidth="1"/>
    <col min="8478" max="8478" width="13.140625" style="53" customWidth="1"/>
    <col min="8479" max="8710" width="9.140625" style="53"/>
    <col min="8711" max="8711" width="2.140625" style="53" customWidth="1"/>
    <col min="8712" max="8712" width="0" style="53" hidden="1" customWidth="1"/>
    <col min="8713" max="8713" width="3.5703125" style="53" bestFit="1" customWidth="1"/>
    <col min="8714" max="8714" width="6" style="53" customWidth="1"/>
    <col min="8715" max="8715" width="4.42578125" style="53" customWidth="1"/>
    <col min="8716" max="8716" width="16.42578125" style="53" customWidth="1"/>
    <col min="8717" max="8717" width="0.140625" style="53" customWidth="1"/>
    <col min="8718" max="8720" width="0" style="53" hidden="1" customWidth="1"/>
    <col min="8721" max="8721" width="12.85546875" style="53" customWidth="1"/>
    <col min="8722" max="8722" width="13.140625" style="53" customWidth="1"/>
    <col min="8723" max="8723" width="16" style="53" customWidth="1"/>
    <col min="8724" max="8724" width="0" style="53" hidden="1" customWidth="1"/>
    <col min="8725" max="8725" width="13.42578125" style="53" customWidth="1"/>
    <col min="8726" max="8726" width="12.7109375" style="53" customWidth="1"/>
    <col min="8727" max="8731" width="13.140625" style="53" customWidth="1"/>
    <col min="8732" max="8732" width="18.140625" style="53" customWidth="1"/>
    <col min="8733" max="8733" width="13.42578125" style="53" customWidth="1"/>
    <col min="8734" max="8734" width="13.140625" style="53" customWidth="1"/>
    <col min="8735" max="8966" width="9.140625" style="53"/>
    <col min="8967" max="8967" width="2.140625" style="53" customWidth="1"/>
    <col min="8968" max="8968" width="0" style="53" hidden="1" customWidth="1"/>
    <col min="8969" max="8969" width="3.5703125" style="53" bestFit="1" customWidth="1"/>
    <col min="8970" max="8970" width="6" style="53" customWidth="1"/>
    <col min="8971" max="8971" width="4.42578125" style="53" customWidth="1"/>
    <col min="8972" max="8972" width="16.42578125" style="53" customWidth="1"/>
    <col min="8973" max="8973" width="0.140625" style="53" customWidth="1"/>
    <col min="8974" max="8976" width="0" style="53" hidden="1" customWidth="1"/>
    <col min="8977" max="8977" width="12.85546875" style="53" customWidth="1"/>
    <col min="8978" max="8978" width="13.140625" style="53" customWidth="1"/>
    <col min="8979" max="8979" width="16" style="53" customWidth="1"/>
    <col min="8980" max="8980" width="0" style="53" hidden="1" customWidth="1"/>
    <col min="8981" max="8981" width="13.42578125" style="53" customWidth="1"/>
    <col min="8982" max="8982" width="12.7109375" style="53" customWidth="1"/>
    <col min="8983" max="8987" width="13.140625" style="53" customWidth="1"/>
    <col min="8988" max="8988" width="18.140625" style="53" customWidth="1"/>
    <col min="8989" max="8989" width="13.42578125" style="53" customWidth="1"/>
    <col min="8990" max="8990" width="13.140625" style="53" customWidth="1"/>
    <col min="8991" max="9222" width="9.140625" style="53"/>
    <col min="9223" max="9223" width="2.140625" style="53" customWidth="1"/>
    <col min="9224" max="9224" width="0" style="53" hidden="1" customWidth="1"/>
    <col min="9225" max="9225" width="3.5703125" style="53" bestFit="1" customWidth="1"/>
    <col min="9226" max="9226" width="6" style="53" customWidth="1"/>
    <col min="9227" max="9227" width="4.42578125" style="53" customWidth="1"/>
    <col min="9228" max="9228" width="16.42578125" style="53" customWidth="1"/>
    <col min="9229" max="9229" width="0.140625" style="53" customWidth="1"/>
    <col min="9230" max="9232" width="0" style="53" hidden="1" customWidth="1"/>
    <col min="9233" max="9233" width="12.85546875" style="53" customWidth="1"/>
    <col min="9234" max="9234" width="13.140625" style="53" customWidth="1"/>
    <col min="9235" max="9235" width="16" style="53" customWidth="1"/>
    <col min="9236" max="9236" width="0" style="53" hidden="1" customWidth="1"/>
    <col min="9237" max="9237" width="13.42578125" style="53" customWidth="1"/>
    <col min="9238" max="9238" width="12.7109375" style="53" customWidth="1"/>
    <col min="9239" max="9243" width="13.140625" style="53" customWidth="1"/>
    <col min="9244" max="9244" width="18.140625" style="53" customWidth="1"/>
    <col min="9245" max="9245" width="13.42578125" style="53" customWidth="1"/>
    <col min="9246" max="9246" width="13.140625" style="53" customWidth="1"/>
    <col min="9247" max="9478" width="9.140625" style="53"/>
    <col min="9479" max="9479" width="2.140625" style="53" customWidth="1"/>
    <col min="9480" max="9480" width="0" style="53" hidden="1" customWidth="1"/>
    <col min="9481" max="9481" width="3.5703125" style="53" bestFit="1" customWidth="1"/>
    <col min="9482" max="9482" width="6" style="53" customWidth="1"/>
    <col min="9483" max="9483" width="4.42578125" style="53" customWidth="1"/>
    <col min="9484" max="9484" width="16.42578125" style="53" customWidth="1"/>
    <col min="9485" max="9485" width="0.140625" style="53" customWidth="1"/>
    <col min="9486" max="9488" width="0" style="53" hidden="1" customWidth="1"/>
    <col min="9489" max="9489" width="12.85546875" style="53" customWidth="1"/>
    <col min="9490" max="9490" width="13.140625" style="53" customWidth="1"/>
    <col min="9491" max="9491" width="16" style="53" customWidth="1"/>
    <col min="9492" max="9492" width="0" style="53" hidden="1" customWidth="1"/>
    <col min="9493" max="9493" width="13.42578125" style="53" customWidth="1"/>
    <col min="9494" max="9494" width="12.7109375" style="53" customWidth="1"/>
    <col min="9495" max="9499" width="13.140625" style="53" customWidth="1"/>
    <col min="9500" max="9500" width="18.140625" style="53" customWidth="1"/>
    <col min="9501" max="9501" width="13.42578125" style="53" customWidth="1"/>
    <col min="9502" max="9502" width="13.140625" style="53" customWidth="1"/>
    <col min="9503" max="9734" width="9.140625" style="53"/>
    <col min="9735" max="9735" width="2.140625" style="53" customWidth="1"/>
    <col min="9736" max="9736" width="0" style="53" hidden="1" customWidth="1"/>
    <col min="9737" max="9737" width="3.5703125" style="53" bestFit="1" customWidth="1"/>
    <col min="9738" max="9738" width="6" style="53" customWidth="1"/>
    <col min="9739" max="9739" width="4.42578125" style="53" customWidth="1"/>
    <col min="9740" max="9740" width="16.42578125" style="53" customWidth="1"/>
    <col min="9741" max="9741" width="0.140625" style="53" customWidth="1"/>
    <col min="9742" max="9744" width="0" style="53" hidden="1" customWidth="1"/>
    <col min="9745" max="9745" width="12.85546875" style="53" customWidth="1"/>
    <col min="9746" max="9746" width="13.140625" style="53" customWidth="1"/>
    <col min="9747" max="9747" width="16" style="53" customWidth="1"/>
    <col min="9748" max="9748" width="0" style="53" hidden="1" customWidth="1"/>
    <col min="9749" max="9749" width="13.42578125" style="53" customWidth="1"/>
    <col min="9750" max="9750" width="12.7109375" style="53" customWidth="1"/>
    <col min="9751" max="9755" width="13.140625" style="53" customWidth="1"/>
    <col min="9756" max="9756" width="18.140625" style="53" customWidth="1"/>
    <col min="9757" max="9757" width="13.42578125" style="53" customWidth="1"/>
    <col min="9758" max="9758" width="13.140625" style="53" customWidth="1"/>
    <col min="9759" max="9990" width="9.140625" style="53"/>
    <col min="9991" max="9991" width="2.140625" style="53" customWidth="1"/>
    <col min="9992" max="9992" width="0" style="53" hidden="1" customWidth="1"/>
    <col min="9993" max="9993" width="3.5703125" style="53" bestFit="1" customWidth="1"/>
    <col min="9994" max="9994" width="6" style="53" customWidth="1"/>
    <col min="9995" max="9995" width="4.42578125" style="53" customWidth="1"/>
    <col min="9996" max="9996" width="16.42578125" style="53" customWidth="1"/>
    <col min="9997" max="9997" width="0.140625" style="53" customWidth="1"/>
    <col min="9998" max="10000" width="0" style="53" hidden="1" customWidth="1"/>
    <col min="10001" max="10001" width="12.85546875" style="53" customWidth="1"/>
    <col min="10002" max="10002" width="13.140625" style="53" customWidth="1"/>
    <col min="10003" max="10003" width="16" style="53" customWidth="1"/>
    <col min="10004" max="10004" width="0" style="53" hidden="1" customWidth="1"/>
    <col min="10005" max="10005" width="13.42578125" style="53" customWidth="1"/>
    <col min="10006" max="10006" width="12.7109375" style="53" customWidth="1"/>
    <col min="10007" max="10011" width="13.140625" style="53" customWidth="1"/>
    <col min="10012" max="10012" width="18.140625" style="53" customWidth="1"/>
    <col min="10013" max="10013" width="13.42578125" style="53" customWidth="1"/>
    <col min="10014" max="10014" width="13.140625" style="53" customWidth="1"/>
    <col min="10015" max="10246" width="9.140625" style="53"/>
    <col min="10247" max="10247" width="2.140625" style="53" customWidth="1"/>
    <col min="10248" max="10248" width="0" style="53" hidden="1" customWidth="1"/>
    <col min="10249" max="10249" width="3.5703125" style="53" bestFit="1" customWidth="1"/>
    <col min="10250" max="10250" width="6" style="53" customWidth="1"/>
    <col min="10251" max="10251" width="4.42578125" style="53" customWidth="1"/>
    <col min="10252" max="10252" width="16.42578125" style="53" customWidth="1"/>
    <col min="10253" max="10253" width="0.140625" style="53" customWidth="1"/>
    <col min="10254" max="10256" width="0" style="53" hidden="1" customWidth="1"/>
    <col min="10257" max="10257" width="12.85546875" style="53" customWidth="1"/>
    <col min="10258" max="10258" width="13.140625" style="53" customWidth="1"/>
    <col min="10259" max="10259" width="16" style="53" customWidth="1"/>
    <col min="10260" max="10260" width="0" style="53" hidden="1" customWidth="1"/>
    <col min="10261" max="10261" width="13.42578125" style="53" customWidth="1"/>
    <col min="10262" max="10262" width="12.7109375" style="53" customWidth="1"/>
    <col min="10263" max="10267" width="13.140625" style="53" customWidth="1"/>
    <col min="10268" max="10268" width="18.140625" style="53" customWidth="1"/>
    <col min="10269" max="10269" width="13.42578125" style="53" customWidth="1"/>
    <col min="10270" max="10270" width="13.140625" style="53" customWidth="1"/>
    <col min="10271" max="10502" width="9.140625" style="53"/>
    <col min="10503" max="10503" width="2.140625" style="53" customWidth="1"/>
    <col min="10504" max="10504" width="0" style="53" hidden="1" customWidth="1"/>
    <col min="10505" max="10505" width="3.5703125" style="53" bestFit="1" customWidth="1"/>
    <col min="10506" max="10506" width="6" style="53" customWidth="1"/>
    <col min="10507" max="10507" width="4.42578125" style="53" customWidth="1"/>
    <col min="10508" max="10508" width="16.42578125" style="53" customWidth="1"/>
    <col min="10509" max="10509" width="0.140625" style="53" customWidth="1"/>
    <col min="10510" max="10512" width="0" style="53" hidden="1" customWidth="1"/>
    <col min="10513" max="10513" width="12.85546875" style="53" customWidth="1"/>
    <col min="10514" max="10514" width="13.140625" style="53" customWidth="1"/>
    <col min="10515" max="10515" width="16" style="53" customWidth="1"/>
    <col min="10516" max="10516" width="0" style="53" hidden="1" customWidth="1"/>
    <col min="10517" max="10517" width="13.42578125" style="53" customWidth="1"/>
    <col min="10518" max="10518" width="12.7109375" style="53" customWidth="1"/>
    <col min="10519" max="10523" width="13.140625" style="53" customWidth="1"/>
    <col min="10524" max="10524" width="18.140625" style="53" customWidth="1"/>
    <col min="10525" max="10525" width="13.42578125" style="53" customWidth="1"/>
    <col min="10526" max="10526" width="13.140625" style="53" customWidth="1"/>
    <col min="10527" max="10758" width="9.140625" style="53"/>
    <col min="10759" max="10759" width="2.140625" style="53" customWidth="1"/>
    <col min="10760" max="10760" width="0" style="53" hidden="1" customWidth="1"/>
    <col min="10761" max="10761" width="3.5703125" style="53" bestFit="1" customWidth="1"/>
    <col min="10762" max="10762" width="6" style="53" customWidth="1"/>
    <col min="10763" max="10763" width="4.42578125" style="53" customWidth="1"/>
    <col min="10764" max="10764" width="16.42578125" style="53" customWidth="1"/>
    <col min="10765" max="10765" width="0.140625" style="53" customWidth="1"/>
    <col min="10766" max="10768" width="0" style="53" hidden="1" customWidth="1"/>
    <col min="10769" max="10769" width="12.85546875" style="53" customWidth="1"/>
    <col min="10770" max="10770" width="13.140625" style="53" customWidth="1"/>
    <col min="10771" max="10771" width="16" style="53" customWidth="1"/>
    <col min="10772" max="10772" width="0" style="53" hidden="1" customWidth="1"/>
    <col min="10773" max="10773" width="13.42578125" style="53" customWidth="1"/>
    <col min="10774" max="10774" width="12.7109375" style="53" customWidth="1"/>
    <col min="10775" max="10779" width="13.140625" style="53" customWidth="1"/>
    <col min="10780" max="10780" width="18.140625" style="53" customWidth="1"/>
    <col min="10781" max="10781" width="13.42578125" style="53" customWidth="1"/>
    <col min="10782" max="10782" width="13.140625" style="53" customWidth="1"/>
    <col min="10783" max="11014" width="9.140625" style="53"/>
    <col min="11015" max="11015" width="2.140625" style="53" customWidth="1"/>
    <col min="11016" max="11016" width="0" style="53" hidden="1" customWidth="1"/>
    <col min="11017" max="11017" width="3.5703125" style="53" bestFit="1" customWidth="1"/>
    <col min="11018" max="11018" width="6" style="53" customWidth="1"/>
    <col min="11019" max="11019" width="4.42578125" style="53" customWidth="1"/>
    <col min="11020" max="11020" width="16.42578125" style="53" customWidth="1"/>
    <col min="11021" max="11021" width="0.140625" style="53" customWidth="1"/>
    <col min="11022" max="11024" width="0" style="53" hidden="1" customWidth="1"/>
    <col min="11025" max="11025" width="12.85546875" style="53" customWidth="1"/>
    <col min="11026" max="11026" width="13.140625" style="53" customWidth="1"/>
    <col min="11027" max="11027" width="16" style="53" customWidth="1"/>
    <col min="11028" max="11028" width="0" style="53" hidden="1" customWidth="1"/>
    <col min="11029" max="11029" width="13.42578125" style="53" customWidth="1"/>
    <col min="11030" max="11030" width="12.7109375" style="53" customWidth="1"/>
    <col min="11031" max="11035" width="13.140625" style="53" customWidth="1"/>
    <col min="11036" max="11036" width="18.140625" style="53" customWidth="1"/>
    <col min="11037" max="11037" width="13.42578125" style="53" customWidth="1"/>
    <col min="11038" max="11038" width="13.140625" style="53" customWidth="1"/>
    <col min="11039" max="11270" width="9.140625" style="53"/>
    <col min="11271" max="11271" width="2.140625" style="53" customWidth="1"/>
    <col min="11272" max="11272" width="0" style="53" hidden="1" customWidth="1"/>
    <col min="11273" max="11273" width="3.5703125" style="53" bestFit="1" customWidth="1"/>
    <col min="11274" max="11274" width="6" style="53" customWidth="1"/>
    <col min="11275" max="11275" width="4.42578125" style="53" customWidth="1"/>
    <col min="11276" max="11276" width="16.42578125" style="53" customWidth="1"/>
    <col min="11277" max="11277" width="0.140625" style="53" customWidth="1"/>
    <col min="11278" max="11280" width="0" style="53" hidden="1" customWidth="1"/>
    <col min="11281" max="11281" width="12.85546875" style="53" customWidth="1"/>
    <col min="11282" max="11282" width="13.140625" style="53" customWidth="1"/>
    <col min="11283" max="11283" width="16" style="53" customWidth="1"/>
    <col min="11284" max="11284" width="0" style="53" hidden="1" customWidth="1"/>
    <col min="11285" max="11285" width="13.42578125" style="53" customWidth="1"/>
    <col min="11286" max="11286" width="12.7109375" style="53" customWidth="1"/>
    <col min="11287" max="11291" width="13.140625" style="53" customWidth="1"/>
    <col min="11292" max="11292" width="18.140625" style="53" customWidth="1"/>
    <col min="11293" max="11293" width="13.42578125" style="53" customWidth="1"/>
    <col min="11294" max="11294" width="13.140625" style="53" customWidth="1"/>
    <col min="11295" max="11526" width="9.140625" style="53"/>
    <col min="11527" max="11527" width="2.140625" style="53" customWidth="1"/>
    <col min="11528" max="11528" width="0" style="53" hidden="1" customWidth="1"/>
    <col min="11529" max="11529" width="3.5703125" style="53" bestFit="1" customWidth="1"/>
    <col min="11530" max="11530" width="6" style="53" customWidth="1"/>
    <col min="11531" max="11531" width="4.42578125" style="53" customWidth="1"/>
    <col min="11532" max="11532" width="16.42578125" style="53" customWidth="1"/>
    <col min="11533" max="11533" width="0.140625" style="53" customWidth="1"/>
    <col min="11534" max="11536" width="0" style="53" hidden="1" customWidth="1"/>
    <col min="11537" max="11537" width="12.85546875" style="53" customWidth="1"/>
    <col min="11538" max="11538" width="13.140625" style="53" customWidth="1"/>
    <col min="11539" max="11539" width="16" style="53" customWidth="1"/>
    <col min="11540" max="11540" width="0" style="53" hidden="1" customWidth="1"/>
    <col min="11541" max="11541" width="13.42578125" style="53" customWidth="1"/>
    <col min="11542" max="11542" width="12.7109375" style="53" customWidth="1"/>
    <col min="11543" max="11547" width="13.140625" style="53" customWidth="1"/>
    <col min="11548" max="11548" width="18.140625" style="53" customWidth="1"/>
    <col min="11549" max="11549" width="13.42578125" style="53" customWidth="1"/>
    <col min="11550" max="11550" width="13.140625" style="53" customWidth="1"/>
    <col min="11551" max="11782" width="9.140625" style="53"/>
    <col min="11783" max="11783" width="2.140625" style="53" customWidth="1"/>
    <col min="11784" max="11784" width="0" style="53" hidden="1" customWidth="1"/>
    <col min="11785" max="11785" width="3.5703125" style="53" bestFit="1" customWidth="1"/>
    <col min="11786" max="11786" width="6" style="53" customWidth="1"/>
    <col min="11787" max="11787" width="4.42578125" style="53" customWidth="1"/>
    <col min="11788" max="11788" width="16.42578125" style="53" customWidth="1"/>
    <col min="11789" max="11789" width="0.140625" style="53" customWidth="1"/>
    <col min="11790" max="11792" width="0" style="53" hidden="1" customWidth="1"/>
    <col min="11793" max="11793" width="12.85546875" style="53" customWidth="1"/>
    <col min="11794" max="11794" width="13.140625" style="53" customWidth="1"/>
    <col min="11795" max="11795" width="16" style="53" customWidth="1"/>
    <col min="11796" max="11796" width="0" style="53" hidden="1" customWidth="1"/>
    <col min="11797" max="11797" width="13.42578125" style="53" customWidth="1"/>
    <col min="11798" max="11798" width="12.7109375" style="53" customWidth="1"/>
    <col min="11799" max="11803" width="13.140625" style="53" customWidth="1"/>
    <col min="11804" max="11804" width="18.140625" style="53" customWidth="1"/>
    <col min="11805" max="11805" width="13.42578125" style="53" customWidth="1"/>
    <col min="11806" max="11806" width="13.140625" style="53" customWidth="1"/>
    <col min="11807" max="12038" width="9.140625" style="53"/>
    <col min="12039" max="12039" width="2.140625" style="53" customWidth="1"/>
    <col min="12040" max="12040" width="0" style="53" hidden="1" customWidth="1"/>
    <col min="12041" max="12041" width="3.5703125" style="53" bestFit="1" customWidth="1"/>
    <col min="12042" max="12042" width="6" style="53" customWidth="1"/>
    <col min="12043" max="12043" width="4.42578125" style="53" customWidth="1"/>
    <col min="12044" max="12044" width="16.42578125" style="53" customWidth="1"/>
    <col min="12045" max="12045" width="0.140625" style="53" customWidth="1"/>
    <col min="12046" max="12048" width="0" style="53" hidden="1" customWidth="1"/>
    <col min="12049" max="12049" width="12.85546875" style="53" customWidth="1"/>
    <col min="12050" max="12050" width="13.140625" style="53" customWidth="1"/>
    <col min="12051" max="12051" width="16" style="53" customWidth="1"/>
    <col min="12052" max="12052" width="0" style="53" hidden="1" customWidth="1"/>
    <col min="12053" max="12053" width="13.42578125" style="53" customWidth="1"/>
    <col min="12054" max="12054" width="12.7109375" style="53" customWidth="1"/>
    <col min="12055" max="12059" width="13.140625" style="53" customWidth="1"/>
    <col min="12060" max="12060" width="18.140625" style="53" customWidth="1"/>
    <col min="12061" max="12061" width="13.42578125" style="53" customWidth="1"/>
    <col min="12062" max="12062" width="13.140625" style="53" customWidth="1"/>
    <col min="12063" max="12294" width="9.140625" style="53"/>
    <col min="12295" max="12295" width="2.140625" style="53" customWidth="1"/>
    <col min="12296" max="12296" width="0" style="53" hidden="1" customWidth="1"/>
    <col min="12297" max="12297" width="3.5703125" style="53" bestFit="1" customWidth="1"/>
    <col min="12298" max="12298" width="6" style="53" customWidth="1"/>
    <col min="12299" max="12299" width="4.42578125" style="53" customWidth="1"/>
    <col min="12300" max="12300" width="16.42578125" style="53" customWidth="1"/>
    <col min="12301" max="12301" width="0.140625" style="53" customWidth="1"/>
    <col min="12302" max="12304" width="0" style="53" hidden="1" customWidth="1"/>
    <col min="12305" max="12305" width="12.85546875" style="53" customWidth="1"/>
    <col min="12306" max="12306" width="13.140625" style="53" customWidth="1"/>
    <col min="12307" max="12307" width="16" style="53" customWidth="1"/>
    <col min="12308" max="12308" width="0" style="53" hidden="1" customWidth="1"/>
    <col min="12309" max="12309" width="13.42578125" style="53" customWidth="1"/>
    <col min="12310" max="12310" width="12.7109375" style="53" customWidth="1"/>
    <col min="12311" max="12315" width="13.140625" style="53" customWidth="1"/>
    <col min="12316" max="12316" width="18.140625" style="53" customWidth="1"/>
    <col min="12317" max="12317" width="13.42578125" style="53" customWidth="1"/>
    <col min="12318" max="12318" width="13.140625" style="53" customWidth="1"/>
    <col min="12319" max="12550" width="9.140625" style="53"/>
    <col min="12551" max="12551" width="2.140625" style="53" customWidth="1"/>
    <col min="12552" max="12552" width="0" style="53" hidden="1" customWidth="1"/>
    <col min="12553" max="12553" width="3.5703125" style="53" bestFit="1" customWidth="1"/>
    <col min="12554" max="12554" width="6" style="53" customWidth="1"/>
    <col min="12555" max="12555" width="4.42578125" style="53" customWidth="1"/>
    <col min="12556" max="12556" width="16.42578125" style="53" customWidth="1"/>
    <col min="12557" max="12557" width="0.140625" style="53" customWidth="1"/>
    <col min="12558" max="12560" width="0" style="53" hidden="1" customWidth="1"/>
    <col min="12561" max="12561" width="12.85546875" style="53" customWidth="1"/>
    <col min="12562" max="12562" width="13.140625" style="53" customWidth="1"/>
    <col min="12563" max="12563" width="16" style="53" customWidth="1"/>
    <col min="12564" max="12564" width="0" style="53" hidden="1" customWidth="1"/>
    <col min="12565" max="12565" width="13.42578125" style="53" customWidth="1"/>
    <col min="12566" max="12566" width="12.7109375" style="53" customWidth="1"/>
    <col min="12567" max="12571" width="13.140625" style="53" customWidth="1"/>
    <col min="12572" max="12572" width="18.140625" style="53" customWidth="1"/>
    <col min="12573" max="12573" width="13.42578125" style="53" customWidth="1"/>
    <col min="12574" max="12574" width="13.140625" style="53" customWidth="1"/>
    <col min="12575" max="12806" width="9.140625" style="53"/>
    <col min="12807" max="12807" width="2.140625" style="53" customWidth="1"/>
    <col min="12808" max="12808" width="0" style="53" hidden="1" customWidth="1"/>
    <col min="12809" max="12809" width="3.5703125" style="53" bestFit="1" customWidth="1"/>
    <col min="12810" max="12810" width="6" style="53" customWidth="1"/>
    <col min="12811" max="12811" width="4.42578125" style="53" customWidth="1"/>
    <col min="12812" max="12812" width="16.42578125" style="53" customWidth="1"/>
    <col min="12813" max="12813" width="0.140625" style="53" customWidth="1"/>
    <col min="12814" max="12816" width="0" style="53" hidden="1" customWidth="1"/>
    <col min="12817" max="12817" width="12.85546875" style="53" customWidth="1"/>
    <col min="12818" max="12818" width="13.140625" style="53" customWidth="1"/>
    <col min="12819" max="12819" width="16" style="53" customWidth="1"/>
    <col min="12820" max="12820" width="0" style="53" hidden="1" customWidth="1"/>
    <col min="12821" max="12821" width="13.42578125" style="53" customWidth="1"/>
    <col min="12822" max="12822" width="12.7109375" style="53" customWidth="1"/>
    <col min="12823" max="12827" width="13.140625" style="53" customWidth="1"/>
    <col min="12828" max="12828" width="18.140625" style="53" customWidth="1"/>
    <col min="12829" max="12829" width="13.42578125" style="53" customWidth="1"/>
    <col min="12830" max="12830" width="13.140625" style="53" customWidth="1"/>
    <col min="12831" max="13062" width="9.140625" style="53"/>
    <col min="13063" max="13063" width="2.140625" style="53" customWidth="1"/>
    <col min="13064" max="13064" width="0" style="53" hidden="1" customWidth="1"/>
    <col min="13065" max="13065" width="3.5703125" style="53" bestFit="1" customWidth="1"/>
    <col min="13066" max="13066" width="6" style="53" customWidth="1"/>
    <col min="13067" max="13067" width="4.42578125" style="53" customWidth="1"/>
    <col min="13068" max="13068" width="16.42578125" style="53" customWidth="1"/>
    <col min="13069" max="13069" width="0.140625" style="53" customWidth="1"/>
    <col min="13070" max="13072" width="0" style="53" hidden="1" customWidth="1"/>
    <col min="13073" max="13073" width="12.85546875" style="53" customWidth="1"/>
    <col min="13074" max="13074" width="13.140625" style="53" customWidth="1"/>
    <col min="13075" max="13075" width="16" style="53" customWidth="1"/>
    <col min="13076" max="13076" width="0" style="53" hidden="1" customWidth="1"/>
    <col min="13077" max="13077" width="13.42578125" style="53" customWidth="1"/>
    <col min="13078" max="13078" width="12.7109375" style="53" customWidth="1"/>
    <col min="13079" max="13083" width="13.140625" style="53" customWidth="1"/>
    <col min="13084" max="13084" width="18.140625" style="53" customWidth="1"/>
    <col min="13085" max="13085" width="13.42578125" style="53" customWidth="1"/>
    <col min="13086" max="13086" width="13.140625" style="53" customWidth="1"/>
    <col min="13087" max="13318" width="9.140625" style="53"/>
    <col min="13319" max="13319" width="2.140625" style="53" customWidth="1"/>
    <col min="13320" max="13320" width="0" style="53" hidden="1" customWidth="1"/>
    <col min="13321" max="13321" width="3.5703125" style="53" bestFit="1" customWidth="1"/>
    <col min="13322" max="13322" width="6" style="53" customWidth="1"/>
    <col min="13323" max="13323" width="4.42578125" style="53" customWidth="1"/>
    <col min="13324" max="13324" width="16.42578125" style="53" customWidth="1"/>
    <col min="13325" max="13325" width="0.140625" style="53" customWidth="1"/>
    <col min="13326" max="13328" width="0" style="53" hidden="1" customWidth="1"/>
    <col min="13329" max="13329" width="12.85546875" style="53" customWidth="1"/>
    <col min="13330" max="13330" width="13.140625" style="53" customWidth="1"/>
    <col min="13331" max="13331" width="16" style="53" customWidth="1"/>
    <col min="13332" max="13332" width="0" style="53" hidden="1" customWidth="1"/>
    <col min="13333" max="13333" width="13.42578125" style="53" customWidth="1"/>
    <col min="13334" max="13334" width="12.7109375" style="53" customWidth="1"/>
    <col min="13335" max="13339" width="13.140625" style="53" customWidth="1"/>
    <col min="13340" max="13340" width="18.140625" style="53" customWidth="1"/>
    <col min="13341" max="13341" width="13.42578125" style="53" customWidth="1"/>
    <col min="13342" max="13342" width="13.140625" style="53" customWidth="1"/>
    <col min="13343" max="13574" width="9.140625" style="53"/>
    <col min="13575" max="13575" width="2.140625" style="53" customWidth="1"/>
    <col min="13576" max="13576" width="0" style="53" hidden="1" customWidth="1"/>
    <col min="13577" max="13577" width="3.5703125" style="53" bestFit="1" customWidth="1"/>
    <col min="13578" max="13578" width="6" style="53" customWidth="1"/>
    <col min="13579" max="13579" width="4.42578125" style="53" customWidth="1"/>
    <col min="13580" max="13580" width="16.42578125" style="53" customWidth="1"/>
    <col min="13581" max="13581" width="0.140625" style="53" customWidth="1"/>
    <col min="13582" max="13584" width="0" style="53" hidden="1" customWidth="1"/>
    <col min="13585" max="13585" width="12.85546875" style="53" customWidth="1"/>
    <col min="13586" max="13586" width="13.140625" style="53" customWidth="1"/>
    <col min="13587" max="13587" width="16" style="53" customWidth="1"/>
    <col min="13588" max="13588" width="0" style="53" hidden="1" customWidth="1"/>
    <col min="13589" max="13589" width="13.42578125" style="53" customWidth="1"/>
    <col min="13590" max="13590" width="12.7109375" style="53" customWidth="1"/>
    <col min="13591" max="13595" width="13.140625" style="53" customWidth="1"/>
    <col min="13596" max="13596" width="18.140625" style="53" customWidth="1"/>
    <col min="13597" max="13597" width="13.42578125" style="53" customWidth="1"/>
    <col min="13598" max="13598" width="13.140625" style="53" customWidth="1"/>
    <col min="13599" max="13830" width="9.140625" style="53"/>
    <col min="13831" max="13831" width="2.140625" style="53" customWidth="1"/>
    <col min="13832" max="13832" width="0" style="53" hidden="1" customWidth="1"/>
    <col min="13833" max="13833" width="3.5703125" style="53" bestFit="1" customWidth="1"/>
    <col min="13834" max="13834" width="6" style="53" customWidth="1"/>
    <col min="13835" max="13835" width="4.42578125" style="53" customWidth="1"/>
    <col min="13836" max="13836" width="16.42578125" style="53" customWidth="1"/>
    <col min="13837" max="13837" width="0.140625" style="53" customWidth="1"/>
    <col min="13838" max="13840" width="0" style="53" hidden="1" customWidth="1"/>
    <col min="13841" max="13841" width="12.85546875" style="53" customWidth="1"/>
    <col min="13842" max="13842" width="13.140625" style="53" customWidth="1"/>
    <col min="13843" max="13843" width="16" style="53" customWidth="1"/>
    <col min="13844" max="13844" width="0" style="53" hidden="1" customWidth="1"/>
    <col min="13845" max="13845" width="13.42578125" style="53" customWidth="1"/>
    <col min="13846" max="13846" width="12.7109375" style="53" customWidth="1"/>
    <col min="13847" max="13851" width="13.140625" style="53" customWidth="1"/>
    <col min="13852" max="13852" width="18.140625" style="53" customWidth="1"/>
    <col min="13853" max="13853" width="13.42578125" style="53" customWidth="1"/>
    <col min="13854" max="13854" width="13.140625" style="53" customWidth="1"/>
    <col min="13855" max="14086" width="9.140625" style="53"/>
    <col min="14087" max="14087" width="2.140625" style="53" customWidth="1"/>
    <col min="14088" max="14088" width="0" style="53" hidden="1" customWidth="1"/>
    <col min="14089" max="14089" width="3.5703125" style="53" bestFit="1" customWidth="1"/>
    <col min="14090" max="14090" width="6" style="53" customWidth="1"/>
    <col min="14091" max="14091" width="4.42578125" style="53" customWidth="1"/>
    <col min="14092" max="14092" width="16.42578125" style="53" customWidth="1"/>
    <col min="14093" max="14093" width="0.140625" style="53" customWidth="1"/>
    <col min="14094" max="14096" width="0" style="53" hidden="1" customWidth="1"/>
    <col min="14097" max="14097" width="12.85546875" style="53" customWidth="1"/>
    <col min="14098" max="14098" width="13.140625" style="53" customWidth="1"/>
    <col min="14099" max="14099" width="16" style="53" customWidth="1"/>
    <col min="14100" max="14100" width="0" style="53" hidden="1" customWidth="1"/>
    <col min="14101" max="14101" width="13.42578125" style="53" customWidth="1"/>
    <col min="14102" max="14102" width="12.7109375" style="53" customWidth="1"/>
    <col min="14103" max="14107" width="13.140625" style="53" customWidth="1"/>
    <col min="14108" max="14108" width="18.140625" style="53" customWidth="1"/>
    <col min="14109" max="14109" width="13.42578125" style="53" customWidth="1"/>
    <col min="14110" max="14110" width="13.140625" style="53" customWidth="1"/>
    <col min="14111" max="14342" width="9.140625" style="53"/>
    <col min="14343" max="14343" width="2.140625" style="53" customWidth="1"/>
    <col min="14344" max="14344" width="0" style="53" hidden="1" customWidth="1"/>
    <col min="14345" max="14345" width="3.5703125" style="53" bestFit="1" customWidth="1"/>
    <col min="14346" max="14346" width="6" style="53" customWidth="1"/>
    <col min="14347" max="14347" width="4.42578125" style="53" customWidth="1"/>
    <col min="14348" max="14348" width="16.42578125" style="53" customWidth="1"/>
    <col min="14349" max="14349" width="0.140625" style="53" customWidth="1"/>
    <col min="14350" max="14352" width="0" style="53" hidden="1" customWidth="1"/>
    <col min="14353" max="14353" width="12.85546875" style="53" customWidth="1"/>
    <col min="14354" max="14354" width="13.140625" style="53" customWidth="1"/>
    <col min="14355" max="14355" width="16" style="53" customWidth="1"/>
    <col min="14356" max="14356" width="0" style="53" hidden="1" customWidth="1"/>
    <col min="14357" max="14357" width="13.42578125" style="53" customWidth="1"/>
    <col min="14358" max="14358" width="12.7109375" style="53" customWidth="1"/>
    <col min="14359" max="14363" width="13.140625" style="53" customWidth="1"/>
    <col min="14364" max="14364" width="18.140625" style="53" customWidth="1"/>
    <col min="14365" max="14365" width="13.42578125" style="53" customWidth="1"/>
    <col min="14366" max="14366" width="13.140625" style="53" customWidth="1"/>
    <col min="14367" max="14598" width="9.140625" style="53"/>
    <col min="14599" max="14599" width="2.140625" style="53" customWidth="1"/>
    <col min="14600" max="14600" width="0" style="53" hidden="1" customWidth="1"/>
    <col min="14601" max="14601" width="3.5703125" style="53" bestFit="1" customWidth="1"/>
    <col min="14602" max="14602" width="6" style="53" customWidth="1"/>
    <col min="14603" max="14603" width="4.42578125" style="53" customWidth="1"/>
    <col min="14604" max="14604" width="16.42578125" style="53" customWidth="1"/>
    <col min="14605" max="14605" width="0.140625" style="53" customWidth="1"/>
    <col min="14606" max="14608" width="0" style="53" hidden="1" customWidth="1"/>
    <col min="14609" max="14609" width="12.85546875" style="53" customWidth="1"/>
    <col min="14610" max="14610" width="13.140625" style="53" customWidth="1"/>
    <col min="14611" max="14611" width="16" style="53" customWidth="1"/>
    <col min="14612" max="14612" width="0" style="53" hidden="1" customWidth="1"/>
    <col min="14613" max="14613" width="13.42578125" style="53" customWidth="1"/>
    <col min="14614" max="14614" width="12.7109375" style="53" customWidth="1"/>
    <col min="14615" max="14619" width="13.140625" style="53" customWidth="1"/>
    <col min="14620" max="14620" width="18.140625" style="53" customWidth="1"/>
    <col min="14621" max="14621" width="13.42578125" style="53" customWidth="1"/>
    <col min="14622" max="14622" width="13.140625" style="53" customWidth="1"/>
    <col min="14623" max="14854" width="9.140625" style="53"/>
    <col min="14855" max="14855" width="2.140625" style="53" customWidth="1"/>
    <col min="14856" max="14856" width="0" style="53" hidden="1" customWidth="1"/>
    <col min="14857" max="14857" width="3.5703125" style="53" bestFit="1" customWidth="1"/>
    <col min="14858" max="14858" width="6" style="53" customWidth="1"/>
    <col min="14859" max="14859" width="4.42578125" style="53" customWidth="1"/>
    <col min="14860" max="14860" width="16.42578125" style="53" customWidth="1"/>
    <col min="14861" max="14861" width="0.140625" style="53" customWidth="1"/>
    <col min="14862" max="14864" width="0" style="53" hidden="1" customWidth="1"/>
    <col min="14865" max="14865" width="12.85546875" style="53" customWidth="1"/>
    <col min="14866" max="14866" width="13.140625" style="53" customWidth="1"/>
    <col min="14867" max="14867" width="16" style="53" customWidth="1"/>
    <col min="14868" max="14868" width="0" style="53" hidden="1" customWidth="1"/>
    <col min="14869" max="14869" width="13.42578125" style="53" customWidth="1"/>
    <col min="14870" max="14870" width="12.7109375" style="53" customWidth="1"/>
    <col min="14871" max="14875" width="13.140625" style="53" customWidth="1"/>
    <col min="14876" max="14876" width="18.140625" style="53" customWidth="1"/>
    <col min="14877" max="14877" width="13.42578125" style="53" customWidth="1"/>
    <col min="14878" max="14878" width="13.140625" style="53" customWidth="1"/>
    <col min="14879" max="15110" width="9.140625" style="53"/>
    <col min="15111" max="15111" width="2.140625" style="53" customWidth="1"/>
    <col min="15112" max="15112" width="0" style="53" hidden="1" customWidth="1"/>
    <col min="15113" max="15113" width="3.5703125" style="53" bestFit="1" customWidth="1"/>
    <col min="15114" max="15114" width="6" style="53" customWidth="1"/>
    <col min="15115" max="15115" width="4.42578125" style="53" customWidth="1"/>
    <col min="15116" max="15116" width="16.42578125" style="53" customWidth="1"/>
    <col min="15117" max="15117" width="0.140625" style="53" customWidth="1"/>
    <col min="15118" max="15120" width="0" style="53" hidden="1" customWidth="1"/>
    <col min="15121" max="15121" width="12.85546875" style="53" customWidth="1"/>
    <col min="15122" max="15122" width="13.140625" style="53" customWidth="1"/>
    <col min="15123" max="15123" width="16" style="53" customWidth="1"/>
    <col min="15124" max="15124" width="0" style="53" hidden="1" customWidth="1"/>
    <col min="15125" max="15125" width="13.42578125" style="53" customWidth="1"/>
    <col min="15126" max="15126" width="12.7109375" style="53" customWidth="1"/>
    <col min="15127" max="15131" width="13.140625" style="53" customWidth="1"/>
    <col min="15132" max="15132" width="18.140625" style="53" customWidth="1"/>
    <col min="15133" max="15133" width="13.42578125" style="53" customWidth="1"/>
    <col min="15134" max="15134" width="13.140625" style="53" customWidth="1"/>
    <col min="15135" max="15366" width="9.140625" style="53"/>
    <col min="15367" max="15367" width="2.140625" style="53" customWidth="1"/>
    <col min="15368" max="15368" width="0" style="53" hidden="1" customWidth="1"/>
    <col min="15369" max="15369" width="3.5703125" style="53" bestFit="1" customWidth="1"/>
    <col min="15370" max="15370" width="6" style="53" customWidth="1"/>
    <col min="15371" max="15371" width="4.42578125" style="53" customWidth="1"/>
    <col min="15372" max="15372" width="16.42578125" style="53" customWidth="1"/>
    <col min="15373" max="15373" width="0.140625" style="53" customWidth="1"/>
    <col min="15374" max="15376" width="0" style="53" hidden="1" customWidth="1"/>
    <col min="15377" max="15377" width="12.85546875" style="53" customWidth="1"/>
    <col min="15378" max="15378" width="13.140625" style="53" customWidth="1"/>
    <col min="15379" max="15379" width="16" style="53" customWidth="1"/>
    <col min="15380" max="15380" width="0" style="53" hidden="1" customWidth="1"/>
    <col min="15381" max="15381" width="13.42578125" style="53" customWidth="1"/>
    <col min="15382" max="15382" width="12.7109375" style="53" customWidth="1"/>
    <col min="15383" max="15387" width="13.140625" style="53" customWidth="1"/>
    <col min="15388" max="15388" width="18.140625" style="53" customWidth="1"/>
    <col min="15389" max="15389" width="13.42578125" style="53" customWidth="1"/>
    <col min="15390" max="15390" width="13.140625" style="53" customWidth="1"/>
    <col min="15391" max="15622" width="9.140625" style="53"/>
    <col min="15623" max="15623" width="2.140625" style="53" customWidth="1"/>
    <col min="15624" max="15624" width="0" style="53" hidden="1" customWidth="1"/>
    <col min="15625" max="15625" width="3.5703125" style="53" bestFit="1" customWidth="1"/>
    <col min="15626" max="15626" width="6" style="53" customWidth="1"/>
    <col min="15627" max="15627" width="4.42578125" style="53" customWidth="1"/>
    <col min="15628" max="15628" width="16.42578125" style="53" customWidth="1"/>
    <col min="15629" max="15629" width="0.140625" style="53" customWidth="1"/>
    <col min="15630" max="15632" width="0" style="53" hidden="1" customWidth="1"/>
    <col min="15633" max="15633" width="12.85546875" style="53" customWidth="1"/>
    <col min="15634" max="15634" width="13.140625" style="53" customWidth="1"/>
    <col min="15635" max="15635" width="16" style="53" customWidth="1"/>
    <col min="15636" max="15636" width="0" style="53" hidden="1" customWidth="1"/>
    <col min="15637" max="15637" width="13.42578125" style="53" customWidth="1"/>
    <col min="15638" max="15638" width="12.7109375" style="53" customWidth="1"/>
    <col min="15639" max="15643" width="13.140625" style="53" customWidth="1"/>
    <col min="15644" max="15644" width="18.140625" style="53" customWidth="1"/>
    <col min="15645" max="15645" width="13.42578125" style="53" customWidth="1"/>
    <col min="15646" max="15646" width="13.140625" style="53" customWidth="1"/>
    <col min="15647" max="15878" width="9.140625" style="53"/>
    <col min="15879" max="15879" width="2.140625" style="53" customWidth="1"/>
    <col min="15880" max="15880" width="0" style="53" hidden="1" customWidth="1"/>
    <col min="15881" max="15881" width="3.5703125" style="53" bestFit="1" customWidth="1"/>
    <col min="15882" max="15882" width="6" style="53" customWidth="1"/>
    <col min="15883" max="15883" width="4.42578125" style="53" customWidth="1"/>
    <col min="15884" max="15884" width="16.42578125" style="53" customWidth="1"/>
    <col min="15885" max="15885" width="0.140625" style="53" customWidth="1"/>
    <col min="15886" max="15888" width="0" style="53" hidden="1" customWidth="1"/>
    <col min="15889" max="15889" width="12.85546875" style="53" customWidth="1"/>
    <col min="15890" max="15890" width="13.140625" style="53" customWidth="1"/>
    <col min="15891" max="15891" width="16" style="53" customWidth="1"/>
    <col min="15892" max="15892" width="0" style="53" hidden="1" customWidth="1"/>
    <col min="15893" max="15893" width="13.42578125" style="53" customWidth="1"/>
    <col min="15894" max="15894" width="12.7109375" style="53" customWidth="1"/>
    <col min="15895" max="15899" width="13.140625" style="53" customWidth="1"/>
    <col min="15900" max="15900" width="18.140625" style="53" customWidth="1"/>
    <col min="15901" max="15901" width="13.42578125" style="53" customWidth="1"/>
    <col min="15902" max="15902" width="13.140625" style="53" customWidth="1"/>
    <col min="15903" max="16134" width="9.140625" style="53"/>
    <col min="16135" max="16135" width="2.140625" style="53" customWidth="1"/>
    <col min="16136" max="16136" width="0" style="53" hidden="1" customWidth="1"/>
    <col min="16137" max="16137" width="3.5703125" style="53" bestFit="1" customWidth="1"/>
    <col min="16138" max="16138" width="6" style="53" customWidth="1"/>
    <col min="16139" max="16139" width="4.42578125" style="53" customWidth="1"/>
    <col min="16140" max="16140" width="16.42578125" style="53" customWidth="1"/>
    <col min="16141" max="16141" width="0.140625" style="53" customWidth="1"/>
    <col min="16142" max="16144" width="0" style="53" hidden="1" customWidth="1"/>
    <col min="16145" max="16145" width="12.85546875" style="53" customWidth="1"/>
    <col min="16146" max="16146" width="13.140625" style="53" customWidth="1"/>
    <col min="16147" max="16147" width="16" style="53" customWidth="1"/>
    <col min="16148" max="16148" width="0" style="53" hidden="1" customWidth="1"/>
    <col min="16149" max="16149" width="13.42578125" style="53" customWidth="1"/>
    <col min="16150" max="16150" width="12.7109375" style="53" customWidth="1"/>
    <col min="16151" max="16155" width="13.140625" style="53" customWidth="1"/>
    <col min="16156" max="16156" width="18.140625" style="53" customWidth="1"/>
    <col min="16157" max="16157" width="13.42578125" style="53" customWidth="1"/>
    <col min="16158" max="16158" width="13.140625" style="53" customWidth="1"/>
    <col min="16159" max="16384" width="9.140625" style="53"/>
  </cols>
  <sheetData>
    <row r="1" spans="1:30" ht="15">
      <c r="A1" s="420" t="s">
        <v>116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row>
    <row r="2" spans="1:30" ht="15">
      <c r="A2" s="420" t="s">
        <v>503</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row>
    <row r="3" spans="1:30" ht="13.5" thickBot="1">
      <c r="H3" s="421"/>
      <c r="I3" s="421"/>
    </row>
    <row r="4" spans="1:30" s="76" customFormat="1" ht="49.5" customHeight="1" thickBot="1">
      <c r="A4" s="133" t="s">
        <v>0</v>
      </c>
      <c r="B4" s="75" t="s">
        <v>117</v>
      </c>
      <c r="C4" s="66"/>
      <c r="D4" s="66"/>
      <c r="E4" s="67"/>
      <c r="F4" s="59" t="s">
        <v>118</v>
      </c>
      <c r="G4" s="59" t="s">
        <v>119</v>
      </c>
      <c r="H4" s="59" t="s">
        <v>120</v>
      </c>
      <c r="I4" s="59" t="s">
        <v>302</v>
      </c>
      <c r="J4" s="166" t="s">
        <v>303</v>
      </c>
      <c r="K4" s="166" t="s">
        <v>258</v>
      </c>
      <c r="L4" s="166" t="s">
        <v>236</v>
      </c>
      <c r="M4" s="166" t="s">
        <v>237</v>
      </c>
      <c r="N4" s="166" t="s">
        <v>238</v>
      </c>
      <c r="O4" s="166" t="s">
        <v>259</v>
      </c>
      <c r="P4" s="166" t="s">
        <v>250</v>
      </c>
      <c r="Q4" s="59" t="s">
        <v>314</v>
      </c>
      <c r="R4" s="59" t="s">
        <v>371</v>
      </c>
      <c r="S4" s="59" t="s">
        <v>315</v>
      </c>
      <c r="T4" s="59" t="s">
        <v>496</v>
      </c>
      <c r="U4" s="59" t="s">
        <v>236</v>
      </c>
      <c r="V4" s="59" t="s">
        <v>497</v>
      </c>
      <c r="W4" s="59" t="s">
        <v>238</v>
      </c>
      <c r="X4" s="59" t="s">
        <v>498</v>
      </c>
      <c r="Y4" s="59" t="s">
        <v>615</v>
      </c>
      <c r="Z4" s="59" t="s">
        <v>438</v>
      </c>
      <c r="AA4" s="59" t="s">
        <v>439</v>
      </c>
      <c r="AB4" s="59" t="s">
        <v>623</v>
      </c>
      <c r="AC4" s="59" t="s">
        <v>441</v>
      </c>
      <c r="AD4" s="59" t="s">
        <v>3</v>
      </c>
    </row>
    <row r="5" spans="1:30" s="76" customFormat="1" ht="20.25" customHeight="1" thickBot="1">
      <c r="A5" s="68" t="s">
        <v>131</v>
      </c>
      <c r="B5" s="54" t="s">
        <v>132</v>
      </c>
      <c r="C5" s="69"/>
      <c r="D5" s="69"/>
      <c r="E5" s="70"/>
      <c r="F5" s="54" t="s">
        <v>121</v>
      </c>
      <c r="G5" s="54" t="s">
        <v>126</v>
      </c>
      <c r="H5" s="54" t="s">
        <v>133</v>
      </c>
      <c r="I5" s="54" t="s">
        <v>122</v>
      </c>
      <c r="J5" s="167" t="s">
        <v>304</v>
      </c>
      <c r="K5" s="167" t="s">
        <v>123</v>
      </c>
      <c r="L5" s="167" t="s">
        <v>124</v>
      </c>
      <c r="M5" s="167" t="s">
        <v>125</v>
      </c>
      <c r="N5" s="167" t="s">
        <v>307</v>
      </c>
      <c r="O5" s="167" t="s">
        <v>140</v>
      </c>
      <c r="P5" s="167" t="s">
        <v>309</v>
      </c>
      <c r="Q5" s="54" t="s">
        <v>309</v>
      </c>
      <c r="R5" s="54" t="s">
        <v>375</v>
      </c>
      <c r="S5" s="54" t="s">
        <v>376</v>
      </c>
      <c r="T5" s="54" t="s">
        <v>123</v>
      </c>
      <c r="U5" s="54" t="s">
        <v>124</v>
      </c>
      <c r="V5" s="54" t="s">
        <v>125</v>
      </c>
      <c r="W5" s="54" t="s">
        <v>307</v>
      </c>
      <c r="X5" s="54" t="s">
        <v>140</v>
      </c>
      <c r="Y5" s="54"/>
      <c r="Z5" s="54" t="s">
        <v>499</v>
      </c>
      <c r="AA5" s="54" t="s">
        <v>375</v>
      </c>
      <c r="AB5" s="54" t="s">
        <v>376</v>
      </c>
      <c r="AC5" s="54" t="s">
        <v>123</v>
      </c>
      <c r="AD5" s="54" t="s">
        <v>124</v>
      </c>
    </row>
    <row r="6" spans="1:30" s="76" customFormat="1" ht="34.5" customHeight="1">
      <c r="A6" s="71">
        <v>1</v>
      </c>
      <c r="B6" s="422" t="s">
        <v>134</v>
      </c>
      <c r="C6" s="422"/>
      <c r="D6" s="422"/>
      <c r="E6" s="422"/>
      <c r="F6" s="79">
        <f>ΣΥΓΚΕΝΤΡΩΤΙΚΟΣ!F6</f>
        <v>12953770.91</v>
      </c>
      <c r="G6" s="79">
        <f>ΣΥΓΚΕΝΤΡΩΤΙΚΟΣ!G6</f>
        <v>7109958.3300000001</v>
      </c>
      <c r="H6" s="79">
        <f>ΣΥΓΚΕΝΤΡΩΤΙΚΟΣ!H6</f>
        <v>12540459.890000001</v>
      </c>
      <c r="I6" s="79" t="e">
        <f>[1]ΠΙΝ1_ΑΔΙΑΘ.ΥΠΟΛΟΙΠΑ!H102</f>
        <v>#REF!</v>
      </c>
      <c r="J6" s="168" t="e">
        <f>[1]ΠΙΝ1_ΑΔΙΑΘ.ΥΠΟΛΟΙΠΑ!I102</f>
        <v>#REF!</v>
      </c>
      <c r="K6" s="168" t="e">
        <f>[1]ΠΙΝ1_ΑΔΙΑΘ.ΥΠΟΛΟΙΠΑ!J102</f>
        <v>#REF!</v>
      </c>
      <c r="L6" s="168" t="e">
        <f>[1]ΠΙΝ1_ΑΔΙΑΘ.ΥΠΟΛΟΙΠΑ!K102</f>
        <v>#REF!</v>
      </c>
      <c r="M6" s="168" t="e">
        <f>[1]ΠΙΝ1_ΑΔΙΑΘ.ΥΠΟΛΟΙΠΑ!L102</f>
        <v>#REF!</v>
      </c>
      <c r="N6" s="168" t="e">
        <f>[1]ΠΙΝ1_ΑΔΙΑΘ.ΥΠΟΛΟΙΠΑ!M102</f>
        <v>#REF!</v>
      </c>
      <c r="O6" s="168" t="e">
        <f>[1]ΠΙΝ1_ΑΔΙΑΘ.ΥΠΟΛΟΙΠΑ!N102</f>
        <v>#REF!</v>
      </c>
      <c r="P6" s="168" t="e">
        <f>[1]ΠΙΝ1_ΑΔΙΑΘ.ΥΠΟΛΟΙΠΑ!O102</f>
        <v>#REF!</v>
      </c>
      <c r="Q6" s="79" t="e">
        <f>[1]ΠΙΝ1_ΑΔΙΑΘ.ΥΠΟΛΟΙΠΑ!P102</f>
        <v>#REF!</v>
      </c>
      <c r="R6" s="79">
        <f>[1]ΠΙΝ1_ΑΔΙΑΘ.ΥΠΟΛΟΙΠΑ!Q102</f>
        <v>2886320.52</v>
      </c>
      <c r="S6" s="79">
        <f>H6-R6</f>
        <v>9654139.370000001</v>
      </c>
      <c r="T6" s="150">
        <f>[1]ΠΙΝ1_ΑΔΙΑΘ.ΥΠΟΛΟΙΠΑ!S102</f>
        <v>161044.63</v>
      </c>
      <c r="U6" s="150">
        <f>[1]ΠΙΝ1_ΑΔΙΑΘ.ΥΠΟΛΟΙΠΑ!T102</f>
        <v>310721.13</v>
      </c>
      <c r="V6" s="150">
        <f>[1]ΠΙΝ1_ΑΔΙΑΘ.ΥΠΟΛΟΙΠΑ!U102</f>
        <v>0</v>
      </c>
      <c r="W6" s="79">
        <f>T6+U6+V6</f>
        <v>471765.76000000001</v>
      </c>
      <c r="X6" s="150">
        <f>[1]ΠΙΝ1_ΑΔΙΑΘ.ΥΠΟΛΟΙΠΑ!W102</f>
        <v>354034.3</v>
      </c>
      <c r="Y6" s="150">
        <f>[1]ΠΙΝ1_ΑΔΙΑΘ.ΥΠΟΛΟΙΠΑ!X102</f>
        <v>73812.789999999994</v>
      </c>
      <c r="Z6" s="79">
        <f>W6+X6</f>
        <v>825800.06</v>
      </c>
      <c r="AA6" s="79">
        <f>ΣΥΓΚΕΝΤΡΩΤΙΚΟΣ!AA6</f>
        <v>3121177.94</v>
      </c>
      <c r="AB6" s="79">
        <f>ΣΥΓΚΕΝΤΡΩΤΙΚΟΣ!AB6</f>
        <v>9419281.9499999993</v>
      </c>
      <c r="AC6" s="150">
        <f>ΣΥΓΚΕΝΤΡΩΤΙΚΟΣ!AC6</f>
        <v>4310000</v>
      </c>
      <c r="AD6" s="80" t="s">
        <v>310</v>
      </c>
    </row>
    <row r="7" spans="1:30" s="76" customFormat="1" ht="15.75" customHeight="1" thickBot="1">
      <c r="A7" s="418" t="s">
        <v>135</v>
      </c>
      <c r="B7" s="419"/>
      <c r="C7" s="73"/>
      <c r="D7" s="73"/>
      <c r="E7" s="73"/>
      <c r="F7" s="74">
        <f>SUM(F3:F6)</f>
        <v>12953770.91</v>
      </c>
      <c r="G7" s="74">
        <f t="shared" ref="G7:AC7" si="0">SUM(G3:G6)</f>
        <v>7109958.3300000001</v>
      </c>
      <c r="H7" s="74">
        <f t="shared" si="0"/>
        <v>12540459.890000001</v>
      </c>
      <c r="I7" s="74" t="e">
        <f t="shared" si="0"/>
        <v>#REF!</v>
      </c>
      <c r="J7" s="170" t="e">
        <f t="shared" si="0"/>
        <v>#REF!</v>
      </c>
      <c r="K7" s="170" t="e">
        <f t="shared" si="0"/>
        <v>#REF!</v>
      </c>
      <c r="L7" s="170" t="e">
        <f t="shared" si="0"/>
        <v>#REF!</v>
      </c>
      <c r="M7" s="170" t="e">
        <f t="shared" si="0"/>
        <v>#REF!</v>
      </c>
      <c r="N7" s="170" t="e">
        <f t="shared" si="0"/>
        <v>#REF!</v>
      </c>
      <c r="O7" s="170" t="e">
        <f t="shared" si="0"/>
        <v>#REF!</v>
      </c>
      <c r="P7" s="170" t="e">
        <f t="shared" si="0"/>
        <v>#REF!</v>
      </c>
      <c r="Q7" s="74" t="e">
        <f t="shared" si="0"/>
        <v>#REF!</v>
      </c>
      <c r="R7" s="74">
        <f t="shared" si="0"/>
        <v>2886320.52</v>
      </c>
      <c r="S7" s="74">
        <f t="shared" si="0"/>
        <v>9654139.370000001</v>
      </c>
      <c r="T7" s="74">
        <f t="shared" si="0"/>
        <v>161044.63</v>
      </c>
      <c r="U7" s="74">
        <f t="shared" si="0"/>
        <v>310721.13</v>
      </c>
      <c r="V7" s="74">
        <f t="shared" si="0"/>
        <v>0</v>
      </c>
      <c r="W7" s="74">
        <f t="shared" si="0"/>
        <v>471765.76000000001</v>
      </c>
      <c r="X7" s="74">
        <f t="shared" si="0"/>
        <v>354034.3</v>
      </c>
      <c r="Y7" s="74">
        <f t="shared" si="0"/>
        <v>73812.789999999994</v>
      </c>
      <c r="Z7" s="74">
        <f t="shared" si="0"/>
        <v>825800.06</v>
      </c>
      <c r="AA7" s="74">
        <f t="shared" si="0"/>
        <v>3121177.94</v>
      </c>
      <c r="AB7" s="74">
        <f t="shared" si="0"/>
        <v>9419281.9499999993</v>
      </c>
      <c r="AC7" s="74">
        <f t="shared" si="0"/>
        <v>4310000</v>
      </c>
      <c r="AD7" s="82"/>
    </row>
    <row r="8" spans="1:30" s="76" customFormat="1" ht="49.5" customHeight="1">
      <c r="A8" s="72">
        <v>2</v>
      </c>
      <c r="B8" s="149" t="s">
        <v>305</v>
      </c>
      <c r="C8" s="56"/>
      <c r="D8" s="56"/>
      <c r="E8" s="56"/>
      <c r="F8" s="55">
        <f>ΣΥΓΚΕΝΤΡΩΤΙΚΟΣ!F7</f>
        <v>16644063.510000002</v>
      </c>
      <c r="G8" s="55">
        <f>ΣΥΓΚΕΝΤΡΩΤΙΚΟΣ!G7</f>
        <v>11122736.09</v>
      </c>
      <c r="H8" s="55">
        <f>ΣΥΓΚΕΝΤΡΩΤΙΚΟΣ!H7</f>
        <v>16644063.510000002</v>
      </c>
      <c r="I8" s="55" t="e">
        <f>#REF!</f>
        <v>#REF!</v>
      </c>
      <c r="J8" s="169" t="e">
        <f>#REF!</f>
        <v>#REF!</v>
      </c>
      <c r="K8" s="169" t="e">
        <f>#REF!</f>
        <v>#REF!</v>
      </c>
      <c r="L8" s="169" t="e">
        <f>#REF!</f>
        <v>#REF!</v>
      </c>
      <c r="M8" s="169" t="e">
        <f>#REF!</f>
        <v>#REF!</v>
      </c>
      <c r="N8" s="169" t="e">
        <f>#REF!</f>
        <v>#REF!</v>
      </c>
      <c r="O8" s="169" t="e">
        <f>#REF!</f>
        <v>#REF!</v>
      </c>
      <c r="P8" s="169" t="e">
        <f>#REF!</f>
        <v>#REF!</v>
      </c>
      <c r="Q8" s="55" t="e">
        <f>#REF!</f>
        <v>#REF!</v>
      </c>
      <c r="R8" s="55">
        <f>'[1]ΠΙΝ 2 ΣΑΕΠ_067 &amp; 0672'!Q40</f>
        <v>3139514.4800000004</v>
      </c>
      <c r="S8" s="55">
        <f t="shared" ref="S8:S9" si="1">H8-R8</f>
        <v>13504549.030000001</v>
      </c>
      <c r="T8" s="55">
        <f>'[1]ΠΙΝ 2 ΣΑΕΠ_067 &amp; 0672'!S40</f>
        <v>150822.72</v>
      </c>
      <c r="U8" s="55">
        <f>'[1]ΠΙΝ 2 ΣΑΕΠ_067 &amp; 0672'!T40</f>
        <v>217472.2</v>
      </c>
      <c r="V8" s="55">
        <f>'[1]ΠΙΝ 2 ΣΑΕΠ_067 &amp; 0672'!U40</f>
        <v>0</v>
      </c>
      <c r="W8" s="55">
        <f t="shared" ref="W8:W9" si="2">T8+U8+V8</f>
        <v>368294.92000000004</v>
      </c>
      <c r="X8" s="55">
        <f>'[1]ΠΙΝ 2 ΣΑΕΠ_067 &amp; 0672'!W40</f>
        <v>377454</v>
      </c>
      <c r="Y8" s="55">
        <f>'[1]ΠΙΝ 2 ΣΑΕΠ_067 &amp; 0672'!X40</f>
        <v>746854.55</v>
      </c>
      <c r="Z8" s="55">
        <f t="shared" ref="Z8:Z9" si="3">W8+X8</f>
        <v>745748.92</v>
      </c>
      <c r="AA8" s="55">
        <f>ΣΥΓΚΕΝΤΡΩΤΙΚΟΣ!AA7</f>
        <v>4037191.7500000005</v>
      </c>
      <c r="AB8" s="55">
        <f>ΣΥΓΚΕΝΤΡΩΤΙΚΟΣ!AB7</f>
        <v>12606871.759999998</v>
      </c>
      <c r="AC8" s="55">
        <f>ΣΥΓΚΕΝΤΡΩΤΙΚΟΣ!AC7</f>
        <v>3497797.23</v>
      </c>
      <c r="AD8" s="81" t="s">
        <v>311</v>
      </c>
    </row>
    <row r="9" spans="1:30" s="76" customFormat="1" ht="80.25" customHeight="1">
      <c r="A9" s="72">
        <v>3</v>
      </c>
      <c r="B9" s="149" t="s">
        <v>306</v>
      </c>
      <c r="C9" s="56"/>
      <c r="D9" s="56"/>
      <c r="E9" s="56"/>
      <c r="F9" s="55">
        <f>ΣΥΓΚΕΝΤΡΩΤΙΚΟΣ!F8</f>
        <v>9423498.7799999993</v>
      </c>
      <c r="G9" s="55">
        <f>ΣΥΓΚΕΝΤΡΩΤΙΚΟΣ!G8</f>
        <v>9371885.0899999999</v>
      </c>
      <c r="H9" s="55">
        <f>ΣΥΓΚΕΝΤΡΩΤΙΚΟΣ!H8</f>
        <v>9423498.7799999993</v>
      </c>
      <c r="I9" s="55">
        <f>'[1]ΠΙΝ 3 ΣΑΕΠ 0678 &amp; ΣΑΝΑ 0288'!H9</f>
        <v>8319637.6900000004</v>
      </c>
      <c r="J9" s="169">
        <f>'[1]ΠΙΝ 3 ΣΑΕΠ 0678 &amp; ΣΑΝΑ 0288'!I9</f>
        <v>1103861.0899999999</v>
      </c>
      <c r="K9" s="169">
        <f>'[1]ΠΙΝ 3 ΣΑΕΠ 0678 &amp; ΣΑΝΑ 0288'!J9</f>
        <v>192199.71000000002</v>
      </c>
      <c r="L9" s="169">
        <f>'[1]ΠΙΝ 3 ΣΑΕΠ 0678 &amp; ΣΑΝΑ 0288'!K9</f>
        <v>37950.31</v>
      </c>
      <c r="M9" s="169">
        <f>'[1]ΠΙΝ 3 ΣΑΕΠ 0678 &amp; ΣΑΝΑ 0288'!L9</f>
        <v>0</v>
      </c>
      <c r="N9" s="169">
        <f>'[1]ΠΙΝ 3 ΣΑΕΠ 0678 &amp; ΣΑΝΑ 0288'!M9</f>
        <v>230150.02000000002</v>
      </c>
      <c r="O9" s="169">
        <f>'[1]ΠΙΝ 3 ΣΑΕΠ 0678 &amp; ΣΑΝΑ 0288'!N9</f>
        <v>5790.79</v>
      </c>
      <c r="P9" s="169">
        <f>'[1]ΠΙΝ 3 ΣΑΕΠ 0678 &amp; ΣΑΝΑ 0288'!O9</f>
        <v>235940.81</v>
      </c>
      <c r="Q9" s="55">
        <f>'[1]ΠΙΝ 3 ΣΑΕΠ 0678 &amp; ΣΑΝΑ 0288'!P9</f>
        <v>256681.03000000003</v>
      </c>
      <c r="R9" s="55">
        <f>'[1]ΠΙΝ 3 ΣΑΕΠ 0678 &amp; ΣΑΝΑ 0288'!Q9</f>
        <v>8576318.7200000007</v>
      </c>
      <c r="S9" s="55">
        <f t="shared" si="1"/>
        <v>847180.05999999866</v>
      </c>
      <c r="T9" s="182">
        <f>'[1]ΠΙΝ 3 ΣΑΕΠ 0678 &amp; ΣΑΝΑ 0288'!S9</f>
        <v>181678.11</v>
      </c>
      <c r="U9" s="182">
        <f>'[1]ΠΙΝ 3 ΣΑΕΠ 0678 &amp; ΣΑΝΑ 0288'!T9</f>
        <v>0</v>
      </c>
      <c r="V9" s="182">
        <f>'[1]ΠΙΝ 3 ΣΑΕΠ 0678 &amp; ΣΑΝΑ 0288'!U9</f>
        <v>36020.83</v>
      </c>
      <c r="W9" s="279">
        <f t="shared" si="2"/>
        <v>217698.94</v>
      </c>
      <c r="X9" s="182">
        <f>'[1]ΠΙΝ 3 ΣΑΕΠ 0678 &amp; ΣΑΝΑ 0288'!W9</f>
        <v>0</v>
      </c>
      <c r="Y9" s="182">
        <f>'[1]ΠΙΝ 3 ΣΑΕΠ 0678 &amp; ΣΑΝΑ 0288'!X9</f>
        <v>0</v>
      </c>
      <c r="Z9" s="279">
        <f t="shared" si="3"/>
        <v>217698.94</v>
      </c>
      <c r="AA9" s="55">
        <f>ΣΥΓΚΕΝΤΡΩΤΙΚΟΣ!AA8</f>
        <v>8794017.6600000001</v>
      </c>
      <c r="AB9" s="279">
        <f>ΣΥΓΚΕΝΤΡΩΤΙΚΟΣ!AB8</f>
        <v>629481.11999999965</v>
      </c>
      <c r="AC9" s="55">
        <f>ΣΥΓΚΕΝΤΡΩΤΙΚΟΣ!AC8</f>
        <v>394501.30000000005</v>
      </c>
      <c r="AD9" s="81" t="s">
        <v>311</v>
      </c>
    </row>
    <row r="10" spans="1:30" s="76" customFormat="1" ht="15.75" customHeight="1">
      <c r="A10" s="423" t="s">
        <v>618</v>
      </c>
      <c r="B10" s="424"/>
      <c r="C10" s="376"/>
      <c r="D10" s="376"/>
      <c r="E10" s="376"/>
      <c r="F10" s="377">
        <f>SUM(F8:F9)</f>
        <v>26067562.289999999</v>
      </c>
      <c r="G10" s="377">
        <f t="shared" ref="G10:AC10" si="4">SUM(G8:G9)</f>
        <v>20494621.18</v>
      </c>
      <c r="H10" s="377">
        <f t="shared" si="4"/>
        <v>26067562.289999999</v>
      </c>
      <c r="I10" s="377" t="e">
        <f t="shared" si="4"/>
        <v>#REF!</v>
      </c>
      <c r="J10" s="377" t="e">
        <f t="shared" si="4"/>
        <v>#REF!</v>
      </c>
      <c r="K10" s="377" t="e">
        <f t="shared" si="4"/>
        <v>#REF!</v>
      </c>
      <c r="L10" s="377" t="e">
        <f t="shared" si="4"/>
        <v>#REF!</v>
      </c>
      <c r="M10" s="377" t="e">
        <f t="shared" si="4"/>
        <v>#REF!</v>
      </c>
      <c r="N10" s="377" t="e">
        <f t="shared" si="4"/>
        <v>#REF!</v>
      </c>
      <c r="O10" s="377" t="e">
        <f t="shared" si="4"/>
        <v>#REF!</v>
      </c>
      <c r="P10" s="377" t="e">
        <f t="shared" si="4"/>
        <v>#REF!</v>
      </c>
      <c r="Q10" s="377" t="e">
        <f t="shared" si="4"/>
        <v>#REF!</v>
      </c>
      <c r="R10" s="377">
        <f t="shared" si="4"/>
        <v>11715833.200000001</v>
      </c>
      <c r="S10" s="377">
        <f t="shared" si="4"/>
        <v>14351729.09</v>
      </c>
      <c r="T10" s="377">
        <f t="shared" si="4"/>
        <v>332500.82999999996</v>
      </c>
      <c r="U10" s="377">
        <f t="shared" si="4"/>
        <v>217472.2</v>
      </c>
      <c r="V10" s="377">
        <f t="shared" si="4"/>
        <v>36020.83</v>
      </c>
      <c r="W10" s="377">
        <f t="shared" si="4"/>
        <v>585993.8600000001</v>
      </c>
      <c r="X10" s="377">
        <f t="shared" si="4"/>
        <v>377454</v>
      </c>
      <c r="Y10" s="377">
        <f t="shared" si="4"/>
        <v>746854.55</v>
      </c>
      <c r="Z10" s="377">
        <f t="shared" si="4"/>
        <v>963447.8600000001</v>
      </c>
      <c r="AA10" s="377">
        <f t="shared" si="4"/>
        <v>12831209.41</v>
      </c>
      <c r="AB10" s="377">
        <f t="shared" si="4"/>
        <v>13236352.879999997</v>
      </c>
      <c r="AC10" s="377">
        <f t="shared" si="4"/>
        <v>3892298.5300000003</v>
      </c>
      <c r="AD10" s="378"/>
    </row>
    <row r="11" spans="1:30" s="76" customFormat="1" ht="15.75" customHeight="1" thickBot="1">
      <c r="A11" s="416" t="s">
        <v>619</v>
      </c>
      <c r="B11" s="417"/>
      <c r="C11" s="372"/>
      <c r="D11" s="372"/>
      <c r="E11" s="372"/>
      <c r="F11" s="373">
        <f>F7+F10</f>
        <v>39021333.200000003</v>
      </c>
      <c r="G11" s="373">
        <f t="shared" ref="G11:AC11" si="5">G7+G10</f>
        <v>27604579.509999998</v>
      </c>
      <c r="H11" s="373">
        <f t="shared" si="5"/>
        <v>38608022.18</v>
      </c>
      <c r="I11" s="373" t="e">
        <f t="shared" si="5"/>
        <v>#REF!</v>
      </c>
      <c r="J11" s="373" t="e">
        <f t="shared" si="5"/>
        <v>#REF!</v>
      </c>
      <c r="K11" s="373" t="e">
        <f t="shared" si="5"/>
        <v>#REF!</v>
      </c>
      <c r="L11" s="373" t="e">
        <f t="shared" si="5"/>
        <v>#REF!</v>
      </c>
      <c r="M11" s="373" t="e">
        <f t="shared" si="5"/>
        <v>#REF!</v>
      </c>
      <c r="N11" s="373" t="e">
        <f t="shared" si="5"/>
        <v>#REF!</v>
      </c>
      <c r="O11" s="373" t="e">
        <f t="shared" si="5"/>
        <v>#REF!</v>
      </c>
      <c r="P11" s="373" t="e">
        <f t="shared" si="5"/>
        <v>#REF!</v>
      </c>
      <c r="Q11" s="373" t="e">
        <f t="shared" si="5"/>
        <v>#REF!</v>
      </c>
      <c r="R11" s="373">
        <f t="shared" si="5"/>
        <v>14602153.720000001</v>
      </c>
      <c r="S11" s="373">
        <f t="shared" si="5"/>
        <v>24005868.460000001</v>
      </c>
      <c r="T11" s="373">
        <f t="shared" si="5"/>
        <v>493545.45999999996</v>
      </c>
      <c r="U11" s="373">
        <f t="shared" si="5"/>
        <v>528193.33000000007</v>
      </c>
      <c r="V11" s="373">
        <f t="shared" si="5"/>
        <v>36020.83</v>
      </c>
      <c r="W11" s="373">
        <f t="shared" si="5"/>
        <v>1057759.6200000001</v>
      </c>
      <c r="X11" s="373">
        <f t="shared" si="5"/>
        <v>731488.3</v>
      </c>
      <c r="Y11" s="373">
        <f t="shared" si="5"/>
        <v>820667.34000000008</v>
      </c>
      <c r="Z11" s="373">
        <f t="shared" si="5"/>
        <v>1789247.9200000002</v>
      </c>
      <c r="AA11" s="373">
        <f t="shared" si="5"/>
        <v>15952387.35</v>
      </c>
      <c r="AB11" s="373">
        <f t="shared" si="5"/>
        <v>22655634.829999998</v>
      </c>
      <c r="AC11" s="373">
        <f t="shared" si="5"/>
        <v>8202298.5300000003</v>
      </c>
      <c r="AD11" s="375"/>
    </row>
    <row r="12" spans="1:30" s="76" customFormat="1" ht="11.25" thickBot="1">
      <c r="A12" s="57"/>
      <c r="B12" s="57"/>
      <c r="C12" s="57"/>
      <c r="D12" s="57"/>
      <c r="E12" s="57"/>
      <c r="F12" s="57"/>
      <c r="G12" s="57"/>
      <c r="H12" s="57"/>
      <c r="I12" s="57"/>
      <c r="J12" s="171"/>
      <c r="K12" s="171"/>
      <c r="L12" s="172"/>
      <c r="M12" s="172"/>
      <c r="N12" s="172"/>
      <c r="O12" s="172"/>
      <c r="P12" s="172"/>
      <c r="Q12" s="77"/>
      <c r="R12" s="77"/>
      <c r="S12" s="77"/>
      <c r="T12" s="77"/>
      <c r="U12" s="77"/>
      <c r="V12" s="77"/>
      <c r="W12" s="77"/>
      <c r="X12" s="77"/>
      <c r="Y12" s="77"/>
      <c r="Z12" s="77"/>
      <c r="AA12" s="77"/>
      <c r="AB12" s="77"/>
      <c r="AC12" s="77"/>
      <c r="AD12" s="77"/>
    </row>
    <row r="13" spans="1:30" s="76" customFormat="1" ht="64.5" customHeight="1">
      <c r="A13" s="58">
        <v>4</v>
      </c>
      <c r="B13" s="364" t="s">
        <v>138</v>
      </c>
      <c r="C13" s="78"/>
      <c r="D13" s="78"/>
      <c r="E13" s="78"/>
      <c r="F13" s="79">
        <f>ΣΥΓΚΕΝΤΡΩΤΙΚΟΣ!F11</f>
        <v>34887241.100000001</v>
      </c>
      <c r="G13" s="79">
        <f>ΣΥΓΚΕΝΤΡΩΤΙΚΟΣ!G11</f>
        <v>22020765.530000001</v>
      </c>
      <c r="H13" s="79">
        <f>ΣΥΓΚΕΝΤΡΩΤΙΚΟΣ!H11</f>
        <v>34887241.100000001</v>
      </c>
      <c r="I13" s="79">
        <f>'[1]ΠΙΝ 4 ΥΠΟΛΟΓΟΣ ΠΤΑ'!I100</f>
        <v>13250589.750000002</v>
      </c>
      <c r="J13" s="79">
        <f>'[1]ΠΙΝ 4 ΥΠΟΛΟΓΟΣ ΠΤΑ'!J100</f>
        <v>495856.16000000003</v>
      </c>
      <c r="K13" s="79">
        <f>'[1]ΠΙΝ 4 ΥΠΟΛΟΓΟΣ ΠΤΑ'!K100</f>
        <v>0</v>
      </c>
      <c r="L13" s="79">
        <f>'[1]ΠΙΝ 4 ΥΠΟΛΟΓΟΣ ΠΤΑ'!L100</f>
        <v>0</v>
      </c>
      <c r="M13" s="79">
        <f>'[1]ΠΙΝ 4 ΥΠΟΛΟΓΟΣ ΠΤΑ'!M100</f>
        <v>495856.16000000003</v>
      </c>
      <c r="N13" s="79">
        <f>'[1]ΠΙΝ 4 ΥΠΟΛΟΓΟΣ ΠΤΑ'!N100</f>
        <v>2262882.85</v>
      </c>
      <c r="O13" s="79">
        <f>'[1]ΠΙΝ 4 ΥΠΟΛΟΓΟΣ ΠΤΑ'!O100</f>
        <v>2758739.0100000002</v>
      </c>
      <c r="P13" s="79">
        <f>'[1]ΠΙΝ 4 ΥΠΟΛΟΓΟΣ ΠΤΑ'!P100</f>
        <v>2429499.8600000003</v>
      </c>
      <c r="Q13" s="79">
        <f>'[1]ΠΙΝ 4 ΥΠΟΛΟΓΟΣ ΠΤΑ'!Q100</f>
        <v>10972155.59</v>
      </c>
      <c r="R13" s="79">
        <f>'[1]ΠΙΝ 4 ΥΠΟΛΟΓΟΣ ΠΤΑ'!Q100</f>
        <v>10972155.59</v>
      </c>
      <c r="S13" s="79">
        <f>H13-R13</f>
        <v>23915085.510000002</v>
      </c>
      <c r="T13" s="79">
        <f>'[1]ΠΙΝ 4 ΥΠΟΛΟΓΟΣ ΠΤΑ'!S100</f>
        <v>693583.94000000006</v>
      </c>
      <c r="U13" s="79">
        <f>'[1]ΠΙΝ 4 ΥΠΟΛΟΓΟΣ ΠΤΑ'!T100</f>
        <v>137433.31</v>
      </c>
      <c r="V13" s="79">
        <f>'[1]ΠΙΝ 4 ΥΠΟΛΟΓΟΣ ΠΤΑ'!U100</f>
        <v>1227.08</v>
      </c>
      <c r="W13" s="79">
        <f t="shared" ref="W13" si="6">T13+U13+V13</f>
        <v>832244.33</v>
      </c>
      <c r="X13" s="79">
        <f>'[1]ΠΙΝ 4 ΥΠΟΛΟΓΟΣ ΠΤΑ'!W100</f>
        <v>728068.34000000008</v>
      </c>
      <c r="Y13" s="79">
        <f>'[1]ΠΙΝ 4 ΥΠΟΛΟΓΟΣ ΠΤΑ'!X100</f>
        <v>1838808.7700000005</v>
      </c>
      <c r="Z13" s="79">
        <f t="shared" ref="Z13" si="7">W13+X13</f>
        <v>1560312.67</v>
      </c>
      <c r="AA13" s="79">
        <f>ΣΥΓΚΕΝΤΡΩΤΙΚΟΣ!AA11</f>
        <v>13504548.300000001</v>
      </c>
      <c r="AB13" s="79">
        <f>ΣΥΓΚΕΝΤΡΩΤΙΚΟΣ!AB11</f>
        <v>21382692.800000001</v>
      </c>
      <c r="AC13" s="79">
        <f>ΣΥΓΚΕΝΤΡΩΤΙΚΟΣ!AC11</f>
        <v>13194978.750000002</v>
      </c>
      <c r="AD13" s="365" t="s">
        <v>311</v>
      </c>
    </row>
    <row r="14" spans="1:30" s="76" customFormat="1" ht="15.75" customHeight="1" thickBot="1">
      <c r="A14" s="418" t="s">
        <v>620</v>
      </c>
      <c r="B14" s="419"/>
      <c r="C14" s="73"/>
      <c r="D14" s="73"/>
      <c r="E14" s="73"/>
      <c r="F14" s="74">
        <f>SUM(F13)</f>
        <v>34887241.100000001</v>
      </c>
      <c r="G14" s="74">
        <f t="shared" ref="G14:AC14" si="8">SUM(G13)</f>
        <v>22020765.530000001</v>
      </c>
      <c r="H14" s="74">
        <f t="shared" si="8"/>
        <v>34887241.100000001</v>
      </c>
      <c r="I14" s="74">
        <f t="shared" si="8"/>
        <v>13250589.750000002</v>
      </c>
      <c r="J14" s="170">
        <f t="shared" si="8"/>
        <v>495856.16000000003</v>
      </c>
      <c r="K14" s="170">
        <f t="shared" si="8"/>
        <v>0</v>
      </c>
      <c r="L14" s="170">
        <f t="shared" si="8"/>
        <v>0</v>
      </c>
      <c r="M14" s="170">
        <f t="shared" si="8"/>
        <v>495856.16000000003</v>
      </c>
      <c r="N14" s="170">
        <f t="shared" si="8"/>
        <v>2262882.85</v>
      </c>
      <c r="O14" s="170">
        <f t="shared" si="8"/>
        <v>2758739.0100000002</v>
      </c>
      <c r="P14" s="170">
        <f t="shared" si="8"/>
        <v>2429499.8600000003</v>
      </c>
      <c r="Q14" s="74"/>
      <c r="R14" s="74">
        <f t="shared" si="8"/>
        <v>10972155.59</v>
      </c>
      <c r="S14" s="74">
        <f t="shared" si="8"/>
        <v>23915085.510000002</v>
      </c>
      <c r="T14" s="74">
        <f t="shared" si="8"/>
        <v>693583.94000000006</v>
      </c>
      <c r="U14" s="74">
        <f t="shared" si="8"/>
        <v>137433.31</v>
      </c>
      <c r="V14" s="74">
        <f t="shared" si="8"/>
        <v>1227.08</v>
      </c>
      <c r="W14" s="74">
        <f t="shared" si="8"/>
        <v>832244.33</v>
      </c>
      <c r="X14" s="74">
        <f t="shared" si="8"/>
        <v>728068.34000000008</v>
      </c>
      <c r="Y14" s="74">
        <f t="shared" si="8"/>
        <v>1838808.7700000005</v>
      </c>
      <c r="Z14" s="74">
        <f t="shared" si="8"/>
        <v>1560312.67</v>
      </c>
      <c r="AA14" s="74">
        <f t="shared" si="8"/>
        <v>13504548.300000001</v>
      </c>
      <c r="AB14" s="74">
        <f t="shared" si="8"/>
        <v>21382692.800000001</v>
      </c>
      <c r="AC14" s="74">
        <f t="shared" si="8"/>
        <v>13194978.750000002</v>
      </c>
      <c r="AD14" s="82"/>
    </row>
    <row r="15" spans="1:30" s="76" customFormat="1" ht="11.25" thickBot="1">
      <c r="A15" s="57"/>
      <c r="B15" s="57"/>
      <c r="C15" s="57"/>
      <c r="D15" s="57"/>
      <c r="E15" s="57"/>
      <c r="F15" s="57"/>
      <c r="G15" s="57"/>
      <c r="H15" s="57"/>
      <c r="I15" s="57"/>
      <c r="J15" s="171"/>
      <c r="K15" s="171"/>
      <c r="L15" s="172"/>
      <c r="M15" s="172"/>
      <c r="N15" s="172"/>
      <c r="O15" s="172"/>
      <c r="P15" s="172"/>
      <c r="Q15" s="77"/>
      <c r="R15" s="77"/>
      <c r="S15" s="77"/>
      <c r="T15" s="77"/>
      <c r="U15" s="77"/>
      <c r="V15" s="77"/>
      <c r="W15" s="77"/>
      <c r="X15" s="77"/>
      <c r="Y15" s="77"/>
      <c r="Z15" s="77"/>
      <c r="AA15" s="77"/>
      <c r="AB15" s="77"/>
      <c r="AC15" s="77"/>
      <c r="AD15" s="77"/>
    </row>
    <row r="16" spans="1:30" s="76" customFormat="1" ht="41.25" customHeight="1">
      <c r="A16" s="71">
        <v>5</v>
      </c>
      <c r="B16" s="364" t="s">
        <v>139</v>
      </c>
      <c r="C16" s="364"/>
      <c r="D16" s="364"/>
      <c r="E16" s="364"/>
      <c r="F16" s="79">
        <f>ΣΥΓΚΕΝΤΡΩΤΙΚΟΣ!F14</f>
        <v>2688259.42</v>
      </c>
      <c r="G16" s="79">
        <f>ΣΥΓΚΕΝΤΡΩΤΙΚΟΣ!G14</f>
        <v>2130532.04</v>
      </c>
      <c r="H16" s="79">
        <f>ΣΥΓΚΕΝΤΡΩΤΙΚΟΣ!H14</f>
        <v>2688259.42</v>
      </c>
      <c r="I16" s="79">
        <v>675882.24</v>
      </c>
      <c r="J16" s="168">
        <v>1512183.01</v>
      </c>
      <c r="K16" s="168">
        <v>0</v>
      </c>
      <c r="L16" s="168">
        <v>0</v>
      </c>
      <c r="M16" s="168">
        <v>0</v>
      </c>
      <c r="N16" s="168">
        <v>0</v>
      </c>
      <c r="O16" s="168">
        <v>79611.38</v>
      </c>
      <c r="P16" s="168">
        <v>79611.38</v>
      </c>
      <c r="Q16" s="79">
        <v>0</v>
      </c>
      <c r="R16" s="79">
        <f>'[1]ΠΙΝ 5 ΧΡΗΜΑΤΟΔΟΤΗΣΗ ΤΡΙΤΟΥΣ'!P14</f>
        <v>568108.89</v>
      </c>
      <c r="S16" s="79">
        <f>'[1]ΠΙΝ 5 ΧΡΗΜΑΤΟΔΟΤΗΣΗ ΤΡΙΤΟΥΣ'!Q14</f>
        <v>2120150.5300000003</v>
      </c>
      <c r="T16" s="79">
        <f>'[1]ΠΙΝ 5 ΧΡΗΜΑΤΟΔΟΤΗΣΗ ΤΡΙΤΟΥΣ'!R14</f>
        <v>61111.96</v>
      </c>
      <c r="U16" s="79">
        <f>'[1]ΠΙΝ 5 ΧΡΗΜΑΤΟΔΟΤΗΣΗ ΤΡΙΤΟΥΣ'!S14</f>
        <v>8382.4</v>
      </c>
      <c r="V16" s="79">
        <f>'[1]ΠΙΝ 5 ΧΡΗΜΑΤΟΔΟΤΗΣΗ ΤΡΙΤΟΥΣ'!T14</f>
        <v>0</v>
      </c>
      <c r="W16" s="79">
        <f t="shared" ref="W16" si="9">T16+U16+V16</f>
        <v>69494.36</v>
      </c>
      <c r="X16" s="79">
        <f>'[1]ΠΙΝ 5 ΧΡΗΜΑΤΟΔΟΤΗΣΗ ΤΡΙΤΟΥΣ'!V14</f>
        <v>0</v>
      </c>
      <c r="Y16" s="79">
        <f>'[1]ΠΙΝ 5 ΧΡΗΜΑΤΟΔΟΤΗΣΗ ΤΡΙΤΟΥΣ'!W14</f>
        <v>77762.25</v>
      </c>
      <c r="Z16" s="79">
        <f t="shared" ref="Z16" si="10">W16+X16</f>
        <v>69494.36</v>
      </c>
      <c r="AA16" s="79">
        <f>ΣΥΓΚΕΝΤΡΩΤΙΚΟΣ!AA14</f>
        <v>706983.1</v>
      </c>
      <c r="AB16" s="79">
        <f>ΣΥΓΚΕΝΤΡΩΤΙΚΟΣ!AB14</f>
        <v>1981276.32</v>
      </c>
      <c r="AC16" s="79">
        <f>ΣΥΓΚΕΝΤΡΩΤΙΚΟΣ!AC14</f>
        <v>1474276.32</v>
      </c>
      <c r="AD16" s="365" t="s">
        <v>312</v>
      </c>
    </row>
    <row r="17" spans="1:30" s="76" customFormat="1" ht="17.25" customHeight="1" thickBot="1">
      <c r="A17" s="416" t="s">
        <v>313</v>
      </c>
      <c r="B17" s="417"/>
      <c r="C17" s="372"/>
      <c r="D17" s="372"/>
      <c r="E17" s="372"/>
      <c r="F17" s="373">
        <f>SUM(F16)</f>
        <v>2688259.42</v>
      </c>
      <c r="G17" s="373">
        <f t="shared" ref="G17:AC17" si="11">SUM(G16)</f>
        <v>2130532.04</v>
      </c>
      <c r="H17" s="373">
        <f t="shared" si="11"/>
        <v>2688259.42</v>
      </c>
      <c r="I17" s="373">
        <f t="shared" si="11"/>
        <v>675882.24</v>
      </c>
      <c r="J17" s="374">
        <f t="shared" si="11"/>
        <v>1512183.01</v>
      </c>
      <c r="K17" s="374">
        <f t="shared" si="11"/>
        <v>0</v>
      </c>
      <c r="L17" s="374">
        <f t="shared" si="11"/>
        <v>0</v>
      </c>
      <c r="M17" s="374">
        <f t="shared" si="11"/>
        <v>0</v>
      </c>
      <c r="N17" s="374">
        <f t="shared" si="11"/>
        <v>0</v>
      </c>
      <c r="O17" s="374">
        <f t="shared" si="11"/>
        <v>79611.38</v>
      </c>
      <c r="P17" s="374">
        <f t="shared" si="11"/>
        <v>79611.38</v>
      </c>
      <c r="Q17" s="373">
        <f t="shared" si="11"/>
        <v>0</v>
      </c>
      <c r="R17" s="373">
        <f t="shared" si="11"/>
        <v>568108.89</v>
      </c>
      <c r="S17" s="373">
        <f t="shared" si="11"/>
        <v>2120150.5300000003</v>
      </c>
      <c r="T17" s="373">
        <f t="shared" si="11"/>
        <v>61111.96</v>
      </c>
      <c r="U17" s="373">
        <f t="shared" si="11"/>
        <v>8382.4</v>
      </c>
      <c r="V17" s="373">
        <f t="shared" si="11"/>
        <v>0</v>
      </c>
      <c r="W17" s="373">
        <f t="shared" si="11"/>
        <v>69494.36</v>
      </c>
      <c r="X17" s="373">
        <f t="shared" si="11"/>
        <v>0</v>
      </c>
      <c r="Y17" s="373">
        <f t="shared" si="11"/>
        <v>77762.25</v>
      </c>
      <c r="Z17" s="373">
        <f t="shared" si="11"/>
        <v>69494.36</v>
      </c>
      <c r="AA17" s="373">
        <f t="shared" si="11"/>
        <v>706983.1</v>
      </c>
      <c r="AB17" s="373">
        <f t="shared" si="11"/>
        <v>1981276.32</v>
      </c>
      <c r="AC17" s="373">
        <f t="shared" si="11"/>
        <v>1474276.32</v>
      </c>
      <c r="AD17" s="375"/>
    </row>
    <row r="18" spans="1:30" s="76" customFormat="1" ht="11.25" thickBot="1">
      <c r="A18" s="57"/>
      <c r="B18" s="57"/>
      <c r="C18" s="57"/>
      <c r="D18" s="57"/>
      <c r="E18" s="57"/>
      <c r="F18" s="57"/>
      <c r="G18" s="57"/>
      <c r="H18" s="57"/>
      <c r="I18" s="57"/>
      <c r="J18" s="171"/>
      <c r="K18" s="171"/>
      <c r="L18" s="172"/>
      <c r="M18" s="172"/>
      <c r="N18" s="172"/>
      <c r="O18" s="172"/>
      <c r="P18" s="172"/>
      <c r="Q18" s="77"/>
      <c r="R18" s="77"/>
      <c r="S18" s="77"/>
      <c r="T18" s="77"/>
      <c r="U18" s="77"/>
      <c r="V18" s="77"/>
      <c r="W18" s="77"/>
      <c r="X18" s="77"/>
      <c r="Y18" s="77"/>
      <c r="Z18" s="77"/>
      <c r="AA18" s="77"/>
      <c r="AB18" s="77"/>
      <c r="AC18" s="77"/>
      <c r="AD18" s="77"/>
    </row>
    <row r="19" spans="1:30" s="76" customFormat="1" ht="54.75" customHeight="1">
      <c r="A19" s="71">
        <v>6</v>
      </c>
      <c r="B19" s="364" t="s">
        <v>616</v>
      </c>
      <c r="C19" s="364"/>
      <c r="D19" s="364"/>
      <c r="E19" s="364"/>
      <c r="F19" s="79">
        <f>ΣΥΓΚΕΝΤΡΩΤΙΚΟΣ!F17</f>
        <v>763500</v>
      </c>
      <c r="G19" s="79">
        <f>ΣΥΓΚΕΝΤΡΩΤΙΚΟΣ!G17</f>
        <v>763500</v>
      </c>
      <c r="H19" s="79">
        <f>ΣΥΓΚΕΝΤΡΩΤΙΚΟΣ!H17</f>
        <v>763500</v>
      </c>
      <c r="I19" s="79">
        <v>675882.24</v>
      </c>
      <c r="J19" s="168">
        <v>1512183.01</v>
      </c>
      <c r="K19" s="168">
        <v>0</v>
      </c>
      <c r="L19" s="168">
        <v>0</v>
      </c>
      <c r="M19" s="168">
        <v>0</v>
      </c>
      <c r="N19" s="168">
        <v>0</v>
      </c>
      <c r="O19" s="168">
        <v>79611.38</v>
      </c>
      <c r="P19" s="168">
        <v>79611.38</v>
      </c>
      <c r="Q19" s="79">
        <v>0</v>
      </c>
      <c r="R19" s="79">
        <f>'[1]ΠΙΝ 6 ΙΔΙΩΤΙΚΕΣ ΕΠΕΝΔΥΣΕΙΣ'!P10</f>
        <v>0</v>
      </c>
      <c r="S19" s="79">
        <f>H19-R19</f>
        <v>763500</v>
      </c>
      <c r="T19" s="79">
        <v>0</v>
      </c>
      <c r="U19" s="79">
        <v>0</v>
      </c>
      <c r="V19" s="79">
        <v>0</v>
      </c>
      <c r="W19" s="79">
        <v>0</v>
      </c>
      <c r="X19" s="79">
        <v>0</v>
      </c>
      <c r="Y19" s="79">
        <f>'[1]ΠΙΝ 6 ΙΔΙΩΤΙΚΕΣ ΕΠΕΝΔΥΣΕΙΣ'!Q10</f>
        <v>68863.899999999994</v>
      </c>
      <c r="Z19" s="79">
        <v>0</v>
      </c>
      <c r="AA19" s="79">
        <f>ΣΥΓΚΕΝΤΡΩΤΙΚΟΣ!AA17</f>
        <v>68863.899999999994</v>
      </c>
      <c r="AB19" s="79">
        <f>ΣΥΓΚΕΝΤΡΩΤΙΚΟΣ!AB17</f>
        <v>694636.1</v>
      </c>
      <c r="AC19" s="79">
        <f>ΣΥΓΚΕΝΤΡΩΤΙΚΟΣ!AC17</f>
        <v>694636.1</v>
      </c>
      <c r="AD19" s="365"/>
    </row>
    <row r="20" spans="1:30" s="76" customFormat="1" ht="17.25" customHeight="1" thickBot="1">
      <c r="A20" s="416" t="s">
        <v>621</v>
      </c>
      <c r="B20" s="417"/>
      <c r="C20" s="372"/>
      <c r="D20" s="372"/>
      <c r="E20" s="372"/>
      <c r="F20" s="373">
        <f>SUM(F19)</f>
        <v>763500</v>
      </c>
      <c r="G20" s="373">
        <f t="shared" ref="G20:AC20" si="12">SUM(G19)</f>
        <v>763500</v>
      </c>
      <c r="H20" s="373">
        <f t="shared" si="12"/>
        <v>763500</v>
      </c>
      <c r="I20" s="373">
        <f t="shared" si="12"/>
        <v>675882.24</v>
      </c>
      <c r="J20" s="374">
        <f t="shared" si="12"/>
        <v>1512183.01</v>
      </c>
      <c r="K20" s="374">
        <f t="shared" si="12"/>
        <v>0</v>
      </c>
      <c r="L20" s="374">
        <f t="shared" si="12"/>
        <v>0</v>
      </c>
      <c r="M20" s="374">
        <f t="shared" si="12"/>
        <v>0</v>
      </c>
      <c r="N20" s="374">
        <f t="shared" si="12"/>
        <v>0</v>
      </c>
      <c r="O20" s="374">
        <f t="shared" si="12"/>
        <v>79611.38</v>
      </c>
      <c r="P20" s="374">
        <f t="shared" si="12"/>
        <v>79611.38</v>
      </c>
      <c r="Q20" s="373">
        <f t="shared" si="12"/>
        <v>0</v>
      </c>
      <c r="R20" s="373">
        <f t="shared" si="12"/>
        <v>0</v>
      </c>
      <c r="S20" s="373">
        <f t="shared" si="12"/>
        <v>763500</v>
      </c>
      <c r="T20" s="373">
        <f t="shared" si="12"/>
        <v>0</v>
      </c>
      <c r="U20" s="373">
        <f t="shared" si="12"/>
        <v>0</v>
      </c>
      <c r="V20" s="373">
        <f t="shared" si="12"/>
        <v>0</v>
      </c>
      <c r="W20" s="373">
        <f t="shared" si="12"/>
        <v>0</v>
      </c>
      <c r="X20" s="373">
        <f t="shared" si="12"/>
        <v>0</v>
      </c>
      <c r="Y20" s="373">
        <f t="shared" si="12"/>
        <v>68863.899999999994</v>
      </c>
      <c r="Z20" s="373">
        <f t="shared" si="12"/>
        <v>0</v>
      </c>
      <c r="AA20" s="373">
        <f t="shared" si="12"/>
        <v>68863.899999999994</v>
      </c>
      <c r="AB20" s="373">
        <f t="shared" si="12"/>
        <v>694636.1</v>
      </c>
      <c r="AC20" s="373">
        <f t="shared" si="12"/>
        <v>694636.1</v>
      </c>
      <c r="AD20" s="375"/>
    </row>
    <row r="21" spans="1:30" s="76" customFormat="1" ht="20.25" customHeight="1" thickBot="1">
      <c r="A21" s="418" t="s">
        <v>622</v>
      </c>
      <c r="B21" s="419"/>
      <c r="C21" s="73"/>
      <c r="D21" s="73"/>
      <c r="E21" s="73"/>
      <c r="F21" s="74">
        <f>F11+F14+F17+F20</f>
        <v>77360333.720000014</v>
      </c>
      <c r="G21" s="74">
        <f t="shared" ref="G21:AC21" si="13">G11+G14+G17+G20</f>
        <v>52519377.079999998</v>
      </c>
      <c r="H21" s="74">
        <f t="shared" si="13"/>
        <v>76947022.700000003</v>
      </c>
      <c r="I21" s="74" t="e">
        <f t="shared" si="13"/>
        <v>#REF!</v>
      </c>
      <c r="J21" s="74" t="e">
        <f t="shared" si="13"/>
        <v>#REF!</v>
      </c>
      <c r="K21" s="74" t="e">
        <f t="shared" si="13"/>
        <v>#REF!</v>
      </c>
      <c r="L21" s="74" t="e">
        <f t="shared" si="13"/>
        <v>#REF!</v>
      </c>
      <c r="M21" s="74" t="e">
        <f t="shared" si="13"/>
        <v>#REF!</v>
      </c>
      <c r="N21" s="74" t="e">
        <f t="shared" si="13"/>
        <v>#REF!</v>
      </c>
      <c r="O21" s="74" t="e">
        <f t="shared" si="13"/>
        <v>#REF!</v>
      </c>
      <c r="P21" s="74" t="e">
        <f t="shared" si="13"/>
        <v>#REF!</v>
      </c>
      <c r="Q21" s="74" t="e">
        <f t="shared" si="13"/>
        <v>#REF!</v>
      </c>
      <c r="R21" s="74">
        <f t="shared" si="13"/>
        <v>26142418.200000003</v>
      </c>
      <c r="S21" s="74">
        <f t="shared" si="13"/>
        <v>50804604.5</v>
      </c>
      <c r="T21" s="74">
        <f t="shared" si="13"/>
        <v>1248241.3599999999</v>
      </c>
      <c r="U21" s="74">
        <f t="shared" si="13"/>
        <v>674009.04000000015</v>
      </c>
      <c r="V21" s="74">
        <f t="shared" si="13"/>
        <v>37247.910000000003</v>
      </c>
      <c r="W21" s="74">
        <f t="shared" si="13"/>
        <v>1959498.3100000003</v>
      </c>
      <c r="X21" s="74">
        <f t="shared" si="13"/>
        <v>1459556.6400000001</v>
      </c>
      <c r="Y21" s="74">
        <f t="shared" si="13"/>
        <v>2806102.2600000002</v>
      </c>
      <c r="Z21" s="74">
        <f t="shared" si="13"/>
        <v>3419054.9499999997</v>
      </c>
      <c r="AA21" s="74">
        <f t="shared" si="13"/>
        <v>30232782.649999999</v>
      </c>
      <c r="AB21" s="74">
        <f t="shared" si="13"/>
        <v>46714240.049999997</v>
      </c>
      <c r="AC21" s="74">
        <f t="shared" si="13"/>
        <v>23566189.700000003</v>
      </c>
      <c r="AD21" s="82"/>
    </row>
  </sheetData>
  <mergeCells count="11">
    <mergeCell ref="A10:B10"/>
    <mergeCell ref="A1:AD1"/>
    <mergeCell ref="A2:AD2"/>
    <mergeCell ref="H3:I3"/>
    <mergeCell ref="B6:E6"/>
    <mergeCell ref="A7:B7"/>
    <mergeCell ref="A11:B11"/>
    <mergeCell ref="A14:B14"/>
    <mergeCell ref="A17:B17"/>
    <mergeCell ref="A20:B20"/>
    <mergeCell ref="A21:B21"/>
  </mergeCells>
  <printOptions horizontalCentered="1" verticalCentered="1"/>
  <pageMargins left="0.70866141732283472" right="0.70866141732283472" top="0.70866141732283472" bottom="0.74803149606299213" header="0.31496062992125984" footer="0.31496062992125984"/>
  <pageSetup paperSize="9" scale="85"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14</vt:i4>
      </vt:variant>
    </vt:vector>
  </HeadingPairs>
  <TitlesOfParts>
    <vt:vector size="25" baseType="lpstr">
      <vt:lpstr>ΠΙΝ1_ΑΔΙΑΘ.ΥΠΟΛΟΙΠΑ</vt:lpstr>
      <vt:lpstr>100_ΕΡΓΑ_ΠΡΟΣ_ΑΠΟΠΛΗΡΩΜΗ</vt:lpstr>
      <vt:lpstr>ΠΙΝ 2 ΣΑΕΠ_067 &amp; 0672</vt:lpstr>
      <vt:lpstr>ΠΙΝ 3 ΣΑΕΠ 0678 &amp; ΣΑΝΑ 0288</vt:lpstr>
      <vt:lpstr>ΠΙΝ 4 ΥΠΟΛΟΓΟΣ ΠΤΑ</vt:lpstr>
      <vt:lpstr>ΠΙΝ 5 ΧΡΗΜΑΤΟΔΟΤΗΣΗ ΤΡΙΤΟΥΣ</vt:lpstr>
      <vt:lpstr>ΠΙΝ 6 ΙΔΙΩΤΙΚΕΣ ΕΠΕΝΔΥΣΕΙΣ</vt:lpstr>
      <vt:lpstr>ΣΥΓΚΕΝΤΡΩΤΙΚΟΣ</vt:lpstr>
      <vt:lpstr>ΣΥΓΚΕΝΤΡΩΤΙΚΟΣ (2)</vt:lpstr>
      <vt:lpstr>ΣΥΓΚΕΝΤΡΩΤΙΚΟΣ (3)</vt:lpstr>
      <vt:lpstr>ΕΡΓΑ_072</vt:lpstr>
      <vt:lpstr>'100_ΕΡΓΑ_ΠΡΟΣ_ΑΠΟΠΛΗΡΩΜΗ'!Print_Area</vt:lpstr>
      <vt:lpstr>ΕΡΓΑ_072!Print_Area</vt:lpstr>
      <vt:lpstr>'ΠΙΝ 2 ΣΑΕΠ_067 &amp; 0672'!Print_Area</vt:lpstr>
      <vt:lpstr>'ΠΙΝ 3 ΣΑΕΠ 0678 &amp; ΣΑΝΑ 0288'!Print_Area</vt:lpstr>
      <vt:lpstr>'ΠΙΝ 4 ΥΠΟΛΟΓΟΣ ΠΤΑ'!Print_Area</vt:lpstr>
      <vt:lpstr>'ΠΙΝ 5 ΧΡΗΜΑΤΟΔΟΤΗΣΗ ΤΡΙΤΟΥΣ'!Print_Area</vt:lpstr>
      <vt:lpstr>'ΠΙΝ 6 ΙΔΙΩΤΙΚΕΣ ΕΠΕΝΔΥΣΕΙΣ'!Print_Area</vt:lpstr>
      <vt:lpstr>ΠΙΝ1_ΑΔΙΑΘ.ΥΠΟΛΟΙΠΑ!Print_Area</vt:lpstr>
      <vt:lpstr>'100_ΕΡΓΑ_ΠΡΟΣ_ΑΠΟΠΛΗΡΩΜΗ'!Print_Titles</vt:lpstr>
      <vt:lpstr>'ΠΙΝ 2 ΣΑΕΠ_067 &amp; 0672'!Print_Titles</vt:lpstr>
      <vt:lpstr>'ΠΙΝ 4 ΥΠΟΛΟΓΟΣ ΠΤΑ'!Print_Titles</vt:lpstr>
      <vt:lpstr>'ΠΙΝ 5 ΧΡΗΜΑΤΟΔΟΤΗΣΗ ΤΡΙΤΟΥΣ'!Print_Titles</vt:lpstr>
      <vt:lpstr>'ΠΙΝ 6 ΙΔΙΩΤΙΚΕΣ ΕΠΕΝΔΥΣΕΙΣ'!Print_Titles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2017-03-08T13:35:58Z</cp:lastPrinted>
  <dcterms:created xsi:type="dcterms:W3CDTF">2014-06-11T07:15:49Z</dcterms:created>
  <dcterms:modified xsi:type="dcterms:W3CDTF">2017-12-22T08:38:06Z</dcterms:modified>
</cp:coreProperties>
</file>